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90" yWindow="-210" windowWidth="19095" windowHeight="12540" tabRatio="922"/>
  </bookViews>
  <sheets>
    <sheet name="Доходы" sheetId="10" r:id="rId1"/>
    <sheet name="Расходы" sheetId="1" r:id="rId2"/>
    <sheet name="Источники" sheetId="9" r:id="rId3"/>
    <sheet name="Дорожный фонд" sheetId="8" r:id="rId4"/>
  </sheets>
  <definedNames>
    <definedName name="_xlnm._FilterDatabase" localSheetId="1" hidden="1">Расходы!$A$4:$G$820</definedName>
    <definedName name="_xlnm.Print_Area" localSheetId="3">'Дорожный фонд'!$A$1:$N$90</definedName>
    <definedName name="_xlnm.Print_Area" localSheetId="0">Доходы!$A$1:$H$201</definedName>
    <definedName name="_xlnm.Print_Area" localSheetId="2">Источники!$A$1:$G$16</definedName>
    <definedName name="_xlnm.Print_Area" localSheetId="1">Расходы!$A$1:$K$820</definedName>
  </definedNames>
  <calcPr calcId="145621"/>
</workbook>
</file>

<file path=xl/calcChain.xml><?xml version="1.0" encoding="utf-8"?>
<calcChain xmlns="http://schemas.openxmlformats.org/spreadsheetml/2006/main">
  <c r="H200" i="10" l="1"/>
  <c r="G200" i="10"/>
  <c r="F199" i="10"/>
  <c r="H199" i="10" s="1"/>
  <c r="E199" i="10"/>
  <c r="D199" i="10"/>
  <c r="C199" i="10"/>
  <c r="H198" i="10"/>
  <c r="G198" i="10"/>
  <c r="F197" i="10"/>
  <c r="H197" i="10" s="1"/>
  <c r="E197" i="10"/>
  <c r="D197" i="10"/>
  <c r="C197" i="10"/>
  <c r="F195" i="10"/>
  <c r="E195" i="10"/>
  <c r="D195" i="10"/>
  <c r="C195" i="10"/>
  <c r="F193" i="10"/>
  <c r="E193" i="10"/>
  <c r="D193" i="10"/>
  <c r="C193" i="10"/>
  <c r="H192" i="10"/>
  <c r="G192" i="10"/>
  <c r="H191" i="10"/>
  <c r="G191" i="10"/>
  <c r="H190" i="10"/>
  <c r="G190" i="10"/>
  <c r="H189" i="10"/>
  <c r="G189" i="10"/>
  <c r="H188" i="10"/>
  <c r="G188" i="10"/>
  <c r="H187" i="10"/>
  <c r="G187" i="10"/>
  <c r="H186" i="10"/>
  <c r="G186" i="10"/>
  <c r="F184" i="10"/>
  <c r="E184" i="10"/>
  <c r="E180" i="10" s="1"/>
  <c r="D184" i="10"/>
  <c r="C184" i="10"/>
  <c r="C180" i="10" s="1"/>
  <c r="H183" i="10"/>
  <c r="G183" i="10"/>
  <c r="H182" i="10"/>
  <c r="G182" i="10"/>
  <c r="H181" i="10"/>
  <c r="G181" i="10"/>
  <c r="D180" i="10"/>
  <c r="H179" i="10"/>
  <c r="G179" i="10"/>
  <c r="F177" i="10"/>
  <c r="E177" i="10"/>
  <c r="D177" i="10"/>
  <c r="C177" i="10"/>
  <c r="H176" i="10"/>
  <c r="G176" i="10"/>
  <c r="G175" i="10"/>
  <c r="H174" i="10"/>
  <c r="G174" i="10"/>
  <c r="H173" i="10"/>
  <c r="G173" i="10"/>
  <c r="F171" i="10"/>
  <c r="H171" i="10" s="1"/>
  <c r="E171" i="10"/>
  <c r="D171" i="10"/>
  <c r="C171" i="10"/>
  <c r="H170" i="10"/>
  <c r="G170" i="10"/>
  <c r="H169" i="10"/>
  <c r="G169" i="10"/>
  <c r="H168" i="10"/>
  <c r="G168" i="10"/>
  <c r="H167" i="10"/>
  <c r="G167" i="10"/>
  <c r="H166" i="10"/>
  <c r="G166" i="10"/>
  <c r="H165" i="10"/>
  <c r="G165" i="10"/>
  <c r="H164" i="10"/>
  <c r="G164" i="10"/>
  <c r="H163" i="10"/>
  <c r="G163" i="10"/>
  <c r="H162" i="10"/>
  <c r="G162" i="10"/>
  <c r="H161" i="10"/>
  <c r="G161" i="10"/>
  <c r="G160" i="10"/>
  <c r="H159" i="10"/>
  <c r="G159" i="10"/>
  <c r="H158" i="10"/>
  <c r="G158" i="10"/>
  <c r="H157" i="10"/>
  <c r="G157" i="10"/>
  <c r="F155" i="10"/>
  <c r="E155" i="10"/>
  <c r="E154" i="10" s="1"/>
  <c r="D155" i="10"/>
  <c r="C155" i="10"/>
  <c r="H153" i="10"/>
  <c r="G153" i="10"/>
  <c r="H152" i="10"/>
  <c r="G152" i="10"/>
  <c r="G151" i="10"/>
  <c r="G150" i="10"/>
  <c r="G149" i="10"/>
  <c r="G148" i="10"/>
  <c r="H147" i="10"/>
  <c r="G147" i="10"/>
  <c r="G146" i="10"/>
  <c r="G145" i="10"/>
  <c r="G144" i="10"/>
  <c r="H143" i="10"/>
  <c r="G143" i="10"/>
  <c r="F141" i="10"/>
  <c r="E141" i="10"/>
  <c r="D141" i="10"/>
  <c r="C141" i="10"/>
  <c r="G140" i="10"/>
  <c r="F139" i="10"/>
  <c r="G139" i="10" s="1"/>
  <c r="E139" i="10"/>
  <c r="D139" i="10"/>
  <c r="C139" i="10"/>
  <c r="G138" i="10"/>
  <c r="F136" i="10"/>
  <c r="F135" i="10" s="1"/>
  <c r="E136" i="10"/>
  <c r="E135" i="10" s="1"/>
  <c r="D136" i="10"/>
  <c r="D135" i="10" s="1"/>
  <c r="C136" i="10"/>
  <c r="C135" i="10" s="1"/>
  <c r="G134" i="10"/>
  <c r="G133" i="10"/>
  <c r="F132" i="10"/>
  <c r="E132" i="10"/>
  <c r="E131" i="10" s="1"/>
  <c r="D132" i="10"/>
  <c r="D131" i="10" s="1"/>
  <c r="C132" i="10"/>
  <c r="C131" i="10" s="1"/>
  <c r="H130" i="10"/>
  <c r="G130" i="10"/>
  <c r="F128" i="10"/>
  <c r="E128" i="10"/>
  <c r="E127" i="10" s="1"/>
  <c r="D128" i="10"/>
  <c r="D127" i="10" s="1"/>
  <c r="C128" i="10"/>
  <c r="C127" i="10" s="1"/>
  <c r="G126" i="10"/>
  <c r="F125" i="10"/>
  <c r="E125" i="10"/>
  <c r="D125" i="10"/>
  <c r="C125" i="10"/>
  <c r="G124" i="10"/>
  <c r="F123" i="10"/>
  <c r="E123" i="10"/>
  <c r="D123" i="10"/>
  <c r="G123" i="10" s="1"/>
  <c r="C123" i="10"/>
  <c r="H122" i="10"/>
  <c r="G122" i="10"/>
  <c r="F121" i="10"/>
  <c r="E121" i="10"/>
  <c r="H121" i="10" s="1"/>
  <c r="D121" i="10"/>
  <c r="C121" i="10"/>
  <c r="G120" i="10"/>
  <c r="F119" i="10"/>
  <c r="E119" i="10"/>
  <c r="D119" i="10"/>
  <c r="D118" i="10" s="1"/>
  <c r="C119" i="10"/>
  <c r="C118" i="10" s="1"/>
  <c r="E118" i="10"/>
  <c r="H116" i="10"/>
  <c r="G116" i="10"/>
  <c r="H115" i="10"/>
  <c r="G115" i="10"/>
  <c r="F113" i="10"/>
  <c r="F108" i="10" s="1"/>
  <c r="E113" i="10"/>
  <c r="H113" i="10" s="1"/>
  <c r="D113" i="10"/>
  <c r="C113" i="10"/>
  <c r="H112" i="10"/>
  <c r="G112" i="10"/>
  <c r="F110" i="10"/>
  <c r="H110" i="10" s="1"/>
  <c r="E110" i="10"/>
  <c r="D110" i="10"/>
  <c r="C110" i="10"/>
  <c r="C108" i="10" s="1"/>
  <c r="H109" i="10"/>
  <c r="G109" i="10"/>
  <c r="H105" i="10"/>
  <c r="G105" i="10"/>
  <c r="F104" i="10"/>
  <c r="E104" i="10"/>
  <c r="D104" i="10"/>
  <c r="C104" i="10"/>
  <c r="F102" i="10"/>
  <c r="E102" i="10"/>
  <c r="D102" i="10"/>
  <c r="C102" i="10"/>
  <c r="C99" i="10" s="1"/>
  <c r="F100" i="10"/>
  <c r="F99" i="10" s="1"/>
  <c r="E100" i="10"/>
  <c r="D100" i="10"/>
  <c r="D99" i="10" s="1"/>
  <c r="C100" i="10"/>
  <c r="H94" i="10"/>
  <c r="G94" i="10"/>
  <c r="H93" i="10"/>
  <c r="G93" i="10"/>
  <c r="H92" i="10"/>
  <c r="G92" i="10"/>
  <c r="H90" i="10"/>
  <c r="G90" i="10"/>
  <c r="H89" i="10"/>
  <c r="G89" i="10"/>
  <c r="H86" i="10"/>
  <c r="G86" i="10"/>
  <c r="G84" i="10"/>
  <c r="H82" i="10"/>
  <c r="G82" i="10"/>
  <c r="H81" i="10"/>
  <c r="G81" i="10"/>
  <c r="H80" i="10"/>
  <c r="G80" i="10"/>
  <c r="F79" i="10"/>
  <c r="E79" i="10"/>
  <c r="D79" i="10"/>
  <c r="C79" i="10"/>
  <c r="H78" i="10"/>
  <c r="G78" i="10"/>
  <c r="H77" i="10"/>
  <c r="G77" i="10"/>
  <c r="F76" i="10"/>
  <c r="E76" i="10"/>
  <c r="E72" i="10" s="1"/>
  <c r="D76" i="10"/>
  <c r="D72" i="10" s="1"/>
  <c r="C76" i="10"/>
  <c r="F73" i="10"/>
  <c r="E73" i="10"/>
  <c r="D73" i="10"/>
  <c r="C73" i="10"/>
  <c r="G70" i="10"/>
  <c r="F69" i="10"/>
  <c r="G69" i="10" s="1"/>
  <c r="E69" i="10"/>
  <c r="D69" i="10"/>
  <c r="C69" i="10"/>
  <c r="C66" i="10" s="1"/>
  <c r="H68" i="10"/>
  <c r="G68" i="10"/>
  <c r="F67" i="10"/>
  <c r="E67" i="10"/>
  <c r="E66" i="10" s="1"/>
  <c r="D67" i="10"/>
  <c r="C67" i="10"/>
  <c r="G63" i="10"/>
  <c r="H62" i="10"/>
  <c r="G62" i="10"/>
  <c r="F61" i="10"/>
  <c r="F60" i="10" s="1"/>
  <c r="E61" i="10"/>
  <c r="E60" i="10" s="1"/>
  <c r="D61" i="10"/>
  <c r="D60" i="10" s="1"/>
  <c r="C61" i="10"/>
  <c r="C60" i="10" s="1"/>
  <c r="H59" i="10"/>
  <c r="G59" i="10"/>
  <c r="F58" i="10"/>
  <c r="E58" i="10"/>
  <c r="D58" i="10"/>
  <c r="C58" i="10"/>
  <c r="G57" i="10"/>
  <c r="H56" i="10"/>
  <c r="G56" i="10"/>
  <c r="H55" i="10"/>
  <c r="G55" i="10"/>
  <c r="H54" i="10"/>
  <c r="G54" i="10"/>
  <c r="F53" i="10"/>
  <c r="G53" i="10" s="1"/>
  <c r="E53" i="10"/>
  <c r="E52" i="10" s="1"/>
  <c r="D53" i="10"/>
  <c r="D52" i="10" s="1"/>
  <c r="C53" i="10"/>
  <c r="C52" i="10" s="1"/>
  <c r="H50" i="10"/>
  <c r="G50" i="10"/>
  <c r="F49" i="10"/>
  <c r="H49" i="10" s="1"/>
  <c r="E49" i="10"/>
  <c r="D49" i="10"/>
  <c r="C49" i="10"/>
  <c r="H48" i="10"/>
  <c r="G48" i="10"/>
  <c r="F47" i="10"/>
  <c r="H47" i="10" s="1"/>
  <c r="E47" i="10"/>
  <c r="E46" i="10" s="1"/>
  <c r="D47" i="10"/>
  <c r="D46" i="10" s="1"/>
  <c r="C47" i="10"/>
  <c r="C46" i="10" s="1"/>
  <c r="H45" i="10"/>
  <c r="G45" i="10"/>
  <c r="H44" i="10"/>
  <c r="G44" i="10"/>
  <c r="F43" i="10"/>
  <c r="G43" i="10" s="1"/>
  <c r="E43" i="10"/>
  <c r="D43" i="10"/>
  <c r="C43" i="10"/>
  <c r="H42" i="10"/>
  <c r="G42" i="10"/>
  <c r="H41" i="10"/>
  <c r="G41" i="10"/>
  <c r="F40" i="10"/>
  <c r="E40" i="10"/>
  <c r="E37" i="10" s="1"/>
  <c r="D40" i="10"/>
  <c r="C40" i="10"/>
  <c r="C37" i="10" s="1"/>
  <c r="H39" i="10"/>
  <c r="G39" i="10"/>
  <c r="F38" i="10"/>
  <c r="H38" i="10" s="1"/>
  <c r="E38" i="10"/>
  <c r="D38" i="10"/>
  <c r="C38" i="10"/>
  <c r="D37" i="10"/>
  <c r="H36" i="10"/>
  <c r="G36" i="10"/>
  <c r="F35" i="10"/>
  <c r="G35" i="10" s="1"/>
  <c r="E35" i="10"/>
  <c r="D35" i="10"/>
  <c r="C35" i="10"/>
  <c r="H34" i="10"/>
  <c r="G34" i="10"/>
  <c r="F33" i="10"/>
  <c r="G33" i="10" s="1"/>
  <c r="E33" i="10"/>
  <c r="D33" i="10"/>
  <c r="C33" i="10"/>
  <c r="H31" i="10"/>
  <c r="G31" i="10"/>
  <c r="H30" i="10"/>
  <c r="G30" i="10"/>
  <c r="F29" i="10"/>
  <c r="E29" i="10"/>
  <c r="E28" i="10" s="1"/>
  <c r="D29" i="10"/>
  <c r="C29" i="10"/>
  <c r="H27" i="10"/>
  <c r="G27" i="10"/>
  <c r="H26" i="10"/>
  <c r="G26" i="10"/>
  <c r="H25" i="10"/>
  <c r="G25" i="10"/>
  <c r="H24" i="10"/>
  <c r="G24" i="10"/>
  <c r="F23" i="10"/>
  <c r="H23" i="10" s="1"/>
  <c r="E23" i="10"/>
  <c r="E22" i="10" s="1"/>
  <c r="D23" i="10"/>
  <c r="C23" i="10"/>
  <c r="D22" i="10"/>
  <c r="C22" i="10"/>
  <c r="H17" i="10"/>
  <c r="G17" i="10"/>
  <c r="G16" i="10"/>
  <c r="H15" i="10"/>
  <c r="G15" i="10"/>
  <c r="F14" i="10"/>
  <c r="E14" i="10"/>
  <c r="E13" i="10" s="1"/>
  <c r="D14" i="10"/>
  <c r="D13" i="10" s="1"/>
  <c r="C14" i="10"/>
  <c r="C13" i="10" s="1"/>
  <c r="H177" i="10" l="1"/>
  <c r="H29" i="10"/>
  <c r="C117" i="10"/>
  <c r="C107" i="10" s="1"/>
  <c r="C106" i="10" s="1"/>
  <c r="H14" i="10"/>
  <c r="H33" i="10"/>
  <c r="H60" i="10"/>
  <c r="G104" i="10"/>
  <c r="H61" i="10"/>
  <c r="G128" i="10"/>
  <c r="G132" i="10"/>
  <c r="F46" i="10"/>
  <c r="H46" i="10" s="1"/>
  <c r="G119" i="10"/>
  <c r="G125" i="10"/>
  <c r="G47" i="10"/>
  <c r="G49" i="10"/>
  <c r="D108" i="10"/>
  <c r="G67" i="10"/>
  <c r="F52" i="10"/>
  <c r="C28" i="10"/>
  <c r="C12" i="10" s="1"/>
  <c r="H40" i="10"/>
  <c r="H141" i="10"/>
  <c r="C154" i="10"/>
  <c r="H35" i="10"/>
  <c r="D28" i="10"/>
  <c r="H43" i="10"/>
  <c r="C72" i="10"/>
  <c r="G121" i="10"/>
  <c r="D154" i="10"/>
  <c r="G184" i="10"/>
  <c r="E51" i="10"/>
  <c r="D12" i="10"/>
  <c r="H53" i="10"/>
  <c r="G76" i="10"/>
  <c r="G79" i="10"/>
  <c r="E108" i="10"/>
  <c r="H108" i="10" s="1"/>
  <c r="G110" i="10"/>
  <c r="H184" i="10"/>
  <c r="G199" i="10"/>
  <c r="H79" i="10"/>
  <c r="E99" i="10"/>
  <c r="H99" i="10" s="1"/>
  <c r="G108" i="10"/>
  <c r="H52" i="10"/>
  <c r="F66" i="10"/>
  <c r="H66" i="10" s="1"/>
  <c r="F131" i="10"/>
  <c r="G131" i="10" s="1"/>
  <c r="F180" i="10"/>
  <c r="H58" i="10"/>
  <c r="H104" i="10"/>
  <c r="D117" i="10"/>
  <c r="D107" i="10" s="1"/>
  <c r="D106" i="10" s="1"/>
  <c r="G135" i="10"/>
  <c r="G177" i="10"/>
  <c r="G197" i="10"/>
  <c r="D51" i="10"/>
  <c r="G61" i="10"/>
  <c r="D66" i="10"/>
  <c r="G171" i="10"/>
  <c r="H67" i="10"/>
  <c r="G113" i="10"/>
  <c r="G136" i="10"/>
  <c r="G155" i="10"/>
  <c r="G99" i="10"/>
  <c r="E117" i="10"/>
  <c r="E107" i="10" s="1"/>
  <c r="E106" i="10" s="1"/>
  <c r="E12" i="10"/>
  <c r="C51" i="10"/>
  <c r="G66" i="10"/>
  <c r="G14" i="10"/>
  <c r="G23" i="10"/>
  <c r="G29" i="10"/>
  <c r="G38" i="10"/>
  <c r="G40" i="10"/>
  <c r="G52" i="10"/>
  <c r="G58" i="10"/>
  <c r="G60" i="10"/>
  <c r="F72" i="10"/>
  <c r="H76" i="10"/>
  <c r="F118" i="10"/>
  <c r="F127" i="10"/>
  <c r="H128" i="10"/>
  <c r="G141" i="10"/>
  <c r="F154" i="10"/>
  <c r="H155" i="10"/>
  <c r="F13" i="10"/>
  <c r="F22" i="10"/>
  <c r="F28" i="10"/>
  <c r="F37" i="10"/>
  <c r="F51" i="10"/>
  <c r="F11" i="9"/>
  <c r="G46" i="10" l="1"/>
  <c r="E11" i="10"/>
  <c r="C11" i="10"/>
  <c r="C201" i="10" s="1"/>
  <c r="H180" i="10"/>
  <c r="G180" i="10"/>
  <c r="D11" i="10"/>
  <c r="D201" i="10" s="1"/>
  <c r="G13" i="10"/>
  <c r="H13" i="10"/>
  <c r="F12" i="10"/>
  <c r="E201" i="10"/>
  <c r="D11" i="9" s="1"/>
  <c r="G11" i="9" s="1"/>
  <c r="H37" i="10"/>
  <c r="G37" i="10"/>
  <c r="G127" i="10"/>
  <c r="F117" i="10"/>
  <c r="H127" i="10"/>
  <c r="G154" i="10"/>
  <c r="H154" i="10"/>
  <c r="G72" i="10"/>
  <c r="H72" i="10"/>
  <c r="H51" i="10"/>
  <c r="G51" i="10"/>
  <c r="G28" i="10"/>
  <c r="H28" i="10"/>
  <c r="H22" i="10"/>
  <c r="G22" i="10"/>
  <c r="G118" i="10"/>
  <c r="N18" i="8"/>
  <c r="M18" i="8"/>
  <c r="L18" i="8"/>
  <c r="N17" i="8"/>
  <c r="M17" i="8"/>
  <c r="K17" i="8" s="1"/>
  <c r="L17" i="8"/>
  <c r="N16" i="8"/>
  <c r="M16" i="8"/>
  <c r="L16" i="8"/>
  <c r="K90" i="8"/>
  <c r="N88" i="8"/>
  <c r="K88" i="8" s="1"/>
  <c r="K87" i="8"/>
  <c r="N86" i="8"/>
  <c r="M86" i="8"/>
  <c r="L86" i="8"/>
  <c r="K85" i="8"/>
  <c r="N84" i="8"/>
  <c r="K84" i="8" s="1"/>
  <c r="N64" i="8"/>
  <c r="K64" i="8" s="1"/>
  <c r="N48" i="8"/>
  <c r="K48" i="8"/>
  <c r="N34" i="8"/>
  <c r="M34" i="8"/>
  <c r="M33" i="8" s="1"/>
  <c r="M28" i="8" s="1"/>
  <c r="K32" i="8"/>
  <c r="K31" i="8" s="1"/>
  <c r="N31" i="8"/>
  <c r="K30" i="8"/>
  <c r="K29" i="8" s="1"/>
  <c r="N29" i="8"/>
  <c r="L28" i="8"/>
  <c r="F107" i="10" l="1"/>
  <c r="H117" i="10"/>
  <c r="G117" i="10"/>
  <c r="H12" i="10"/>
  <c r="F11" i="10"/>
  <c r="G12" i="10"/>
  <c r="K16" i="8"/>
  <c r="L14" i="8"/>
  <c r="M14" i="8"/>
  <c r="K86" i="8"/>
  <c r="K34" i="8"/>
  <c r="K33" i="8" s="1"/>
  <c r="K28" i="8" s="1"/>
  <c r="N33" i="8"/>
  <c r="N28" i="8" s="1"/>
  <c r="N27" i="8" s="1"/>
  <c r="H11" i="10" l="1"/>
  <c r="G11" i="10"/>
  <c r="G107" i="10"/>
  <c r="H107" i="10"/>
  <c r="F106" i="10"/>
  <c r="G32" i="8"/>
  <c r="G31" i="8" s="1"/>
  <c r="J31" i="8"/>
  <c r="I34" i="8"/>
  <c r="J34" i="8"/>
  <c r="G48" i="8"/>
  <c r="J48" i="8"/>
  <c r="J64" i="8"/>
  <c r="G106" i="10" l="1"/>
  <c r="H106" i="10"/>
  <c r="F201" i="10"/>
  <c r="J819" i="1"/>
  <c r="K817" i="1"/>
  <c r="J817" i="1"/>
  <c r="J815" i="1"/>
  <c r="J813" i="1"/>
  <c r="K811" i="1"/>
  <c r="J811" i="1"/>
  <c r="K810" i="1"/>
  <c r="J805" i="1"/>
  <c r="K800" i="1"/>
  <c r="J800" i="1"/>
  <c r="K799" i="1"/>
  <c r="K790" i="1"/>
  <c r="J790" i="1"/>
  <c r="K787" i="1"/>
  <c r="J787" i="1"/>
  <c r="K785" i="1"/>
  <c r="J785" i="1"/>
  <c r="K784" i="1"/>
  <c r="K782" i="1"/>
  <c r="J782" i="1"/>
  <c r="K775" i="1"/>
  <c r="J775" i="1"/>
  <c r="J767" i="1"/>
  <c r="K760" i="1"/>
  <c r="J760" i="1"/>
  <c r="K759" i="1"/>
  <c r="J759" i="1"/>
  <c r="K751" i="1"/>
  <c r="J751" i="1"/>
  <c r="K746" i="1"/>
  <c r="J746" i="1"/>
  <c r="K744" i="1"/>
  <c r="J744" i="1"/>
  <c r="K739" i="1"/>
  <c r="J739" i="1"/>
  <c r="K738" i="1"/>
  <c r="J731" i="1"/>
  <c r="J728" i="1"/>
  <c r="J719" i="1"/>
  <c r="K716" i="1"/>
  <c r="J716" i="1"/>
  <c r="K713" i="1"/>
  <c r="J713" i="1"/>
  <c r="K711" i="1"/>
  <c r="J711" i="1"/>
  <c r="K708" i="1"/>
  <c r="J700" i="1"/>
  <c r="K693" i="1"/>
  <c r="J693" i="1"/>
  <c r="K689" i="1"/>
  <c r="J689" i="1"/>
  <c r="K682" i="1"/>
  <c r="J682" i="1"/>
  <c r="K660" i="1"/>
  <c r="J660" i="1"/>
  <c r="K658" i="1"/>
  <c r="J658" i="1"/>
  <c r="K657" i="1"/>
  <c r="K654" i="1"/>
  <c r="K647" i="1"/>
  <c r="J647" i="1"/>
  <c r="K640" i="1"/>
  <c r="J640" i="1"/>
  <c r="K639" i="1"/>
  <c r="J639" i="1"/>
  <c r="J636" i="1"/>
  <c r="K632" i="1"/>
  <c r="K630" i="1"/>
  <c r="J630" i="1"/>
  <c r="K628" i="1"/>
  <c r="J628" i="1"/>
  <c r="K624" i="1"/>
  <c r="J624" i="1"/>
  <c r="K616" i="1"/>
  <c r="J616" i="1"/>
  <c r="K612" i="1"/>
  <c r="J612" i="1"/>
  <c r="K610" i="1"/>
  <c r="J610" i="1"/>
  <c r="J605" i="1"/>
  <c r="J602" i="1"/>
  <c r="J600" i="1"/>
  <c r="K596" i="1"/>
  <c r="J596" i="1"/>
  <c r="K594" i="1"/>
  <c r="J594" i="1"/>
  <c r="K592" i="1"/>
  <c r="J592" i="1"/>
  <c r="K590" i="1"/>
  <c r="J590" i="1"/>
  <c r="K588" i="1"/>
  <c r="J588" i="1"/>
  <c r="K583" i="1"/>
  <c r="K582" i="1"/>
  <c r="J582" i="1"/>
  <c r="K581" i="1"/>
  <c r="K574" i="1"/>
  <c r="J574" i="1"/>
  <c r="K572" i="1"/>
  <c r="J572" i="1"/>
  <c r="J553" i="1"/>
  <c r="J552" i="1"/>
  <c r="J549" i="1"/>
  <c r="J548" i="1"/>
  <c r="K543" i="1"/>
  <c r="J543" i="1"/>
  <c r="K539" i="1"/>
  <c r="K537" i="1"/>
  <c r="K535" i="1"/>
  <c r="J532" i="1"/>
  <c r="K529" i="1"/>
  <c r="K527" i="1"/>
  <c r="K525" i="1"/>
  <c r="J525" i="1"/>
  <c r="J523" i="1"/>
  <c r="K521" i="1"/>
  <c r="J521" i="1"/>
  <c r="K519" i="1"/>
  <c r="J519" i="1"/>
  <c r="K517" i="1"/>
  <c r="J517" i="1"/>
  <c r="K514" i="1"/>
  <c r="J514" i="1"/>
  <c r="K513" i="1"/>
  <c r="J513" i="1"/>
  <c r="K510" i="1"/>
  <c r="J510" i="1"/>
  <c r="K508" i="1"/>
  <c r="J508" i="1"/>
  <c r="K501" i="1"/>
  <c r="J501" i="1"/>
  <c r="K497" i="1"/>
  <c r="J497" i="1"/>
  <c r="K494" i="1"/>
  <c r="J494" i="1"/>
  <c r="K492" i="1"/>
  <c r="J492" i="1"/>
  <c r="K491" i="1"/>
  <c r="J491" i="1"/>
  <c r="K489" i="1"/>
  <c r="J489" i="1"/>
  <c r="K472" i="1"/>
  <c r="J472" i="1"/>
  <c r="K461" i="1"/>
  <c r="J461" i="1"/>
  <c r="K455" i="1"/>
  <c r="J454" i="1"/>
  <c r="K448" i="1"/>
  <c r="J440" i="1"/>
  <c r="J433" i="1"/>
  <c r="J432" i="1"/>
  <c r="J428" i="1"/>
  <c r="J420" i="1"/>
  <c r="K418" i="1"/>
  <c r="J418" i="1"/>
  <c r="J414" i="1"/>
  <c r="J404" i="1"/>
  <c r="J402" i="1"/>
  <c r="K394" i="1"/>
  <c r="J390" i="1"/>
  <c r="J389" i="1"/>
  <c r="J385" i="1"/>
  <c r="J384" i="1"/>
  <c r="J383" i="1"/>
  <c r="K373" i="1"/>
  <c r="J373" i="1"/>
  <c r="J370" i="1"/>
  <c r="J366" i="1"/>
  <c r="J365" i="1"/>
  <c r="J362" i="1"/>
  <c r="J360" i="1"/>
  <c r="J355" i="1"/>
  <c r="K354" i="1"/>
  <c r="J354" i="1"/>
  <c r="J352" i="1"/>
  <c r="J348" i="1"/>
  <c r="J346" i="1"/>
  <c r="J344" i="1"/>
  <c r="J342" i="1"/>
  <c r="J341" i="1"/>
  <c r="J335" i="1"/>
  <c r="J334" i="1"/>
  <c r="J333" i="1"/>
  <c r="K326" i="1"/>
  <c r="K324" i="1"/>
  <c r="J324" i="1"/>
  <c r="K322" i="1"/>
  <c r="J322" i="1"/>
  <c r="J318" i="1"/>
  <c r="K316" i="1"/>
  <c r="K314" i="1"/>
  <c r="J314" i="1"/>
  <c r="J312" i="1"/>
  <c r="K310" i="1"/>
  <c r="J310" i="1"/>
  <c r="K309" i="1"/>
  <c r="J309" i="1"/>
  <c r="J306" i="1"/>
  <c r="K304" i="1"/>
  <c r="J304" i="1"/>
  <c r="J302" i="1"/>
  <c r="K298" i="1"/>
  <c r="J298" i="1"/>
  <c r="J291" i="1"/>
  <c r="J290" i="1"/>
  <c r="J287" i="1"/>
  <c r="J285" i="1"/>
  <c r="J283" i="1"/>
  <c r="K281" i="1"/>
  <c r="J281" i="1"/>
  <c r="K274" i="1"/>
  <c r="J272" i="1"/>
  <c r="K271" i="1"/>
  <c r="J271" i="1"/>
  <c r="K270" i="1"/>
  <c r="J270" i="1"/>
  <c r="J266" i="1"/>
  <c r="J263" i="1"/>
  <c r="J262" i="1"/>
  <c r="K259" i="1"/>
  <c r="J259" i="1"/>
  <c r="J255" i="1"/>
  <c r="J252" i="1"/>
  <c r="J250" i="1"/>
  <c r="J245" i="1"/>
  <c r="K242" i="1"/>
  <c r="K241" i="1"/>
  <c r="J241" i="1"/>
  <c r="J235" i="1"/>
  <c r="K231" i="1"/>
  <c r="J231" i="1"/>
  <c r="K230" i="1"/>
  <c r="J230" i="1"/>
  <c r="K229" i="1"/>
  <c r="J229" i="1"/>
  <c r="K225" i="1"/>
  <c r="J225" i="1"/>
  <c r="K222" i="1"/>
  <c r="K220" i="1"/>
  <c r="J218" i="1"/>
  <c r="J217" i="1"/>
  <c r="K213" i="1"/>
  <c r="J213" i="1"/>
  <c r="J210" i="1"/>
  <c r="K203" i="1"/>
  <c r="J203" i="1"/>
  <c r="K196" i="1"/>
  <c r="J196" i="1"/>
  <c r="K192" i="1"/>
  <c r="J192" i="1"/>
  <c r="J187" i="1"/>
  <c r="J185" i="1"/>
  <c r="J183" i="1"/>
  <c r="J181" i="1"/>
  <c r="J178" i="1"/>
  <c r="K170" i="1"/>
  <c r="J170" i="1"/>
  <c r="J166" i="1"/>
  <c r="J163" i="1"/>
  <c r="J162" i="1"/>
  <c r="J160" i="1"/>
  <c r="K158" i="1"/>
  <c r="J158" i="1"/>
  <c r="K157" i="1"/>
  <c r="J157" i="1"/>
  <c r="J152" i="1"/>
  <c r="J150" i="1"/>
  <c r="J143" i="1"/>
  <c r="K140" i="1"/>
  <c r="J136" i="1"/>
  <c r="K130" i="1"/>
  <c r="K129" i="1"/>
  <c r="J129" i="1"/>
  <c r="K128" i="1"/>
  <c r="K126" i="1"/>
  <c r="J126" i="1"/>
  <c r="K124" i="1"/>
  <c r="J124" i="1"/>
  <c r="K122" i="1"/>
  <c r="J122" i="1"/>
  <c r="K115" i="1"/>
  <c r="K114" i="1"/>
  <c r="J114" i="1"/>
  <c r="K106" i="1"/>
  <c r="K105" i="1"/>
  <c r="J103" i="1"/>
  <c r="K101" i="1"/>
  <c r="J101" i="1"/>
  <c r="K99" i="1"/>
  <c r="J99" i="1"/>
  <c r="K97" i="1"/>
  <c r="J97" i="1"/>
  <c r="K95" i="1"/>
  <c r="J95" i="1"/>
  <c r="K93" i="1"/>
  <c r="J93" i="1"/>
  <c r="K91" i="1"/>
  <c r="J91" i="1"/>
  <c r="K90" i="1"/>
  <c r="J90" i="1"/>
  <c r="K89" i="1"/>
  <c r="J85" i="1"/>
  <c r="J84" i="1"/>
  <c r="K79" i="1"/>
  <c r="K77" i="1"/>
  <c r="K73" i="1"/>
  <c r="J73" i="1"/>
  <c r="K72" i="1"/>
  <c r="J72" i="1"/>
  <c r="K68" i="1"/>
  <c r="J68" i="1"/>
  <c r="K66" i="1"/>
  <c r="J66" i="1"/>
  <c r="J59" i="1"/>
  <c r="K52" i="1"/>
  <c r="J52" i="1"/>
  <c r="J50" i="1"/>
  <c r="J46" i="1"/>
  <c r="J45" i="1"/>
  <c r="J41" i="1"/>
  <c r="J39" i="1"/>
  <c r="K38" i="1"/>
  <c r="J38" i="1"/>
  <c r="J36" i="1"/>
  <c r="J35" i="1"/>
  <c r="J33" i="1"/>
  <c r="K31" i="1"/>
  <c r="J31" i="1"/>
  <c r="K30" i="1"/>
  <c r="J30" i="1"/>
  <c r="K28" i="1"/>
  <c r="J28" i="1"/>
  <c r="K27" i="1"/>
  <c r="J27" i="1"/>
  <c r="K22" i="1"/>
  <c r="K21" i="1"/>
  <c r="K20" i="1"/>
  <c r="K13" i="1"/>
  <c r="G419" i="1"/>
  <c r="H201" i="10" l="1"/>
  <c r="G201" i="10"/>
  <c r="F496" i="1"/>
  <c r="F353" i="1"/>
  <c r="G635" i="1"/>
  <c r="G164" i="1"/>
  <c r="I781" i="1" l="1"/>
  <c r="H781" i="1"/>
  <c r="I712" i="1"/>
  <c r="H712" i="1"/>
  <c r="I673" i="1"/>
  <c r="I672" i="1" s="1"/>
  <c r="I671" i="1" s="1"/>
  <c r="I670" i="1" s="1"/>
  <c r="I669" i="1" s="1"/>
  <c r="I668" i="1" s="1"/>
  <c r="I667" i="1" s="1"/>
  <c r="H673" i="1"/>
  <c r="H672" i="1" s="1"/>
  <c r="H671" i="1" s="1"/>
  <c r="H670" i="1" s="1"/>
  <c r="H669" i="1" s="1"/>
  <c r="H668" i="1" s="1"/>
  <c r="H667" i="1" s="1"/>
  <c r="G673" i="1"/>
  <c r="G672" i="1" s="1"/>
  <c r="G671" i="1" s="1"/>
  <c r="G670" i="1" s="1"/>
  <c r="G669" i="1" s="1"/>
  <c r="G668" i="1" s="1"/>
  <c r="G667" i="1" s="1"/>
  <c r="G663" i="1"/>
  <c r="G662" i="1" s="1"/>
  <c r="F663" i="1"/>
  <c r="F662" i="1" s="1"/>
  <c r="I656" i="1"/>
  <c r="H656" i="1"/>
  <c r="G656" i="1"/>
  <c r="I580" i="1"/>
  <c r="H580" i="1"/>
  <c r="G580" i="1"/>
  <c r="I551" i="1"/>
  <c r="I547" i="1"/>
  <c r="H551" i="1"/>
  <c r="H550" i="1" s="1"/>
  <c r="H547" i="1"/>
  <c r="H546" i="1" s="1"/>
  <c r="F547" i="1"/>
  <c r="F546" i="1" s="1"/>
  <c r="F554" i="1"/>
  <c r="G565" i="1"/>
  <c r="G562" i="1" s="1"/>
  <c r="G561" i="1" s="1"/>
  <c r="G560" i="1" s="1"/>
  <c r="F562" i="1"/>
  <c r="F561" i="1" s="1"/>
  <c r="I562" i="1"/>
  <c r="I561" i="1" s="1"/>
  <c r="I560" i="1" s="1"/>
  <c r="H562" i="1"/>
  <c r="H561" i="1" s="1"/>
  <c r="H560" i="1" s="1"/>
  <c r="I557" i="1"/>
  <c r="I556" i="1" s="1"/>
  <c r="I555" i="1" s="1"/>
  <c r="H557" i="1"/>
  <c r="H556" i="1" s="1"/>
  <c r="H555" i="1" s="1"/>
  <c r="G557" i="1"/>
  <c r="G556" i="1" s="1"/>
  <c r="G555" i="1" s="1"/>
  <c r="F557" i="1"/>
  <c r="F556" i="1" s="1"/>
  <c r="F551" i="1" l="1"/>
  <c r="F550" i="1" s="1"/>
  <c r="J554" i="1"/>
  <c r="K656" i="1"/>
  <c r="J712" i="1"/>
  <c r="K712" i="1"/>
  <c r="I546" i="1"/>
  <c r="J546" i="1" s="1"/>
  <c r="J547" i="1"/>
  <c r="K580" i="1"/>
  <c r="K781" i="1"/>
  <c r="J781" i="1"/>
  <c r="I550" i="1"/>
  <c r="I534" i="1"/>
  <c r="H534" i="1"/>
  <c r="G534" i="1"/>
  <c r="F534" i="1"/>
  <c r="I538" i="1"/>
  <c r="H538" i="1"/>
  <c r="G538" i="1"/>
  <c r="I536" i="1"/>
  <c r="H536" i="1"/>
  <c r="G536" i="1"/>
  <c r="F533" i="1"/>
  <c r="H528" i="1"/>
  <c r="G528" i="1"/>
  <c r="I528" i="1"/>
  <c r="I526" i="1"/>
  <c r="H526" i="1"/>
  <c r="G526" i="1"/>
  <c r="I496" i="1"/>
  <c r="H496" i="1"/>
  <c r="G496" i="1"/>
  <c r="J551" i="1" l="1"/>
  <c r="J550" i="1"/>
  <c r="K526" i="1"/>
  <c r="K538" i="1"/>
  <c r="K534" i="1"/>
  <c r="K528" i="1"/>
  <c r="J496" i="1"/>
  <c r="K496" i="1"/>
  <c r="K536" i="1"/>
  <c r="H533" i="1"/>
  <c r="G533" i="1"/>
  <c r="I533" i="1"/>
  <c r="K533" i="1" l="1"/>
  <c r="I480" i="1"/>
  <c r="I479" i="1" s="1"/>
  <c r="I478" i="1" s="1"/>
  <c r="I477" i="1" s="1"/>
  <c r="I476" i="1" s="1"/>
  <c r="I475" i="1" s="1"/>
  <c r="I474" i="1" s="1"/>
  <c r="H480" i="1"/>
  <c r="H479" i="1" s="1"/>
  <c r="H478" i="1" s="1"/>
  <c r="H477" i="1" s="1"/>
  <c r="H476" i="1" s="1"/>
  <c r="H475" i="1" s="1"/>
  <c r="H474" i="1" s="1"/>
  <c r="G480" i="1"/>
  <c r="G479" i="1" s="1"/>
  <c r="I453" i="1"/>
  <c r="H453" i="1"/>
  <c r="G453" i="1"/>
  <c r="G411" i="1"/>
  <c r="G368" i="1"/>
  <c r="I393" i="1"/>
  <c r="H393" i="1"/>
  <c r="H392" i="1" s="1"/>
  <c r="H391" i="1" s="1"/>
  <c r="G393" i="1"/>
  <c r="G392" i="1" s="1"/>
  <c r="G391" i="1" s="1"/>
  <c r="F393" i="1"/>
  <c r="G376" i="1"/>
  <c r="G374" i="1" s="1"/>
  <c r="G350" i="1"/>
  <c r="G339" i="1"/>
  <c r="I353" i="1"/>
  <c r="H353" i="1"/>
  <c r="G353" i="1"/>
  <c r="H325" i="1"/>
  <c r="G325" i="1"/>
  <c r="I325" i="1"/>
  <c r="K325" i="1" l="1"/>
  <c r="I392" i="1"/>
  <c r="I391" i="1" s="1"/>
  <c r="K393" i="1"/>
  <c r="J353" i="1"/>
  <c r="K353" i="1"/>
  <c r="K453" i="1"/>
  <c r="G375" i="1"/>
  <c r="K391" i="1" l="1"/>
  <c r="K392" i="1"/>
  <c r="I273" i="1"/>
  <c r="H273" i="1"/>
  <c r="G273" i="1"/>
  <c r="F273" i="1"/>
  <c r="I240" i="1"/>
  <c r="H240" i="1"/>
  <c r="G240" i="1"/>
  <c r="H156" i="1"/>
  <c r="I137" i="1"/>
  <c r="H137" i="1"/>
  <c r="G141" i="1"/>
  <c r="I127" i="1"/>
  <c r="H127" i="1"/>
  <c r="I104" i="1"/>
  <c r="H104" i="1"/>
  <c r="G104" i="1"/>
  <c r="G85" i="1"/>
  <c r="I51" i="1"/>
  <c r="H51" i="1"/>
  <c r="G51" i="1"/>
  <c r="G19" i="1"/>
  <c r="I19" i="1"/>
  <c r="H19" i="1"/>
  <c r="K273" i="1" l="1"/>
  <c r="K104" i="1"/>
  <c r="K137" i="1"/>
  <c r="K19" i="1"/>
  <c r="J51" i="1"/>
  <c r="K51" i="1"/>
  <c r="K240" i="1"/>
  <c r="K127" i="1"/>
  <c r="I818" i="1"/>
  <c r="H818" i="1"/>
  <c r="G818" i="1"/>
  <c r="I816" i="1"/>
  <c r="H816" i="1"/>
  <c r="G816" i="1"/>
  <c r="I814" i="1"/>
  <c r="H814" i="1"/>
  <c r="G814" i="1"/>
  <c r="I812" i="1"/>
  <c r="H812" i="1"/>
  <c r="G812" i="1"/>
  <c r="I809" i="1"/>
  <c r="H809" i="1"/>
  <c r="G810" i="1"/>
  <c r="G809" i="1" s="1"/>
  <c r="I804" i="1"/>
  <c r="H804" i="1"/>
  <c r="H803" i="1" s="1"/>
  <c r="H802" i="1" s="1"/>
  <c r="H801" i="1" s="1"/>
  <c r="G804" i="1"/>
  <c r="G803" i="1" s="1"/>
  <c r="G802" i="1" s="1"/>
  <c r="G801" i="1" s="1"/>
  <c r="G799" i="1"/>
  <c r="I798" i="1"/>
  <c r="H798" i="1"/>
  <c r="H797" i="1" s="1"/>
  <c r="H796" i="1" s="1"/>
  <c r="G798" i="1"/>
  <c r="G797" i="1" s="1"/>
  <c r="G796" i="1" s="1"/>
  <c r="I789" i="1"/>
  <c r="H789" i="1"/>
  <c r="H788" i="1" s="1"/>
  <c r="G789" i="1"/>
  <c r="G788" i="1" s="1"/>
  <c r="I786" i="1"/>
  <c r="H786" i="1"/>
  <c r="G786" i="1"/>
  <c r="I783" i="1"/>
  <c r="H783" i="1"/>
  <c r="G784" i="1"/>
  <c r="G783" i="1" s="1"/>
  <c r="I774" i="1"/>
  <c r="H774" i="1"/>
  <c r="H773" i="1" s="1"/>
  <c r="H772" i="1" s="1"/>
  <c r="H771" i="1" s="1"/>
  <c r="H770" i="1" s="1"/>
  <c r="H769" i="1" s="1"/>
  <c r="H768" i="1" s="1"/>
  <c r="G774" i="1"/>
  <c r="G773" i="1" s="1"/>
  <c r="G772" i="1" s="1"/>
  <c r="G771" i="1" s="1"/>
  <c r="G770" i="1" s="1"/>
  <c r="G769" i="1" s="1"/>
  <c r="G768" i="1" s="1"/>
  <c r="I766" i="1"/>
  <c r="H766" i="1"/>
  <c r="H765" i="1" s="1"/>
  <c r="H764" i="1" s="1"/>
  <c r="H763" i="1" s="1"/>
  <c r="H762" i="1" s="1"/>
  <c r="H761" i="1" s="1"/>
  <c r="G766" i="1"/>
  <c r="G765" i="1" s="1"/>
  <c r="G764" i="1" s="1"/>
  <c r="G763" i="1" s="1"/>
  <c r="G762" i="1" s="1"/>
  <c r="G761" i="1" s="1"/>
  <c r="I758" i="1"/>
  <c r="H758" i="1"/>
  <c r="H757" i="1" s="1"/>
  <c r="H756" i="1" s="1"/>
  <c r="H755" i="1" s="1"/>
  <c r="H754" i="1" s="1"/>
  <c r="H753" i="1" s="1"/>
  <c r="H752" i="1" s="1"/>
  <c r="G758" i="1"/>
  <c r="G757" i="1" s="1"/>
  <c r="G756" i="1" s="1"/>
  <c r="G755" i="1" s="1"/>
  <c r="G754" i="1" s="1"/>
  <c r="G753" i="1" s="1"/>
  <c r="G752" i="1" s="1"/>
  <c r="I750" i="1"/>
  <c r="H750" i="1"/>
  <c r="H749" i="1" s="1"/>
  <c r="G750" i="1"/>
  <c r="G749" i="1" s="1"/>
  <c r="I748" i="1"/>
  <c r="H748" i="1"/>
  <c r="H747" i="1" s="1"/>
  <c r="G748" i="1"/>
  <c r="G747" i="1" s="1"/>
  <c r="I745" i="1"/>
  <c r="H745" i="1"/>
  <c r="G745" i="1"/>
  <c r="I743" i="1"/>
  <c r="H743" i="1"/>
  <c r="G743" i="1"/>
  <c r="I737" i="1"/>
  <c r="H737" i="1"/>
  <c r="H736" i="1" s="1"/>
  <c r="H735" i="1" s="1"/>
  <c r="H734" i="1" s="1"/>
  <c r="G738" i="1"/>
  <c r="G737" i="1" s="1"/>
  <c r="G736" i="1" s="1"/>
  <c r="G735" i="1" s="1"/>
  <c r="G734" i="1" s="1"/>
  <c r="I730" i="1"/>
  <c r="H730" i="1"/>
  <c r="H729" i="1" s="1"/>
  <c r="G730" i="1"/>
  <c r="G729" i="1" s="1"/>
  <c r="I727" i="1"/>
  <c r="H727" i="1"/>
  <c r="H726" i="1" s="1"/>
  <c r="G727" i="1"/>
  <c r="G726" i="1" s="1"/>
  <c r="I721" i="1"/>
  <c r="H721" i="1"/>
  <c r="H720" i="1" s="1"/>
  <c r="G724" i="1"/>
  <c r="I718" i="1"/>
  <c r="H718" i="1"/>
  <c r="G718" i="1"/>
  <c r="I715" i="1"/>
  <c r="I714" i="1" s="1"/>
  <c r="H715" i="1"/>
  <c r="H714" i="1" s="1"/>
  <c r="G715" i="1"/>
  <c r="G714" i="1" s="1"/>
  <c r="I710" i="1"/>
  <c r="H710" i="1"/>
  <c r="H709" i="1" s="1"/>
  <c r="G710" i="1"/>
  <c r="G709" i="1" s="1"/>
  <c r="I707" i="1"/>
  <c r="H707" i="1"/>
  <c r="H706" i="1" s="1"/>
  <c r="G708" i="1"/>
  <c r="G707" i="1" s="1"/>
  <c r="G706" i="1" s="1"/>
  <c r="I699" i="1"/>
  <c r="H699" i="1"/>
  <c r="H698" i="1" s="1"/>
  <c r="H697" i="1" s="1"/>
  <c r="H696" i="1" s="1"/>
  <c r="H695" i="1" s="1"/>
  <c r="H694" i="1" s="1"/>
  <c r="G699" i="1"/>
  <c r="G698" i="1" s="1"/>
  <c r="G697" i="1" s="1"/>
  <c r="G696" i="1" s="1"/>
  <c r="G695" i="1" s="1"/>
  <c r="G694" i="1" s="1"/>
  <c r="I690" i="1"/>
  <c r="H690" i="1"/>
  <c r="G691" i="1"/>
  <c r="G690" i="1" s="1"/>
  <c r="I688" i="1"/>
  <c r="H688" i="1"/>
  <c r="G688" i="1"/>
  <c r="I681" i="1"/>
  <c r="H681" i="1"/>
  <c r="H680" i="1" s="1"/>
  <c r="H679" i="1" s="1"/>
  <c r="H678" i="1" s="1"/>
  <c r="H677" i="1" s="1"/>
  <c r="H676" i="1" s="1"/>
  <c r="G681" i="1"/>
  <c r="G680" i="1" s="1"/>
  <c r="G679" i="1" s="1"/>
  <c r="G678" i="1" s="1"/>
  <c r="G677" i="1" s="1"/>
  <c r="G676" i="1" s="1"/>
  <c r="I661" i="1"/>
  <c r="H661" i="1"/>
  <c r="G661" i="1"/>
  <c r="I659" i="1"/>
  <c r="H659" i="1"/>
  <c r="G659" i="1"/>
  <c r="I655" i="1"/>
  <c r="H655" i="1"/>
  <c r="G655" i="1"/>
  <c r="I653" i="1"/>
  <c r="H653" i="1"/>
  <c r="G654" i="1"/>
  <c r="G653" i="1" s="1"/>
  <c r="I646" i="1"/>
  <c r="H646" i="1"/>
  <c r="H645" i="1" s="1"/>
  <c r="H644" i="1" s="1"/>
  <c r="H643" i="1" s="1"/>
  <c r="H642" i="1" s="1"/>
  <c r="H641" i="1" s="1"/>
  <c r="G646" i="1"/>
  <c r="G645" i="1" s="1"/>
  <c r="G644" i="1" s="1"/>
  <c r="G643" i="1" s="1"/>
  <c r="G642" i="1" s="1"/>
  <c r="G641" i="1" s="1"/>
  <c r="I638" i="1"/>
  <c r="H638" i="1"/>
  <c r="G638" i="1"/>
  <c r="I635" i="1"/>
  <c r="H635" i="1"/>
  <c r="I631" i="1"/>
  <c r="H631" i="1"/>
  <c r="G632" i="1"/>
  <c r="G631" i="1" s="1"/>
  <c r="I629" i="1"/>
  <c r="H629" i="1"/>
  <c r="G629" i="1"/>
  <c r="I627" i="1"/>
  <c r="H627" i="1"/>
  <c r="G627" i="1"/>
  <c r="I623" i="1"/>
  <c r="H623" i="1"/>
  <c r="H622" i="1" s="1"/>
  <c r="H621" i="1" s="1"/>
  <c r="G623" i="1"/>
  <c r="G622" i="1" s="1"/>
  <c r="G621" i="1" s="1"/>
  <c r="I615" i="1"/>
  <c r="H615" i="1"/>
  <c r="H614" i="1" s="1"/>
  <c r="H613" i="1" s="1"/>
  <c r="G615" i="1"/>
  <c r="G614" i="1" s="1"/>
  <c r="G613" i="1" s="1"/>
  <c r="I611" i="1"/>
  <c r="H611" i="1"/>
  <c r="G611" i="1"/>
  <c r="I609" i="1"/>
  <c r="H609" i="1"/>
  <c r="G609" i="1"/>
  <c r="I603" i="1"/>
  <c r="H603" i="1"/>
  <c r="G603" i="1"/>
  <c r="I601" i="1"/>
  <c r="H601" i="1"/>
  <c r="G601" i="1"/>
  <c r="I599" i="1"/>
  <c r="H599" i="1"/>
  <c r="G599" i="1"/>
  <c r="I595" i="1"/>
  <c r="H595" i="1"/>
  <c r="G595" i="1"/>
  <c r="I593" i="1"/>
  <c r="H593" i="1"/>
  <c r="G593" i="1"/>
  <c r="I591" i="1"/>
  <c r="H591" i="1"/>
  <c r="G591" i="1"/>
  <c r="I589" i="1"/>
  <c r="H589" i="1"/>
  <c r="G589" i="1"/>
  <c r="I587" i="1"/>
  <c r="H587" i="1"/>
  <c r="G587" i="1"/>
  <c r="H579" i="1"/>
  <c r="H578" i="1" s="1"/>
  <c r="H577" i="1" s="1"/>
  <c r="G579" i="1"/>
  <c r="G578" i="1" s="1"/>
  <c r="G577" i="1" s="1"/>
  <c r="I579" i="1"/>
  <c r="I573" i="1"/>
  <c r="H573" i="1"/>
  <c r="G573" i="1"/>
  <c r="I571" i="1"/>
  <c r="H571" i="1"/>
  <c r="G571" i="1"/>
  <c r="G551" i="1"/>
  <c r="G550" i="1" s="1"/>
  <c r="G547" i="1"/>
  <c r="G546" i="1" s="1"/>
  <c r="I542" i="1"/>
  <c r="H542" i="1"/>
  <c r="H541" i="1" s="1"/>
  <c r="H540" i="1" s="1"/>
  <c r="G542" i="1"/>
  <c r="G541" i="1" s="1"/>
  <c r="G540" i="1" s="1"/>
  <c r="I531" i="1"/>
  <c r="H531" i="1"/>
  <c r="H530" i="1" s="1"/>
  <c r="G531" i="1"/>
  <c r="G530" i="1" s="1"/>
  <c r="I524" i="1"/>
  <c r="H524" i="1"/>
  <c r="G524" i="1"/>
  <c r="I522" i="1"/>
  <c r="I520" i="1"/>
  <c r="H520" i="1"/>
  <c r="G520" i="1"/>
  <c r="I518" i="1"/>
  <c r="H518" i="1"/>
  <c r="G518" i="1"/>
  <c r="I516" i="1"/>
  <c r="H516" i="1"/>
  <c r="G516" i="1"/>
  <c r="I512" i="1"/>
  <c r="H512" i="1"/>
  <c r="G512" i="1"/>
  <c r="I511" i="1"/>
  <c r="H511" i="1"/>
  <c r="G511" i="1"/>
  <c r="I509" i="1"/>
  <c r="H509" i="1"/>
  <c r="G509" i="1"/>
  <c r="I507" i="1"/>
  <c r="H507" i="1"/>
  <c r="G507" i="1"/>
  <c r="I500" i="1"/>
  <c r="H500" i="1"/>
  <c r="H499" i="1" s="1"/>
  <c r="H498" i="1" s="1"/>
  <c r="G500" i="1"/>
  <c r="G499" i="1" s="1"/>
  <c r="G498" i="1" s="1"/>
  <c r="I495" i="1"/>
  <c r="H495" i="1"/>
  <c r="G495" i="1"/>
  <c r="I493" i="1"/>
  <c r="H493" i="1"/>
  <c r="G493" i="1"/>
  <c r="I490" i="1"/>
  <c r="H490" i="1"/>
  <c r="G490" i="1"/>
  <c r="I488" i="1"/>
  <c r="H488" i="1"/>
  <c r="G488" i="1"/>
  <c r="I471" i="1"/>
  <c r="H471" i="1"/>
  <c r="H470" i="1" s="1"/>
  <c r="H469" i="1" s="1"/>
  <c r="H468" i="1" s="1"/>
  <c r="H467" i="1" s="1"/>
  <c r="G471" i="1"/>
  <c r="G470" i="1" s="1"/>
  <c r="G469" i="1" s="1"/>
  <c r="G468" i="1" s="1"/>
  <c r="G467" i="1" s="1"/>
  <c r="I463" i="1"/>
  <c r="H463" i="1"/>
  <c r="H462" i="1" s="1"/>
  <c r="G466" i="1"/>
  <c r="G463" i="1" s="1"/>
  <c r="G462" i="1" s="1"/>
  <c r="I460" i="1"/>
  <c r="H460" i="1"/>
  <c r="G460" i="1"/>
  <c r="I452" i="1"/>
  <c r="H452" i="1"/>
  <c r="H451" i="1" s="1"/>
  <c r="H450" i="1" s="1"/>
  <c r="H449" i="1" s="1"/>
  <c r="G452" i="1"/>
  <c r="G451" i="1" s="1"/>
  <c r="G450" i="1" s="1"/>
  <c r="G449" i="1" s="1"/>
  <c r="G448" i="1"/>
  <c r="G447" i="1" s="1"/>
  <c r="G446" i="1" s="1"/>
  <c r="G445" i="1" s="1"/>
  <c r="G444" i="1" s="1"/>
  <c r="G443" i="1" s="1"/>
  <c r="G442" i="1" s="1"/>
  <c r="I447" i="1"/>
  <c r="H447" i="1"/>
  <c r="H446" i="1" s="1"/>
  <c r="H445" i="1" s="1"/>
  <c r="H444" i="1" s="1"/>
  <c r="H443" i="1" s="1"/>
  <c r="H442" i="1" s="1"/>
  <c r="I439" i="1"/>
  <c r="H439" i="1"/>
  <c r="H438" i="1" s="1"/>
  <c r="H437" i="1" s="1"/>
  <c r="H436" i="1" s="1"/>
  <c r="H435" i="1" s="1"/>
  <c r="H434" i="1" s="1"/>
  <c r="G439" i="1"/>
  <c r="G438" i="1" s="1"/>
  <c r="G437" i="1" s="1"/>
  <c r="G436" i="1" s="1"/>
  <c r="G435" i="1" s="1"/>
  <c r="G434" i="1" s="1"/>
  <c r="I431" i="1"/>
  <c r="H431" i="1"/>
  <c r="H430" i="1" s="1"/>
  <c r="H429" i="1" s="1"/>
  <c r="G431" i="1"/>
  <c r="G430" i="1" s="1"/>
  <c r="I427" i="1"/>
  <c r="H427" i="1"/>
  <c r="G427" i="1"/>
  <c r="I419" i="1"/>
  <c r="H419" i="1"/>
  <c r="I417" i="1"/>
  <c r="H417" i="1"/>
  <c r="G417" i="1"/>
  <c r="I413" i="1"/>
  <c r="H413" i="1"/>
  <c r="H410" i="1" s="1"/>
  <c r="H409" i="1" s="1"/>
  <c r="H408" i="1" s="1"/>
  <c r="H407" i="1" s="1"/>
  <c r="G413" i="1"/>
  <c r="I403" i="1"/>
  <c r="H403" i="1"/>
  <c r="G403" i="1"/>
  <c r="I401" i="1"/>
  <c r="H401" i="1"/>
  <c r="G401" i="1"/>
  <c r="I388" i="1"/>
  <c r="H388" i="1"/>
  <c r="G388" i="1"/>
  <c r="I387" i="1"/>
  <c r="H387" i="1"/>
  <c r="H386" i="1" s="1"/>
  <c r="G387" i="1"/>
  <c r="G386" i="1" s="1"/>
  <c r="I382" i="1"/>
  <c r="H382" i="1"/>
  <c r="H381" i="1" s="1"/>
  <c r="H380" i="1" s="1"/>
  <c r="G382" i="1"/>
  <c r="G381" i="1" s="1"/>
  <c r="G380" i="1" s="1"/>
  <c r="I372" i="1"/>
  <c r="H372" i="1"/>
  <c r="H371" i="1" s="1"/>
  <c r="G372" i="1"/>
  <c r="G371" i="1" s="1"/>
  <c r="I368" i="1"/>
  <c r="H368" i="1"/>
  <c r="H367" i="1" s="1"/>
  <c r="G367" i="1"/>
  <c r="I364" i="1"/>
  <c r="H364" i="1"/>
  <c r="H363" i="1" s="1"/>
  <c r="G364" i="1"/>
  <c r="G363" i="1" s="1"/>
  <c r="I361" i="1"/>
  <c r="H361" i="1"/>
  <c r="G361" i="1"/>
  <c r="I359" i="1"/>
  <c r="H359" i="1"/>
  <c r="G359" i="1"/>
  <c r="I357" i="1"/>
  <c r="H357" i="1"/>
  <c r="G357" i="1"/>
  <c r="I350" i="1"/>
  <c r="H350" i="1"/>
  <c r="H349" i="1" s="1"/>
  <c r="G349" i="1"/>
  <c r="I347" i="1"/>
  <c r="H347" i="1"/>
  <c r="G347" i="1"/>
  <c r="I345" i="1"/>
  <c r="H345" i="1"/>
  <c r="G345" i="1"/>
  <c r="I343" i="1"/>
  <c r="H343" i="1"/>
  <c r="G343" i="1"/>
  <c r="I339" i="1"/>
  <c r="H339" i="1"/>
  <c r="H338" i="1" s="1"/>
  <c r="G338" i="1"/>
  <c r="I332" i="1"/>
  <c r="H332" i="1"/>
  <c r="G332" i="1"/>
  <c r="I331" i="1"/>
  <c r="H331" i="1"/>
  <c r="H330" i="1" s="1"/>
  <c r="G331" i="1"/>
  <c r="G330" i="1" s="1"/>
  <c r="I323" i="1"/>
  <c r="H323" i="1"/>
  <c r="G323" i="1"/>
  <c r="I321" i="1"/>
  <c r="H321" i="1"/>
  <c r="G321" i="1"/>
  <c r="I317" i="1"/>
  <c r="H317" i="1"/>
  <c r="G317" i="1"/>
  <c r="I315" i="1"/>
  <c r="H315" i="1"/>
  <c r="G315" i="1"/>
  <c r="I313" i="1"/>
  <c r="H313" i="1"/>
  <c r="G313" i="1"/>
  <c r="I311" i="1"/>
  <c r="H311" i="1"/>
  <c r="G311" i="1"/>
  <c r="I308" i="1"/>
  <c r="H308" i="1"/>
  <c r="H307" i="1" s="1"/>
  <c r="G308" i="1"/>
  <c r="G307" i="1" s="1"/>
  <c r="I305" i="1"/>
  <c r="H305" i="1"/>
  <c r="G305" i="1"/>
  <c r="I303" i="1"/>
  <c r="H303" i="1"/>
  <c r="G303" i="1"/>
  <c r="I301" i="1"/>
  <c r="H301" i="1"/>
  <c r="G301" i="1"/>
  <c r="I297" i="1"/>
  <c r="H297" i="1"/>
  <c r="H296" i="1" s="1"/>
  <c r="H295" i="1" s="1"/>
  <c r="G297" i="1"/>
  <c r="G296" i="1" s="1"/>
  <c r="G295" i="1" s="1"/>
  <c r="I289" i="1"/>
  <c r="H289" i="1"/>
  <c r="H288" i="1" s="1"/>
  <c r="G289" i="1"/>
  <c r="G288" i="1" s="1"/>
  <c r="I286" i="1"/>
  <c r="H286" i="1"/>
  <c r="G286" i="1"/>
  <c r="I284" i="1"/>
  <c r="H284" i="1"/>
  <c r="G284" i="1"/>
  <c r="I282" i="1"/>
  <c r="H282" i="1"/>
  <c r="G282" i="1"/>
  <c r="I280" i="1"/>
  <c r="H280" i="1"/>
  <c r="G280" i="1"/>
  <c r="I269" i="1"/>
  <c r="H269" i="1"/>
  <c r="H268" i="1" s="1"/>
  <c r="H267" i="1" s="1"/>
  <c r="G269" i="1"/>
  <c r="I265" i="1"/>
  <c r="H265" i="1"/>
  <c r="H264" i="1" s="1"/>
  <c r="G265" i="1"/>
  <c r="G264" i="1" s="1"/>
  <c r="I261" i="1"/>
  <c r="H261" i="1"/>
  <c r="H260" i="1" s="1"/>
  <c r="G261" i="1"/>
  <c r="G260" i="1" s="1"/>
  <c r="I258" i="1"/>
  <c r="H258" i="1"/>
  <c r="G258" i="1"/>
  <c r="I254" i="1"/>
  <c r="H254" i="1"/>
  <c r="H253" i="1" s="1"/>
  <c r="G254" i="1"/>
  <c r="G253" i="1" s="1"/>
  <c r="I251" i="1"/>
  <c r="H251" i="1"/>
  <c r="G251" i="1"/>
  <c r="I249" i="1"/>
  <c r="H249" i="1"/>
  <c r="G249" i="1"/>
  <c r="I244" i="1"/>
  <c r="H244" i="1"/>
  <c r="H243" i="1" s="1"/>
  <c r="G244" i="1"/>
  <c r="G243" i="1" s="1"/>
  <c r="H239" i="1"/>
  <c r="I239" i="1"/>
  <c r="G239" i="1"/>
  <c r="I234" i="1"/>
  <c r="H234" i="1"/>
  <c r="H233" i="1" s="1"/>
  <c r="H232" i="1" s="1"/>
  <c r="G234" i="1"/>
  <c r="G233" i="1" s="1"/>
  <c r="G232" i="1" s="1"/>
  <c r="I228" i="1"/>
  <c r="H228" i="1"/>
  <c r="H227" i="1" s="1"/>
  <c r="H226" i="1" s="1"/>
  <c r="G228" i="1"/>
  <c r="G227" i="1" s="1"/>
  <c r="G226" i="1" s="1"/>
  <c r="I224" i="1"/>
  <c r="H224" i="1"/>
  <c r="H223" i="1" s="1"/>
  <c r="G224" i="1"/>
  <c r="G223" i="1" s="1"/>
  <c r="H221" i="1"/>
  <c r="G222" i="1"/>
  <c r="G221" i="1" s="1"/>
  <c r="I221" i="1"/>
  <c r="H219" i="1"/>
  <c r="G220" i="1"/>
  <c r="G219" i="1" s="1"/>
  <c r="I219" i="1"/>
  <c r="I216" i="1"/>
  <c r="H216" i="1"/>
  <c r="G216" i="1"/>
  <c r="I215" i="1"/>
  <c r="H215" i="1"/>
  <c r="G215" i="1"/>
  <c r="I212" i="1"/>
  <c r="H212" i="1"/>
  <c r="H211" i="1" s="1"/>
  <c r="G212" i="1"/>
  <c r="G211" i="1" s="1"/>
  <c r="I209" i="1"/>
  <c r="H209" i="1"/>
  <c r="H208" i="1" s="1"/>
  <c r="G209" i="1"/>
  <c r="G208" i="1" s="1"/>
  <c r="I202" i="1"/>
  <c r="H202" i="1"/>
  <c r="H201" i="1" s="1"/>
  <c r="H200" i="1" s="1"/>
  <c r="H199" i="1" s="1"/>
  <c r="G202" i="1"/>
  <c r="G201" i="1" s="1"/>
  <c r="G200" i="1" s="1"/>
  <c r="G199" i="1" s="1"/>
  <c r="I195" i="1"/>
  <c r="H195" i="1"/>
  <c r="H194" i="1" s="1"/>
  <c r="H193" i="1" s="1"/>
  <c r="G195" i="1"/>
  <c r="G194" i="1" s="1"/>
  <c r="G193" i="1" s="1"/>
  <c r="I191" i="1"/>
  <c r="H191" i="1"/>
  <c r="H190" i="1" s="1"/>
  <c r="H189" i="1" s="1"/>
  <c r="H188" i="1" s="1"/>
  <c r="G191" i="1"/>
  <c r="G190" i="1" s="1"/>
  <c r="G189" i="1" s="1"/>
  <c r="G188" i="1" s="1"/>
  <c r="I186" i="1"/>
  <c r="H186" i="1"/>
  <c r="G186" i="1"/>
  <c r="I184" i="1"/>
  <c r="H184" i="1"/>
  <c r="G184" i="1"/>
  <c r="I182" i="1"/>
  <c r="H182" i="1"/>
  <c r="G182" i="1"/>
  <c r="I180" i="1"/>
  <c r="H180" i="1"/>
  <c r="G180" i="1"/>
  <c r="I177" i="1"/>
  <c r="H177" i="1"/>
  <c r="H176" i="1" s="1"/>
  <c r="G177" i="1"/>
  <c r="G176" i="1" s="1"/>
  <c r="I169" i="1"/>
  <c r="H169" i="1"/>
  <c r="H168" i="1" s="1"/>
  <c r="H167" i="1" s="1"/>
  <c r="G169" i="1"/>
  <c r="G168" i="1" s="1"/>
  <c r="G167" i="1" s="1"/>
  <c r="I164" i="1"/>
  <c r="H164" i="1"/>
  <c r="I161" i="1"/>
  <c r="H161" i="1"/>
  <c r="G161" i="1"/>
  <c r="I159" i="1"/>
  <c r="H159" i="1"/>
  <c r="H155" i="1" s="1"/>
  <c r="G159" i="1"/>
  <c r="I156" i="1"/>
  <c r="G156" i="1"/>
  <c r="I151" i="1"/>
  <c r="H151" i="1"/>
  <c r="G151" i="1"/>
  <c r="I149" i="1"/>
  <c r="H149" i="1"/>
  <c r="G149" i="1"/>
  <c r="I141" i="1"/>
  <c r="H141" i="1"/>
  <c r="G139" i="1"/>
  <c r="G137" i="1" s="1"/>
  <c r="I135" i="1"/>
  <c r="H135" i="1"/>
  <c r="G135" i="1"/>
  <c r="G128" i="1"/>
  <c r="G127" i="1" s="1"/>
  <c r="I125" i="1"/>
  <c r="H125" i="1"/>
  <c r="G125" i="1"/>
  <c r="I123" i="1"/>
  <c r="H123" i="1"/>
  <c r="G123" i="1"/>
  <c r="I121" i="1"/>
  <c r="H121" i="1"/>
  <c r="G121" i="1"/>
  <c r="G115" i="1"/>
  <c r="G113" i="1" s="1"/>
  <c r="G112" i="1" s="1"/>
  <c r="G111" i="1" s="1"/>
  <c r="G110" i="1" s="1"/>
  <c r="G109" i="1" s="1"/>
  <c r="G108" i="1" s="1"/>
  <c r="G107" i="1" s="1"/>
  <c r="I113" i="1"/>
  <c r="H113" i="1"/>
  <c r="H112" i="1" s="1"/>
  <c r="H111" i="1" s="1"/>
  <c r="H110" i="1" s="1"/>
  <c r="H109" i="1" s="1"/>
  <c r="H108" i="1" s="1"/>
  <c r="H107" i="1" s="1"/>
  <c r="I102" i="1"/>
  <c r="H102" i="1"/>
  <c r="G102" i="1"/>
  <c r="I100" i="1"/>
  <c r="H100" i="1"/>
  <c r="G100" i="1"/>
  <c r="I98" i="1"/>
  <c r="H98" i="1"/>
  <c r="G98" i="1"/>
  <c r="I96" i="1"/>
  <c r="H96" i="1"/>
  <c r="G96" i="1"/>
  <c r="I94" i="1"/>
  <c r="H94" i="1"/>
  <c r="G94" i="1"/>
  <c r="I92" i="1"/>
  <c r="H92" i="1"/>
  <c r="G92" i="1"/>
  <c r="I88" i="1"/>
  <c r="G89" i="1"/>
  <c r="G88" i="1" s="1"/>
  <c r="H88" i="1"/>
  <c r="I83" i="1"/>
  <c r="H83" i="1"/>
  <c r="H82" i="1" s="1"/>
  <c r="H81" i="1" s="1"/>
  <c r="H80" i="1" s="1"/>
  <c r="G83" i="1"/>
  <c r="G82" i="1" s="1"/>
  <c r="G81" i="1" s="1"/>
  <c r="G80" i="1" s="1"/>
  <c r="I78" i="1"/>
  <c r="H78" i="1"/>
  <c r="G79" i="1"/>
  <c r="G78" i="1" s="1"/>
  <c r="I76" i="1"/>
  <c r="G77" i="1"/>
  <c r="G76" i="1" s="1"/>
  <c r="H76" i="1"/>
  <c r="I71" i="1"/>
  <c r="H71" i="1"/>
  <c r="H70" i="1" s="1"/>
  <c r="H69" i="1" s="1"/>
  <c r="G71" i="1"/>
  <c r="G70" i="1" s="1"/>
  <c r="G69" i="1" s="1"/>
  <c r="H67" i="1"/>
  <c r="K67" i="1" s="1"/>
  <c r="G67" i="1"/>
  <c r="I65" i="1"/>
  <c r="H65" i="1"/>
  <c r="G65" i="1"/>
  <c r="I58" i="1"/>
  <c r="H58" i="1"/>
  <c r="H57" i="1" s="1"/>
  <c r="H56" i="1" s="1"/>
  <c r="H55" i="1" s="1"/>
  <c r="H54" i="1" s="1"/>
  <c r="H53" i="1" s="1"/>
  <c r="G58" i="1"/>
  <c r="G57" i="1" s="1"/>
  <c r="G56" i="1" s="1"/>
  <c r="G55" i="1" s="1"/>
  <c r="G54" i="1" s="1"/>
  <c r="G53" i="1" s="1"/>
  <c r="I49" i="1"/>
  <c r="H49" i="1"/>
  <c r="G49" i="1"/>
  <c r="I44" i="1"/>
  <c r="H44" i="1"/>
  <c r="H43" i="1" s="1"/>
  <c r="H42" i="1" s="1"/>
  <c r="G44" i="1"/>
  <c r="G43" i="1" s="1"/>
  <c r="G42" i="1" s="1"/>
  <c r="I40" i="1"/>
  <c r="H40" i="1"/>
  <c r="G40" i="1"/>
  <c r="I37" i="1"/>
  <c r="H37" i="1"/>
  <c r="G37" i="1"/>
  <c r="I34" i="1"/>
  <c r="H34" i="1"/>
  <c r="G34" i="1"/>
  <c r="I32" i="1"/>
  <c r="H32" i="1"/>
  <c r="G32" i="1"/>
  <c r="I29" i="1"/>
  <c r="H29" i="1"/>
  <c r="G29" i="1"/>
  <c r="I26" i="1"/>
  <c r="H26" i="1"/>
  <c r="G26" i="1"/>
  <c r="G18" i="1"/>
  <c r="G17" i="1" s="1"/>
  <c r="H18" i="1"/>
  <c r="H17" i="1" s="1"/>
  <c r="I18" i="1"/>
  <c r="I12" i="1"/>
  <c r="G13" i="1"/>
  <c r="G12" i="1" s="1"/>
  <c r="G11" i="1" s="1"/>
  <c r="G10" i="1" s="1"/>
  <c r="G9" i="1" s="1"/>
  <c r="G8" i="1" s="1"/>
  <c r="G7" i="1" s="1"/>
  <c r="H12" i="1"/>
  <c r="H11" i="1" s="1"/>
  <c r="H10" i="1" s="1"/>
  <c r="H9" i="1" s="1"/>
  <c r="H8" i="1" s="1"/>
  <c r="H7" i="1" s="1"/>
  <c r="I747" i="1" l="1"/>
  <c r="K747" i="1" s="1"/>
  <c r="K748" i="1"/>
  <c r="G155" i="1"/>
  <c r="G154" i="1" s="1"/>
  <c r="G153" i="1" s="1"/>
  <c r="K258" i="1"/>
  <c r="K280" i="1"/>
  <c r="I330" i="1"/>
  <c r="I438" i="1"/>
  <c r="K714" i="1"/>
  <c r="I726" i="1"/>
  <c r="K156" i="1"/>
  <c r="I194" i="1"/>
  <c r="K195" i="1"/>
  <c r="K219" i="1"/>
  <c r="I223" i="1"/>
  <c r="K224" i="1"/>
  <c r="I243" i="1"/>
  <c r="K315" i="1"/>
  <c r="K493" i="1"/>
  <c r="K593" i="1"/>
  <c r="I622" i="1"/>
  <c r="K623" i="1"/>
  <c r="K653" i="1"/>
  <c r="I680" i="1"/>
  <c r="K681" i="1"/>
  <c r="I706" i="1"/>
  <c r="K707" i="1"/>
  <c r="I765" i="1"/>
  <c r="I788" i="1"/>
  <c r="K789" i="1"/>
  <c r="I57" i="1"/>
  <c r="I70" i="1"/>
  <c r="K71" i="1"/>
  <c r="K88" i="1"/>
  <c r="K98" i="1"/>
  <c r="K121" i="1"/>
  <c r="K221" i="1"/>
  <c r="I227" i="1"/>
  <c r="K228" i="1"/>
  <c r="I260" i="1"/>
  <c r="I381" i="1"/>
  <c r="K495" i="1"/>
  <c r="K520" i="1"/>
  <c r="K609" i="1"/>
  <c r="K627" i="1"/>
  <c r="K655" i="1"/>
  <c r="K715" i="1"/>
  <c r="I729" i="1"/>
  <c r="I773" i="1"/>
  <c r="K774" i="1"/>
  <c r="I797" i="1"/>
  <c r="K798" i="1"/>
  <c r="I803" i="1"/>
  <c r="K816" i="1"/>
  <c r="K29" i="1"/>
  <c r="K92" i="1"/>
  <c r="K100" i="1"/>
  <c r="K123" i="1"/>
  <c r="I176" i="1"/>
  <c r="I208" i="1"/>
  <c r="I233" i="1"/>
  <c r="I264" i="1"/>
  <c r="K321" i="1"/>
  <c r="I338" i="1"/>
  <c r="I349" i="1"/>
  <c r="I363" i="1"/>
  <c r="I386" i="1"/>
  <c r="I410" i="1"/>
  <c r="I446" i="1"/>
  <c r="K447" i="1"/>
  <c r="I451" i="1"/>
  <c r="K452" i="1"/>
  <c r="K488" i="1"/>
  <c r="I499" i="1"/>
  <c r="K500" i="1"/>
  <c r="K512" i="1"/>
  <c r="I530" i="1"/>
  <c r="K571" i="1"/>
  <c r="I578" i="1"/>
  <c r="K579" i="1"/>
  <c r="K589" i="1"/>
  <c r="K611" i="1"/>
  <c r="K629" i="1"/>
  <c r="K638" i="1"/>
  <c r="K659" i="1"/>
  <c r="I736" i="1"/>
  <c r="K737" i="1"/>
  <c r="I749" i="1"/>
  <c r="K750" i="1"/>
  <c r="K783" i="1"/>
  <c r="K809" i="1"/>
  <c r="I82" i="1"/>
  <c r="K96" i="1"/>
  <c r="K239" i="1"/>
  <c r="I288" i="1"/>
  <c r="I279" i="1" s="1"/>
  <c r="I371" i="1"/>
  <c r="K372" i="1"/>
  <c r="I462" i="1"/>
  <c r="I459" i="1" s="1"/>
  <c r="K509" i="1"/>
  <c r="K518" i="1"/>
  <c r="K745" i="1"/>
  <c r="K26" i="1"/>
  <c r="K37" i="1"/>
  <c r="I112" i="1"/>
  <c r="K113" i="1"/>
  <c r="I168" i="1"/>
  <c r="K169" i="1"/>
  <c r="I201" i="1"/>
  <c r="K202" i="1"/>
  <c r="I296" i="1"/>
  <c r="K297" i="1"/>
  <c r="I307" i="1"/>
  <c r="I300" i="1" s="1"/>
  <c r="K308" i="1"/>
  <c r="I470" i="1"/>
  <c r="K471" i="1"/>
  <c r="K511" i="1"/>
  <c r="K524" i="1"/>
  <c r="K587" i="1"/>
  <c r="K595" i="1"/>
  <c r="K688" i="1"/>
  <c r="I709" i="1"/>
  <c r="K710" i="1"/>
  <c r="I17" i="1"/>
  <c r="K18" i="1"/>
  <c r="K65" i="1"/>
  <c r="K76" i="1"/>
  <c r="I11" i="1"/>
  <c r="K12" i="1"/>
  <c r="I43" i="1"/>
  <c r="K78" i="1"/>
  <c r="K94" i="1"/>
  <c r="K125" i="1"/>
  <c r="I190" i="1"/>
  <c r="K191" i="1"/>
  <c r="I211" i="1"/>
  <c r="K212" i="1"/>
  <c r="I253" i="1"/>
  <c r="K269" i="1"/>
  <c r="K303" i="1"/>
  <c r="K313" i="1"/>
  <c r="K323" i="1"/>
  <c r="I367" i="1"/>
  <c r="K417" i="1"/>
  <c r="I430" i="1"/>
  <c r="K460" i="1"/>
  <c r="K490" i="1"/>
  <c r="K507" i="1"/>
  <c r="K516" i="1"/>
  <c r="I541" i="1"/>
  <c r="K542" i="1"/>
  <c r="K573" i="1"/>
  <c r="K591" i="1"/>
  <c r="I614" i="1"/>
  <c r="K615" i="1"/>
  <c r="K631" i="1"/>
  <c r="I645" i="1"/>
  <c r="K646" i="1"/>
  <c r="I698" i="1"/>
  <c r="I720" i="1"/>
  <c r="I717" i="1" s="1"/>
  <c r="K743" i="1"/>
  <c r="I757" i="1"/>
  <c r="K758" i="1"/>
  <c r="K786" i="1"/>
  <c r="G721" i="1"/>
  <c r="G720" i="1" s="1"/>
  <c r="G717" i="1" s="1"/>
  <c r="G75" i="1"/>
  <c r="G74" i="1" s="1"/>
  <c r="G515" i="1"/>
  <c r="I75" i="1"/>
  <c r="G148" i="1"/>
  <c r="G147" i="1" s="1"/>
  <c r="I515" i="1"/>
  <c r="H515" i="1"/>
  <c r="I545" i="1"/>
  <c r="G410" i="1"/>
  <c r="G409" i="1" s="1"/>
  <c r="G408" i="1" s="1"/>
  <c r="G407" i="1" s="1"/>
  <c r="H320" i="1"/>
  <c r="H319" i="1" s="1"/>
  <c r="I570" i="1"/>
  <c r="I148" i="1"/>
  <c r="H148" i="1"/>
  <c r="H147" i="1" s="1"/>
  <c r="G320" i="1"/>
  <c r="G319" i="1" s="1"/>
  <c r="H426" i="1"/>
  <c r="H425" i="1" s="1"/>
  <c r="H424" i="1" s="1"/>
  <c r="H423" i="1" s="1"/>
  <c r="H422" i="1" s="1"/>
  <c r="H421" i="1" s="1"/>
  <c r="H780" i="1"/>
  <c r="H779" i="1" s="1"/>
  <c r="H778" i="1" s="1"/>
  <c r="H777" i="1" s="1"/>
  <c r="H776" i="1" s="1"/>
  <c r="H87" i="1"/>
  <c r="H86" i="1" s="1"/>
  <c r="I155" i="1"/>
  <c r="I400" i="1"/>
  <c r="G652" i="1"/>
  <c r="G651" i="1" s="1"/>
  <c r="G650" i="1" s="1"/>
  <c r="G649" i="1" s="1"/>
  <c r="G648" i="1" s="1"/>
  <c r="G608" i="1"/>
  <c r="G607" i="1" s="1"/>
  <c r="H634" i="1"/>
  <c r="H633" i="1" s="1"/>
  <c r="H687" i="1"/>
  <c r="H686" i="1" s="1"/>
  <c r="H685" i="1" s="1"/>
  <c r="H684" i="1" s="1"/>
  <c r="H683" i="1" s="1"/>
  <c r="H675" i="1" s="1"/>
  <c r="H154" i="1"/>
  <c r="H153" i="1" s="1"/>
  <c r="G400" i="1"/>
  <c r="G399" i="1" s="1"/>
  <c r="G398" i="1" s="1"/>
  <c r="G397" i="1" s="1"/>
  <c r="G396" i="1" s="1"/>
  <c r="G395" i="1" s="1"/>
  <c r="I608" i="1"/>
  <c r="G634" i="1"/>
  <c r="G633" i="1" s="1"/>
  <c r="I320" i="1"/>
  <c r="H808" i="1"/>
  <c r="H807" i="1" s="1"/>
  <c r="H806" i="1" s="1"/>
  <c r="H400" i="1"/>
  <c r="H399" i="1" s="1"/>
  <c r="H398" i="1" s="1"/>
  <c r="H397" i="1" s="1"/>
  <c r="H396" i="1" s="1"/>
  <c r="H395" i="1" s="1"/>
  <c r="H416" i="1"/>
  <c r="H415" i="1" s="1"/>
  <c r="H406" i="1" s="1"/>
  <c r="H405" i="1" s="1"/>
  <c r="H598" i="1"/>
  <c r="H597" i="1" s="1"/>
  <c r="H608" i="1"/>
  <c r="H607" i="1" s="1"/>
  <c r="H742" i="1"/>
  <c r="H741" i="1" s="1"/>
  <c r="H740" i="1" s="1"/>
  <c r="H733" i="1" s="1"/>
  <c r="H732" i="1" s="1"/>
  <c r="G506" i="1"/>
  <c r="I598" i="1"/>
  <c r="G257" i="1"/>
  <c r="G256" i="1" s="1"/>
  <c r="I416" i="1"/>
  <c r="H795" i="1"/>
  <c r="H794" i="1"/>
  <c r="H793" i="1" s="1"/>
  <c r="G238" i="1"/>
  <c r="G337" i="1"/>
  <c r="G687" i="1"/>
  <c r="G686" i="1" s="1"/>
  <c r="G685" i="1" s="1"/>
  <c r="G684" i="1" s="1"/>
  <c r="G683" i="1" s="1"/>
  <c r="G675" i="1" s="1"/>
  <c r="G64" i="1"/>
  <c r="G63" i="1" s="1"/>
  <c r="H545" i="1"/>
  <c r="H544" i="1" s="1"/>
  <c r="H570" i="1"/>
  <c r="H569" i="1" s="1"/>
  <c r="H568" i="1" s="1"/>
  <c r="H567" i="1" s="1"/>
  <c r="H566" i="1" s="1"/>
  <c r="I634" i="1"/>
  <c r="G742" i="1"/>
  <c r="G741" i="1" s="1"/>
  <c r="G740" i="1" s="1"/>
  <c r="G733" i="1" s="1"/>
  <c r="G732" i="1" s="1"/>
  <c r="G780" i="1"/>
  <c r="G779" i="1" s="1"/>
  <c r="G778" i="1" s="1"/>
  <c r="G777" i="1" s="1"/>
  <c r="G776" i="1" s="1"/>
  <c r="I780" i="1"/>
  <c r="G808" i="1"/>
  <c r="G807" i="1" s="1"/>
  <c r="G806" i="1" s="1"/>
  <c r="I268" i="1"/>
  <c r="I87" i="1"/>
  <c r="G179" i="1"/>
  <c r="G175" i="1" s="1"/>
  <c r="G174" i="1" s="1"/>
  <c r="G173" i="1" s="1"/>
  <c r="G172" i="1" s="1"/>
  <c r="I687" i="1"/>
  <c r="I248" i="1"/>
  <c r="H487" i="1"/>
  <c r="H486" i="1" s="1"/>
  <c r="H485" i="1" s="1"/>
  <c r="H484" i="1" s="1"/>
  <c r="G598" i="1"/>
  <c r="G597" i="1" s="1"/>
  <c r="I742" i="1"/>
  <c r="G268" i="1"/>
  <c r="G267" i="1" s="1"/>
  <c r="G214" i="1"/>
  <c r="G207" i="1" s="1"/>
  <c r="G206" i="1" s="1"/>
  <c r="G205" i="1" s="1"/>
  <c r="G204" i="1" s="1"/>
  <c r="H257" i="1"/>
  <c r="H256" i="1" s="1"/>
  <c r="H248" i="1"/>
  <c r="H247" i="1" s="1"/>
  <c r="H246" i="1" s="1"/>
  <c r="I214" i="1"/>
  <c r="I179" i="1"/>
  <c r="H179" i="1"/>
  <c r="H175" i="1" s="1"/>
  <c r="H174" i="1" s="1"/>
  <c r="H173" i="1" s="1"/>
  <c r="H172" i="1" s="1"/>
  <c r="I134" i="1"/>
  <c r="H134" i="1"/>
  <c r="H133" i="1" s="1"/>
  <c r="H132" i="1" s="1"/>
  <c r="H131" i="1" s="1"/>
  <c r="G134" i="1"/>
  <c r="G133" i="1" s="1"/>
  <c r="G132" i="1" s="1"/>
  <c r="G131" i="1" s="1"/>
  <c r="I120" i="1"/>
  <c r="H64" i="1"/>
  <c r="H63" i="1" s="1"/>
  <c r="G87" i="1"/>
  <c r="G86" i="1" s="1"/>
  <c r="G120" i="1"/>
  <c r="G119" i="1" s="1"/>
  <c r="G118" i="1" s="1"/>
  <c r="G117" i="1" s="1"/>
  <c r="I48" i="1"/>
  <c r="H48" i="1"/>
  <c r="H47" i="1" s="1"/>
  <c r="G48" i="1"/>
  <c r="G47" i="1" s="1"/>
  <c r="I64" i="1"/>
  <c r="G25" i="1"/>
  <c r="G24" i="1" s="1"/>
  <c r="G16" i="1" s="1"/>
  <c r="G15" i="1" s="1"/>
  <c r="I25" i="1"/>
  <c r="H25" i="1"/>
  <c r="H24" i="1" s="1"/>
  <c r="H16" i="1" s="1"/>
  <c r="H15" i="1" s="1"/>
  <c r="G794" i="1"/>
  <c r="G793" i="1" s="1"/>
  <c r="G795" i="1"/>
  <c r="H197" i="1"/>
  <c r="H198" i="1"/>
  <c r="G426" i="1"/>
  <c r="G425" i="1" s="1"/>
  <c r="G424" i="1" s="1"/>
  <c r="G423" i="1" s="1"/>
  <c r="G422" i="1" s="1"/>
  <c r="G421" i="1" s="1"/>
  <c r="G429" i="1"/>
  <c r="G197" i="1"/>
  <c r="G198" i="1"/>
  <c r="H120" i="1"/>
  <c r="H119" i="1" s="1"/>
  <c r="H118" i="1" s="1"/>
  <c r="H117" i="1" s="1"/>
  <c r="I652" i="1"/>
  <c r="H75" i="1"/>
  <c r="H74" i="1" s="1"/>
  <c r="H356" i="1"/>
  <c r="G356" i="1"/>
  <c r="H459" i="1"/>
  <c r="I487" i="1"/>
  <c r="I506" i="1"/>
  <c r="H506" i="1"/>
  <c r="G570" i="1"/>
  <c r="G569" i="1" s="1"/>
  <c r="G568" i="1" s="1"/>
  <c r="G567" i="1" s="1"/>
  <c r="G566" i="1" s="1"/>
  <c r="H652" i="1"/>
  <c r="H651" i="1" s="1"/>
  <c r="H650" i="1" s="1"/>
  <c r="H649" i="1" s="1"/>
  <c r="H648" i="1" s="1"/>
  <c r="H717" i="1"/>
  <c r="H725" i="1"/>
  <c r="H238" i="1"/>
  <c r="G248" i="1"/>
  <c r="G247" i="1" s="1"/>
  <c r="G246" i="1" s="1"/>
  <c r="G279" i="1"/>
  <c r="G278" i="1" s="1"/>
  <c r="G277" i="1" s="1"/>
  <c r="H337" i="1"/>
  <c r="G545" i="1"/>
  <c r="G544" i="1" s="1"/>
  <c r="I626" i="1"/>
  <c r="H626" i="1"/>
  <c r="H625" i="1" s="1"/>
  <c r="G626" i="1"/>
  <c r="G625" i="1" s="1"/>
  <c r="G725" i="1"/>
  <c r="I808" i="1"/>
  <c r="H214" i="1"/>
  <c r="H207" i="1" s="1"/>
  <c r="H206" i="1" s="1"/>
  <c r="H205" i="1" s="1"/>
  <c r="H204" i="1" s="1"/>
  <c r="H379" i="1"/>
  <c r="G416" i="1"/>
  <c r="G415" i="1" s="1"/>
  <c r="G459" i="1"/>
  <c r="G586" i="1"/>
  <c r="G585" i="1" s="1"/>
  <c r="I586" i="1"/>
  <c r="H586" i="1"/>
  <c r="H585" i="1" s="1"/>
  <c r="G300" i="1"/>
  <c r="G299" i="1" s="1"/>
  <c r="G294" i="1" s="1"/>
  <c r="G293" i="1" s="1"/>
  <c r="H279" i="1"/>
  <c r="H278" i="1" s="1"/>
  <c r="H277" i="1" s="1"/>
  <c r="G379" i="1"/>
  <c r="H300" i="1"/>
  <c r="H299" i="1" s="1"/>
  <c r="H294" i="1" s="1"/>
  <c r="H293" i="1" s="1"/>
  <c r="G487" i="1"/>
  <c r="G486" i="1" s="1"/>
  <c r="G485" i="1" s="1"/>
  <c r="G484" i="1" s="1"/>
  <c r="I356" i="1" l="1"/>
  <c r="I725" i="1"/>
  <c r="I705" i="1" s="1"/>
  <c r="H146" i="1"/>
  <c r="H145" i="1" s="1"/>
  <c r="H144" i="1" s="1"/>
  <c r="G62" i="1"/>
  <c r="G61" i="1" s="1"/>
  <c r="G60" i="1" s="1"/>
  <c r="I337" i="1"/>
  <c r="K337" i="1" s="1"/>
  <c r="I807" i="1"/>
  <c r="K808" i="1"/>
  <c r="I119" i="1"/>
  <c r="K120" i="1"/>
  <c r="I686" i="1"/>
  <c r="K687" i="1"/>
  <c r="I147" i="1"/>
  <c r="I189" i="1"/>
  <c r="K190" i="1"/>
  <c r="I56" i="1"/>
  <c r="I621" i="1"/>
  <c r="K622" i="1"/>
  <c r="I193" i="1"/>
  <c r="K194" i="1"/>
  <c r="I24" i="1"/>
  <c r="K25" i="1"/>
  <c r="I133" i="1"/>
  <c r="K134" i="1"/>
  <c r="I741" i="1"/>
  <c r="K742" i="1"/>
  <c r="I247" i="1"/>
  <c r="I267" i="1"/>
  <c r="K268" i="1"/>
  <c r="I415" i="1"/>
  <c r="K416" i="1"/>
  <c r="I319" i="1"/>
  <c r="K320" i="1"/>
  <c r="I697" i="1"/>
  <c r="I613" i="1"/>
  <c r="K614" i="1"/>
  <c r="I10" i="1"/>
  <c r="K11" i="1"/>
  <c r="I200" i="1"/>
  <c r="K201" i="1"/>
  <c r="I450" i="1"/>
  <c r="K451" i="1"/>
  <c r="I226" i="1"/>
  <c r="I207" i="1" s="1"/>
  <c r="K227" i="1"/>
  <c r="K788" i="1"/>
  <c r="I679" i="1"/>
  <c r="K680" i="1"/>
  <c r="K223" i="1"/>
  <c r="I625" i="1"/>
  <c r="K626" i="1"/>
  <c r="I47" i="1"/>
  <c r="K48" i="1"/>
  <c r="I399" i="1"/>
  <c r="I544" i="1"/>
  <c r="I429" i="1"/>
  <c r="I81" i="1"/>
  <c r="I735" i="1"/>
  <c r="K736" i="1"/>
  <c r="I409" i="1"/>
  <c r="I772" i="1"/>
  <c r="K773" i="1"/>
  <c r="K706" i="1"/>
  <c r="I651" i="1"/>
  <c r="K652" i="1"/>
  <c r="K214" i="1"/>
  <c r="I86" i="1"/>
  <c r="K87" i="1"/>
  <c r="I597" i="1"/>
  <c r="K515" i="1"/>
  <c r="I644" i="1"/>
  <c r="K645" i="1"/>
  <c r="I540" i="1"/>
  <c r="K541" i="1"/>
  <c r="K17" i="1"/>
  <c r="I469" i="1"/>
  <c r="K470" i="1"/>
  <c r="I167" i="1"/>
  <c r="K168" i="1"/>
  <c r="I498" i="1"/>
  <c r="K499" i="1"/>
  <c r="I445" i="1"/>
  <c r="K446" i="1"/>
  <c r="I232" i="1"/>
  <c r="I802" i="1"/>
  <c r="I380" i="1"/>
  <c r="I69" i="1"/>
  <c r="K70" i="1"/>
  <c r="I437" i="1"/>
  <c r="I426" i="1"/>
  <c r="I238" i="1"/>
  <c r="I486" i="1"/>
  <c r="K487" i="1"/>
  <c r="I74" i="1"/>
  <c r="K75" i="1"/>
  <c r="I42" i="1"/>
  <c r="I295" i="1"/>
  <c r="K296" i="1"/>
  <c r="K371" i="1"/>
  <c r="K459" i="1"/>
  <c r="K506" i="1"/>
  <c r="I299" i="1"/>
  <c r="K300" i="1"/>
  <c r="I585" i="1"/>
  <c r="K586" i="1"/>
  <c r="I278" i="1"/>
  <c r="K279" i="1"/>
  <c r="I63" i="1"/>
  <c r="K64" i="1"/>
  <c r="I175" i="1"/>
  <c r="I779" i="1"/>
  <c r="K780" i="1"/>
  <c r="I633" i="1"/>
  <c r="K634" i="1"/>
  <c r="I607" i="1"/>
  <c r="K608" i="1"/>
  <c r="I154" i="1"/>
  <c r="K155" i="1"/>
  <c r="I569" i="1"/>
  <c r="K570" i="1"/>
  <c r="I756" i="1"/>
  <c r="K757" i="1"/>
  <c r="K211" i="1"/>
  <c r="K709" i="1"/>
  <c r="K307" i="1"/>
  <c r="I111" i="1"/>
  <c r="K112" i="1"/>
  <c r="K749" i="1"/>
  <c r="I577" i="1"/>
  <c r="K578" i="1"/>
  <c r="I796" i="1"/>
  <c r="K797" i="1"/>
  <c r="I764" i="1"/>
  <c r="I257" i="1"/>
  <c r="G146" i="1"/>
  <c r="G145" i="1" s="1"/>
  <c r="G144" i="1" s="1"/>
  <c r="G116" i="1" s="1"/>
  <c r="H505" i="1"/>
  <c r="H504" i="1" s="1"/>
  <c r="H503" i="1" s="1"/>
  <c r="H502" i="1" s="1"/>
  <c r="G505" i="1"/>
  <c r="G504" i="1" s="1"/>
  <c r="G503" i="1" s="1"/>
  <c r="G502" i="1" s="1"/>
  <c r="G336" i="1"/>
  <c r="G329" i="1" s="1"/>
  <c r="G328" i="1" s="1"/>
  <c r="G327" i="1" s="1"/>
  <c r="H792" i="1"/>
  <c r="H791" i="1" s="1"/>
  <c r="I505" i="1"/>
  <c r="H584" i="1"/>
  <c r="H576" i="1" s="1"/>
  <c r="H575" i="1" s="1"/>
  <c r="G483" i="1"/>
  <c r="H483" i="1"/>
  <c r="H705" i="1"/>
  <c r="H704" i="1" s="1"/>
  <c r="H703" i="1" s="1"/>
  <c r="H702" i="1" s="1"/>
  <c r="H701" i="1" s="1"/>
  <c r="H666" i="1" s="1"/>
  <c r="G458" i="1"/>
  <c r="G457" i="1" s="1"/>
  <c r="G456" i="1" s="1"/>
  <c r="G441" i="1" s="1"/>
  <c r="H458" i="1"/>
  <c r="H457" i="1" s="1"/>
  <c r="H456" i="1" s="1"/>
  <c r="H441" i="1" s="1"/>
  <c r="I458" i="1"/>
  <c r="G584" i="1"/>
  <c r="G576" i="1" s="1"/>
  <c r="G575" i="1" s="1"/>
  <c r="G406" i="1"/>
  <c r="G405" i="1" s="1"/>
  <c r="H620" i="1"/>
  <c r="H619" i="1" s="1"/>
  <c r="H618" i="1" s="1"/>
  <c r="H617" i="1" s="1"/>
  <c r="G237" i="1"/>
  <c r="G236" i="1" s="1"/>
  <c r="G171" i="1" s="1"/>
  <c r="G620" i="1"/>
  <c r="G619" i="1" s="1"/>
  <c r="G618" i="1" s="1"/>
  <c r="G617" i="1" s="1"/>
  <c r="H336" i="1"/>
  <c r="H329" i="1" s="1"/>
  <c r="H328" i="1" s="1"/>
  <c r="H327" i="1" s="1"/>
  <c r="G705" i="1"/>
  <c r="G704" i="1" s="1"/>
  <c r="G703" i="1" s="1"/>
  <c r="G702" i="1" s="1"/>
  <c r="G701" i="1" s="1"/>
  <c r="G666" i="1" s="1"/>
  <c r="G792" i="1"/>
  <c r="G791" i="1" s="1"/>
  <c r="G276" i="1"/>
  <c r="H276" i="1"/>
  <c r="H62" i="1"/>
  <c r="H61" i="1" s="1"/>
  <c r="H60" i="1" s="1"/>
  <c r="H116" i="1"/>
  <c r="G14" i="1"/>
  <c r="H14" i="1"/>
  <c r="H292" i="1"/>
  <c r="H237" i="1"/>
  <c r="H236" i="1" s="1"/>
  <c r="H171" i="1" s="1"/>
  <c r="G292" i="1"/>
  <c r="I336" i="1" l="1"/>
  <c r="I329" i="1" s="1"/>
  <c r="I584" i="1"/>
  <c r="K584" i="1" s="1"/>
  <c r="I620" i="1"/>
  <c r="K620" i="1" s="1"/>
  <c r="K238" i="1"/>
  <c r="I379" i="1"/>
  <c r="I763" i="1"/>
  <c r="I755" i="1"/>
  <c r="K756" i="1"/>
  <c r="K633" i="1"/>
  <c r="K63" i="1"/>
  <c r="I436" i="1"/>
  <c r="I444" i="1"/>
  <c r="K445" i="1"/>
  <c r="K86" i="1"/>
  <c r="I734" i="1"/>
  <c r="K735" i="1"/>
  <c r="I398" i="1"/>
  <c r="I9" i="1"/>
  <c r="K10" i="1"/>
  <c r="K319" i="1"/>
  <c r="I246" i="1"/>
  <c r="K193" i="1"/>
  <c r="I188" i="1"/>
  <c r="K189" i="1"/>
  <c r="I118" i="1"/>
  <c r="K119" i="1"/>
  <c r="K607" i="1"/>
  <c r="I468" i="1"/>
  <c r="K469" i="1"/>
  <c r="I643" i="1"/>
  <c r="K644" i="1"/>
  <c r="I199" i="1"/>
  <c r="K200" i="1"/>
  <c r="I696" i="1"/>
  <c r="I16" i="1"/>
  <c r="K24" i="1"/>
  <c r="I55" i="1"/>
  <c r="I704" i="1"/>
  <c r="K705" i="1"/>
  <c r="I504" i="1"/>
  <c r="K505" i="1"/>
  <c r="I795" i="1"/>
  <c r="K796" i="1"/>
  <c r="I794" i="1"/>
  <c r="I110" i="1"/>
  <c r="K111" i="1"/>
  <c r="I568" i="1"/>
  <c r="K569" i="1"/>
  <c r="I778" i="1"/>
  <c r="K779" i="1"/>
  <c r="I277" i="1"/>
  <c r="K278" i="1"/>
  <c r="K74" i="1"/>
  <c r="I425" i="1"/>
  <c r="K69" i="1"/>
  <c r="I801" i="1"/>
  <c r="K498" i="1"/>
  <c r="I206" i="1"/>
  <c r="K207" i="1"/>
  <c r="I771" i="1"/>
  <c r="K772" i="1"/>
  <c r="K47" i="1"/>
  <c r="K226" i="1"/>
  <c r="K613" i="1"/>
  <c r="K415" i="1"/>
  <c r="I740" i="1"/>
  <c r="K741" i="1"/>
  <c r="K621" i="1"/>
  <c r="I806" i="1"/>
  <c r="K807" i="1"/>
  <c r="I62" i="1"/>
  <c r="I457" i="1"/>
  <c r="K458" i="1"/>
  <c r="I256" i="1"/>
  <c r="K257" i="1"/>
  <c r="I174" i="1"/>
  <c r="I294" i="1"/>
  <c r="K299" i="1"/>
  <c r="I408" i="1"/>
  <c r="I685" i="1"/>
  <c r="K686" i="1"/>
  <c r="K577" i="1"/>
  <c r="I153" i="1"/>
  <c r="K154" i="1"/>
  <c r="K585" i="1"/>
  <c r="K295" i="1"/>
  <c r="I485" i="1"/>
  <c r="K486" i="1"/>
  <c r="K167" i="1"/>
  <c r="K540" i="1"/>
  <c r="I650" i="1"/>
  <c r="K651" i="1"/>
  <c r="I80" i="1"/>
  <c r="K625" i="1"/>
  <c r="I678" i="1"/>
  <c r="K679" i="1"/>
  <c r="I449" i="1"/>
  <c r="K450" i="1"/>
  <c r="K267" i="1"/>
  <c r="I132" i="1"/>
  <c r="K133" i="1"/>
  <c r="G482" i="1"/>
  <c r="H482" i="1"/>
  <c r="H473" i="1" s="1"/>
  <c r="G478" i="1"/>
  <c r="G477" i="1" s="1"/>
  <c r="G476" i="1" s="1"/>
  <c r="G475" i="1" s="1"/>
  <c r="G474" i="1" s="1"/>
  <c r="G275" i="1"/>
  <c r="H275" i="1"/>
  <c r="G6" i="1"/>
  <c r="H6" i="1"/>
  <c r="K336" i="1" l="1"/>
  <c r="I237" i="1"/>
  <c r="I236" i="1" s="1"/>
  <c r="I576" i="1"/>
  <c r="K576" i="1" s="1"/>
  <c r="I619" i="1"/>
  <c r="I618" i="1" s="1"/>
  <c r="K618" i="1" s="1"/>
  <c r="I484" i="1"/>
  <c r="K485" i="1"/>
  <c r="I109" i="1"/>
  <c r="K110" i="1"/>
  <c r="I695" i="1"/>
  <c r="I117" i="1"/>
  <c r="K118" i="1"/>
  <c r="I8" i="1"/>
  <c r="K9" i="1"/>
  <c r="I435" i="1"/>
  <c r="I575" i="1"/>
  <c r="K449" i="1"/>
  <c r="K153" i="1"/>
  <c r="I146" i="1"/>
  <c r="I173" i="1"/>
  <c r="I733" i="1"/>
  <c r="K740" i="1"/>
  <c r="I770" i="1"/>
  <c r="K771" i="1"/>
  <c r="K277" i="1"/>
  <c r="I276" i="1"/>
  <c r="I503" i="1"/>
  <c r="K504" i="1"/>
  <c r="I54" i="1"/>
  <c r="K199" i="1"/>
  <c r="I198" i="1"/>
  <c r="I197" i="1"/>
  <c r="K188" i="1"/>
  <c r="I754" i="1"/>
  <c r="K755" i="1"/>
  <c r="I131" i="1"/>
  <c r="K132" i="1"/>
  <c r="I677" i="1"/>
  <c r="K678" i="1"/>
  <c r="I407" i="1"/>
  <c r="K256" i="1"/>
  <c r="I61" i="1"/>
  <c r="K62" i="1"/>
  <c r="K806" i="1"/>
  <c r="I205" i="1"/>
  <c r="K206" i="1"/>
  <c r="I424" i="1"/>
  <c r="I777" i="1"/>
  <c r="K778" i="1"/>
  <c r="I703" i="1"/>
  <c r="K704" i="1"/>
  <c r="I15" i="1"/>
  <c r="K16" i="1"/>
  <c r="I642" i="1"/>
  <c r="K643" i="1"/>
  <c r="I397" i="1"/>
  <c r="I443" i="1"/>
  <c r="K444" i="1"/>
  <c r="I684" i="1"/>
  <c r="K685" i="1"/>
  <c r="K795" i="1"/>
  <c r="I649" i="1"/>
  <c r="K650" i="1"/>
  <c r="I293" i="1"/>
  <c r="K294" i="1"/>
  <c r="I456" i="1"/>
  <c r="K457" i="1"/>
  <c r="I567" i="1"/>
  <c r="K568" i="1"/>
  <c r="I793" i="1"/>
  <c r="K794" i="1"/>
  <c r="I328" i="1"/>
  <c r="K329" i="1"/>
  <c r="I467" i="1"/>
  <c r="K468" i="1"/>
  <c r="K734" i="1"/>
  <c r="I762" i="1"/>
  <c r="G473" i="1"/>
  <c r="G5" i="1"/>
  <c r="H5" i="1"/>
  <c r="F19" i="8"/>
  <c r="K619" i="1" l="1"/>
  <c r="K237" i="1"/>
  <c r="K793" i="1"/>
  <c r="I792" i="1"/>
  <c r="K131" i="1"/>
  <c r="I769" i="1"/>
  <c r="K770" i="1"/>
  <c r="K117" i="1"/>
  <c r="K467" i="1"/>
  <c r="K456" i="1"/>
  <c r="I641" i="1"/>
  <c r="K642" i="1"/>
  <c r="I753" i="1"/>
  <c r="K754" i="1"/>
  <c r="K198" i="1"/>
  <c r="I53" i="1"/>
  <c r="K276" i="1"/>
  <c r="I732" i="1"/>
  <c r="K733" i="1"/>
  <c r="I566" i="1"/>
  <c r="K567" i="1"/>
  <c r="I442" i="1"/>
  <c r="I441" i="1" s="1"/>
  <c r="K443" i="1"/>
  <c r="I776" i="1"/>
  <c r="K777" i="1"/>
  <c r="K575" i="1"/>
  <c r="K484" i="1"/>
  <c r="I483" i="1"/>
  <c r="I761" i="1"/>
  <c r="I327" i="1"/>
  <c r="K328" i="1"/>
  <c r="K293" i="1"/>
  <c r="I292" i="1"/>
  <c r="I683" i="1"/>
  <c r="K684" i="1"/>
  <c r="I396" i="1"/>
  <c r="K15" i="1"/>
  <c r="I14" i="1"/>
  <c r="I423" i="1"/>
  <c r="I60" i="1"/>
  <c r="K61" i="1"/>
  <c r="I406" i="1"/>
  <c r="K197" i="1"/>
  <c r="I502" i="1"/>
  <c r="K503" i="1"/>
  <c r="I145" i="1"/>
  <c r="K146" i="1"/>
  <c r="I434" i="1"/>
  <c r="I694" i="1"/>
  <c r="I648" i="1"/>
  <c r="K649" i="1"/>
  <c r="I702" i="1"/>
  <c r="K703" i="1"/>
  <c r="I204" i="1"/>
  <c r="K205" i="1"/>
  <c r="I676" i="1"/>
  <c r="K677" i="1"/>
  <c r="I172" i="1"/>
  <c r="K173" i="1"/>
  <c r="K236" i="1"/>
  <c r="I7" i="1"/>
  <c r="K8" i="1"/>
  <c r="I108" i="1"/>
  <c r="K109" i="1"/>
  <c r="G820" i="1"/>
  <c r="C15" i="9" s="1"/>
  <c r="H820" i="1"/>
  <c r="D15" i="9" s="1"/>
  <c r="I171" i="1" l="1"/>
  <c r="K171" i="1" s="1"/>
  <c r="I405" i="1"/>
  <c r="K406" i="1"/>
  <c r="K172" i="1"/>
  <c r="K648" i="1"/>
  <c r="I395" i="1"/>
  <c r="K732" i="1"/>
  <c r="K441" i="1"/>
  <c r="K676" i="1"/>
  <c r="I422" i="1"/>
  <c r="I675" i="1"/>
  <c r="K683" i="1"/>
  <c r="K776" i="1"/>
  <c r="I768" i="1"/>
  <c r="K769" i="1"/>
  <c r="I701" i="1"/>
  <c r="K702" i="1"/>
  <c r="K60" i="1"/>
  <c r="K327" i="1"/>
  <c r="K566" i="1"/>
  <c r="K641" i="1"/>
  <c r="I617" i="1"/>
  <c r="K14" i="1"/>
  <c r="K292" i="1"/>
  <c r="K483" i="1"/>
  <c r="I482" i="1"/>
  <c r="I107" i="1"/>
  <c r="K108" i="1"/>
  <c r="I144" i="1"/>
  <c r="K145" i="1"/>
  <c r="K7" i="1"/>
  <c r="I6" i="1"/>
  <c r="K204" i="1"/>
  <c r="K502" i="1"/>
  <c r="K442" i="1"/>
  <c r="I752" i="1"/>
  <c r="K753" i="1"/>
  <c r="I791" i="1"/>
  <c r="K792" i="1"/>
  <c r="I275" i="1"/>
  <c r="F466" i="1"/>
  <c r="F463" i="1" l="1"/>
  <c r="J463" i="1" s="1"/>
  <c r="J466" i="1"/>
  <c r="K6" i="1"/>
  <c r="K107" i="1"/>
  <c r="K617" i="1"/>
  <c r="I421" i="1"/>
  <c r="K275" i="1"/>
  <c r="I666" i="1"/>
  <c r="K701" i="1"/>
  <c r="K675" i="1"/>
  <c r="K405" i="1"/>
  <c r="K791" i="1"/>
  <c r="K752" i="1"/>
  <c r="I116" i="1"/>
  <c r="K144" i="1"/>
  <c r="K482" i="1"/>
  <c r="I473" i="1"/>
  <c r="K768" i="1"/>
  <c r="F323" i="1"/>
  <c r="J323" i="1" s="1"/>
  <c r="F419" i="1"/>
  <c r="J419" i="1" s="1"/>
  <c r="F321" i="1"/>
  <c r="J321" i="1" s="1"/>
  <c r="K116" i="1" l="1"/>
  <c r="K666" i="1"/>
  <c r="K473" i="1"/>
  <c r="I5" i="1"/>
  <c r="F320" i="1"/>
  <c r="F724" i="1"/>
  <c r="J724" i="1" s="1"/>
  <c r="K5" i="1" l="1"/>
  <c r="F319" i="1"/>
  <c r="J319" i="1" s="1"/>
  <c r="J320" i="1"/>
  <c r="I820" i="1"/>
  <c r="F818" i="1"/>
  <c r="J818" i="1" s="1"/>
  <c r="F816" i="1"/>
  <c r="J816" i="1" s="1"/>
  <c r="F814" i="1"/>
  <c r="J814" i="1" s="1"/>
  <c r="F812" i="1"/>
  <c r="J812" i="1" s="1"/>
  <c r="F810" i="1"/>
  <c r="F804" i="1"/>
  <c r="F799" i="1"/>
  <c r="F789" i="1"/>
  <c r="F786" i="1"/>
  <c r="J786" i="1" s="1"/>
  <c r="F784" i="1"/>
  <c r="F774" i="1"/>
  <c r="F766" i="1"/>
  <c r="F758" i="1"/>
  <c r="F750" i="1"/>
  <c r="F748" i="1"/>
  <c r="F745" i="1"/>
  <c r="J745" i="1" s="1"/>
  <c r="F743" i="1"/>
  <c r="J743" i="1" s="1"/>
  <c r="F738" i="1"/>
  <c r="F730" i="1"/>
  <c r="F727" i="1"/>
  <c r="F721" i="1"/>
  <c r="F718" i="1"/>
  <c r="J718" i="1" s="1"/>
  <c r="F715" i="1"/>
  <c r="F710" i="1"/>
  <c r="F708" i="1"/>
  <c r="F699" i="1"/>
  <c r="F691" i="1"/>
  <c r="F688" i="1"/>
  <c r="J688" i="1" s="1"/>
  <c r="F681" i="1"/>
  <c r="F661" i="1"/>
  <c r="F659" i="1"/>
  <c r="J659" i="1" s="1"/>
  <c r="F656" i="1"/>
  <c r="F654" i="1"/>
  <c r="F646" i="1"/>
  <c r="F638" i="1"/>
  <c r="J638" i="1" s="1"/>
  <c r="F635" i="1"/>
  <c r="J635" i="1" s="1"/>
  <c r="F632" i="1"/>
  <c r="F629" i="1"/>
  <c r="J629" i="1" s="1"/>
  <c r="F627" i="1"/>
  <c r="J627" i="1" s="1"/>
  <c r="F623" i="1"/>
  <c r="F615" i="1"/>
  <c r="F611" i="1"/>
  <c r="J611" i="1" s="1"/>
  <c r="F609" i="1"/>
  <c r="J609" i="1" s="1"/>
  <c r="F603" i="1"/>
  <c r="J603" i="1" s="1"/>
  <c r="F601" i="1"/>
  <c r="J601" i="1" s="1"/>
  <c r="F599" i="1"/>
  <c r="J599" i="1" s="1"/>
  <c r="F595" i="1"/>
  <c r="J595" i="1" s="1"/>
  <c r="F593" i="1"/>
  <c r="J593" i="1" s="1"/>
  <c r="F591" i="1"/>
  <c r="J591" i="1" s="1"/>
  <c r="F589" i="1"/>
  <c r="J589" i="1" s="1"/>
  <c r="F587" i="1"/>
  <c r="J587" i="1" s="1"/>
  <c r="F581" i="1"/>
  <c r="F573" i="1"/>
  <c r="J573" i="1" s="1"/>
  <c r="F571" i="1"/>
  <c r="J571" i="1" s="1"/>
  <c r="F542" i="1"/>
  <c r="F531" i="1"/>
  <c r="F524" i="1"/>
  <c r="J524" i="1" s="1"/>
  <c r="F522" i="1"/>
  <c r="J522" i="1" s="1"/>
  <c r="F520" i="1"/>
  <c r="J520" i="1" s="1"/>
  <c r="F518" i="1"/>
  <c r="J518" i="1" s="1"/>
  <c r="F516" i="1"/>
  <c r="J516" i="1" s="1"/>
  <c r="F512" i="1"/>
  <c r="J512" i="1" s="1"/>
  <c r="F511" i="1"/>
  <c r="J511" i="1" s="1"/>
  <c r="F509" i="1"/>
  <c r="J509" i="1" s="1"/>
  <c r="F507" i="1"/>
  <c r="J507" i="1" s="1"/>
  <c r="F500" i="1"/>
  <c r="F495" i="1"/>
  <c r="J495" i="1" s="1"/>
  <c r="F493" i="1"/>
  <c r="J493" i="1" s="1"/>
  <c r="F490" i="1"/>
  <c r="J490" i="1" s="1"/>
  <c r="F488" i="1"/>
  <c r="J488" i="1" s="1"/>
  <c r="F471" i="1"/>
  <c r="F462" i="1"/>
  <c r="J462" i="1" s="1"/>
  <c r="F460" i="1"/>
  <c r="J460" i="1" s="1"/>
  <c r="F453" i="1"/>
  <c r="J453" i="1" s="1"/>
  <c r="F448" i="1"/>
  <c r="F439" i="1"/>
  <c r="F431" i="1"/>
  <c r="F427" i="1"/>
  <c r="J427" i="1" s="1"/>
  <c r="F417" i="1"/>
  <c r="F413" i="1"/>
  <c r="F403" i="1"/>
  <c r="J403" i="1" s="1"/>
  <c r="F401" i="1"/>
  <c r="J401" i="1" s="1"/>
  <c r="F388" i="1"/>
  <c r="J388" i="1" s="1"/>
  <c r="F387" i="1"/>
  <c r="F382" i="1"/>
  <c r="F372" i="1"/>
  <c r="F368" i="1"/>
  <c r="F364" i="1"/>
  <c r="F361" i="1"/>
  <c r="J361" i="1" s="1"/>
  <c r="F359" i="1"/>
  <c r="J359" i="1" s="1"/>
  <c r="F357" i="1"/>
  <c r="F350" i="1"/>
  <c r="F347" i="1"/>
  <c r="J347" i="1" s="1"/>
  <c r="F345" i="1"/>
  <c r="J345" i="1" s="1"/>
  <c r="F343" i="1"/>
  <c r="J343" i="1" s="1"/>
  <c r="F339" i="1"/>
  <c r="F332" i="1"/>
  <c r="J332" i="1" s="1"/>
  <c r="F331" i="1"/>
  <c r="F317" i="1"/>
  <c r="J317" i="1" s="1"/>
  <c r="F316" i="1"/>
  <c r="F313" i="1"/>
  <c r="J313" i="1" s="1"/>
  <c r="F311" i="1"/>
  <c r="J311" i="1" s="1"/>
  <c r="F308" i="1"/>
  <c r="F305" i="1"/>
  <c r="J305" i="1" s="1"/>
  <c r="F303" i="1"/>
  <c r="J303" i="1" s="1"/>
  <c r="F301" i="1"/>
  <c r="J301" i="1" s="1"/>
  <c r="F297" i="1"/>
  <c r="F289" i="1"/>
  <c r="F286" i="1"/>
  <c r="J286" i="1" s="1"/>
  <c r="F284" i="1"/>
  <c r="J284" i="1" s="1"/>
  <c r="F282" i="1"/>
  <c r="J282" i="1" s="1"/>
  <c r="F280" i="1"/>
  <c r="J280" i="1" s="1"/>
  <c r="F269" i="1"/>
  <c r="J269" i="1" s="1"/>
  <c r="F265" i="1"/>
  <c r="F261" i="1"/>
  <c r="F258" i="1"/>
  <c r="J258" i="1" s="1"/>
  <c r="F254" i="1"/>
  <c r="F251" i="1"/>
  <c r="J251" i="1" s="1"/>
  <c r="F249" i="1"/>
  <c r="J249" i="1" s="1"/>
  <c r="F244" i="1"/>
  <c r="F240" i="1"/>
  <c r="F234" i="1"/>
  <c r="F228" i="1"/>
  <c r="F224" i="1"/>
  <c r="F222" i="1"/>
  <c r="F220" i="1"/>
  <c r="F216" i="1"/>
  <c r="J216" i="1" s="1"/>
  <c r="F215" i="1"/>
  <c r="J215" i="1" s="1"/>
  <c r="F212" i="1"/>
  <c r="F209" i="1"/>
  <c r="F202" i="1"/>
  <c r="F195" i="1"/>
  <c r="F191" i="1"/>
  <c r="F186" i="1"/>
  <c r="J186" i="1" s="1"/>
  <c r="F184" i="1"/>
  <c r="J184" i="1" s="1"/>
  <c r="F182" i="1"/>
  <c r="J182" i="1" s="1"/>
  <c r="F180" i="1"/>
  <c r="J180" i="1" s="1"/>
  <c r="F177" i="1"/>
  <c r="F169" i="1"/>
  <c r="F164" i="1"/>
  <c r="J164" i="1" s="1"/>
  <c r="F161" i="1"/>
  <c r="J161" i="1" s="1"/>
  <c r="F159" i="1"/>
  <c r="J159" i="1" s="1"/>
  <c r="F156" i="1"/>
  <c r="J156" i="1" s="1"/>
  <c r="F151" i="1"/>
  <c r="J151" i="1" s="1"/>
  <c r="F149" i="1"/>
  <c r="J149" i="1" s="1"/>
  <c r="F141" i="1"/>
  <c r="J141" i="1" s="1"/>
  <c r="F139" i="1"/>
  <c r="J139" i="1" s="1"/>
  <c r="F138" i="1"/>
  <c r="J138" i="1" s="1"/>
  <c r="F135" i="1"/>
  <c r="J135" i="1" s="1"/>
  <c r="F128" i="1"/>
  <c r="F125" i="1"/>
  <c r="J125" i="1" s="1"/>
  <c r="F123" i="1"/>
  <c r="J123" i="1" s="1"/>
  <c r="F121" i="1"/>
  <c r="J121" i="1" s="1"/>
  <c r="F115" i="1"/>
  <c r="F102" i="1"/>
  <c r="J102" i="1" s="1"/>
  <c r="F100" i="1"/>
  <c r="J100" i="1" s="1"/>
  <c r="F98" i="1"/>
  <c r="J98" i="1" s="1"/>
  <c r="F96" i="1"/>
  <c r="J96" i="1" s="1"/>
  <c r="F94" i="1"/>
  <c r="J94" i="1" s="1"/>
  <c r="F92" i="1"/>
  <c r="J92" i="1" s="1"/>
  <c r="F89" i="1"/>
  <c r="F83" i="1"/>
  <c r="F79" i="1"/>
  <c r="F77" i="1"/>
  <c r="F71" i="1"/>
  <c r="F67" i="1"/>
  <c r="J67" i="1" s="1"/>
  <c r="F65" i="1"/>
  <c r="J65" i="1" s="1"/>
  <c r="F58" i="1"/>
  <c r="F49" i="1"/>
  <c r="F44" i="1"/>
  <c r="F40" i="1"/>
  <c r="J40" i="1" s="1"/>
  <c r="F37" i="1"/>
  <c r="J37" i="1" s="1"/>
  <c r="F34" i="1"/>
  <c r="J34" i="1" s="1"/>
  <c r="F32" i="1"/>
  <c r="J32" i="1" s="1"/>
  <c r="F29" i="1"/>
  <c r="J29" i="1" s="1"/>
  <c r="F26" i="1"/>
  <c r="J26" i="1" s="1"/>
  <c r="F21" i="1"/>
  <c r="J21" i="1" s="1"/>
  <c r="F20" i="1"/>
  <c r="J20" i="1" s="1"/>
  <c r="F13" i="1"/>
  <c r="F798" i="1" l="1"/>
  <c r="J798" i="1" s="1"/>
  <c r="J799" i="1"/>
  <c r="F219" i="1"/>
  <c r="J219" i="1" s="1"/>
  <c r="J220" i="1"/>
  <c r="F737" i="1"/>
  <c r="J737" i="1" s="1"/>
  <c r="J738" i="1"/>
  <c r="F809" i="1"/>
  <c r="J809" i="1" s="1"/>
  <c r="J810" i="1"/>
  <c r="F315" i="1"/>
  <c r="J315" i="1" s="1"/>
  <c r="J316" i="1"/>
  <c r="F580" i="1"/>
  <c r="J580" i="1" s="1"/>
  <c r="J581" i="1"/>
  <c r="F447" i="1"/>
  <c r="J447" i="1" s="1"/>
  <c r="J448" i="1"/>
  <c r="F747" i="1"/>
  <c r="J747" i="1" s="1"/>
  <c r="J748" i="1"/>
  <c r="F127" i="1"/>
  <c r="J127" i="1" s="1"/>
  <c r="J128" i="1"/>
  <c r="F76" i="1"/>
  <c r="J76" i="1" s="1"/>
  <c r="J77" i="1"/>
  <c r="F631" i="1"/>
  <c r="J631" i="1" s="1"/>
  <c r="J632" i="1"/>
  <c r="F707" i="1"/>
  <c r="F706" i="1" s="1"/>
  <c r="J706" i="1" s="1"/>
  <c r="J708" i="1"/>
  <c r="F78" i="1"/>
  <c r="J78" i="1" s="1"/>
  <c r="J79" i="1"/>
  <c r="F221" i="1"/>
  <c r="J221" i="1" s="1"/>
  <c r="J222" i="1"/>
  <c r="F88" i="1"/>
  <c r="J88" i="1" s="1"/>
  <c r="J89" i="1"/>
  <c r="F12" i="1"/>
  <c r="J12" i="1" s="1"/>
  <c r="J13" i="1"/>
  <c r="F113" i="1"/>
  <c r="F112" i="1" s="1"/>
  <c r="J115" i="1"/>
  <c r="F783" i="1"/>
  <c r="J783" i="1" s="1"/>
  <c r="J784" i="1"/>
  <c r="F653" i="1"/>
  <c r="J653" i="1" s="1"/>
  <c r="J654" i="1"/>
  <c r="F194" i="1"/>
  <c r="J195" i="1"/>
  <c r="F223" i="1"/>
  <c r="J223" i="1" s="1"/>
  <c r="J224" i="1"/>
  <c r="F288" i="1"/>
  <c r="J288" i="1" s="1"/>
  <c r="J289" i="1"/>
  <c r="F363" i="1"/>
  <c r="J363" i="1" s="1"/>
  <c r="J364" i="1"/>
  <c r="F381" i="1"/>
  <c r="J382" i="1"/>
  <c r="F430" i="1"/>
  <c r="F426" i="1" s="1"/>
  <c r="J431" i="1"/>
  <c r="F614" i="1"/>
  <c r="J615" i="1"/>
  <c r="F680" i="1"/>
  <c r="J681" i="1"/>
  <c r="F720" i="1"/>
  <c r="J720" i="1" s="1"/>
  <c r="J721" i="1"/>
  <c r="F757" i="1"/>
  <c r="J758" i="1"/>
  <c r="F43" i="1"/>
  <c r="J44" i="1"/>
  <c r="F82" i="1"/>
  <c r="J83" i="1"/>
  <c r="F176" i="1"/>
  <c r="J176" i="1" s="1"/>
  <c r="J177" i="1"/>
  <c r="F208" i="1"/>
  <c r="J208" i="1" s="1"/>
  <c r="J209" i="1"/>
  <c r="F233" i="1"/>
  <c r="J234" i="1"/>
  <c r="F264" i="1"/>
  <c r="J264" i="1" s="1"/>
  <c r="J265" i="1"/>
  <c r="F330" i="1"/>
  <c r="J330" i="1" s="1"/>
  <c r="J331" i="1"/>
  <c r="F371" i="1"/>
  <c r="J371" i="1" s="1"/>
  <c r="J372" i="1"/>
  <c r="F499" i="1"/>
  <c r="J500" i="1"/>
  <c r="F645" i="1"/>
  <c r="J646" i="1"/>
  <c r="F698" i="1"/>
  <c r="J699" i="1"/>
  <c r="F736" i="1"/>
  <c r="F749" i="1"/>
  <c r="J749" i="1" s="1"/>
  <c r="J750" i="1"/>
  <c r="F803" i="1"/>
  <c r="J804" i="1"/>
  <c r="F57" i="1"/>
  <c r="J58" i="1"/>
  <c r="F243" i="1"/>
  <c r="J243" i="1" s="1"/>
  <c r="J244" i="1"/>
  <c r="F338" i="1"/>
  <c r="J338" i="1" s="1"/>
  <c r="J339" i="1"/>
  <c r="F349" i="1"/>
  <c r="J349" i="1" s="1"/>
  <c r="J350" i="1"/>
  <c r="F386" i="1"/>
  <c r="J386" i="1" s="1"/>
  <c r="J387" i="1"/>
  <c r="F410" i="1"/>
  <c r="J413" i="1"/>
  <c r="F438" i="1"/>
  <c r="J439" i="1"/>
  <c r="F530" i="1"/>
  <c r="J530" i="1" s="1"/>
  <c r="J531" i="1"/>
  <c r="F579" i="1"/>
  <c r="F622" i="1"/>
  <c r="J623" i="1"/>
  <c r="F655" i="1"/>
  <c r="J655" i="1" s="1"/>
  <c r="J656" i="1"/>
  <c r="F709" i="1"/>
  <c r="J709" i="1" s="1"/>
  <c r="J710" i="1"/>
  <c r="F726" i="1"/>
  <c r="J726" i="1" s="1"/>
  <c r="J727" i="1"/>
  <c r="F765" i="1"/>
  <c r="J766" i="1"/>
  <c r="F788" i="1"/>
  <c r="J788" i="1" s="1"/>
  <c r="J789" i="1"/>
  <c r="E15" i="9"/>
  <c r="K820" i="1"/>
  <c r="F48" i="1"/>
  <c r="J49" i="1"/>
  <c r="F70" i="1"/>
  <c r="J71" i="1"/>
  <c r="F190" i="1"/>
  <c r="J191" i="1"/>
  <c r="F211" i="1"/>
  <c r="J211" i="1" s="1"/>
  <c r="J212" i="1"/>
  <c r="F239" i="1"/>
  <c r="J239" i="1" s="1"/>
  <c r="J240" i="1"/>
  <c r="F253" i="1"/>
  <c r="J253" i="1" s="1"/>
  <c r="J254" i="1"/>
  <c r="F11" i="1"/>
  <c r="F168" i="1"/>
  <c r="J169" i="1"/>
  <c r="F201" i="1"/>
  <c r="J202" i="1"/>
  <c r="F227" i="1"/>
  <c r="J228" i="1"/>
  <c r="F260" i="1"/>
  <c r="J260" i="1" s="1"/>
  <c r="J261" i="1"/>
  <c r="F296" i="1"/>
  <c r="J297" i="1"/>
  <c r="F307" i="1"/>
  <c r="J307" i="1" s="1"/>
  <c r="J308" i="1"/>
  <c r="F367" i="1"/>
  <c r="J367" i="1" s="1"/>
  <c r="J368" i="1"/>
  <c r="F416" i="1"/>
  <c r="J417" i="1"/>
  <c r="F470" i="1"/>
  <c r="J471" i="1"/>
  <c r="F541" i="1"/>
  <c r="J542" i="1"/>
  <c r="F690" i="1"/>
  <c r="J690" i="1" s="1"/>
  <c r="J691" i="1"/>
  <c r="F714" i="1"/>
  <c r="J714" i="1" s="1"/>
  <c r="J715" i="1"/>
  <c r="F729" i="1"/>
  <c r="J729" i="1" s="1"/>
  <c r="J730" i="1"/>
  <c r="F773" i="1"/>
  <c r="J774" i="1"/>
  <c r="F515" i="1"/>
  <c r="J515" i="1" s="1"/>
  <c r="F452" i="1"/>
  <c r="J452" i="1" s="1"/>
  <c r="F268" i="1"/>
  <c r="F19" i="1"/>
  <c r="F570" i="1"/>
  <c r="F608" i="1"/>
  <c r="F248" i="1"/>
  <c r="F137" i="1"/>
  <c r="F506" i="1"/>
  <c r="J506" i="1" s="1"/>
  <c r="F155" i="1"/>
  <c r="F400" i="1"/>
  <c r="F808" i="1"/>
  <c r="F586" i="1"/>
  <c r="F634" i="1"/>
  <c r="F148" i="1"/>
  <c r="F214" i="1"/>
  <c r="F459" i="1"/>
  <c r="J459" i="1" s="1"/>
  <c r="F64" i="1"/>
  <c r="F179" i="1"/>
  <c r="F598" i="1"/>
  <c r="F25" i="1"/>
  <c r="F487" i="1"/>
  <c r="F545" i="1"/>
  <c r="F742" i="1" l="1"/>
  <c r="F741" i="1" s="1"/>
  <c r="F446" i="1"/>
  <c r="J446" i="1" s="1"/>
  <c r="F75" i="1"/>
  <c r="J75" i="1" s="1"/>
  <c r="F626" i="1"/>
  <c r="F625" i="1" s="1"/>
  <c r="J625" i="1" s="1"/>
  <c r="F87" i="1"/>
  <c r="J87" i="1" s="1"/>
  <c r="F120" i="1"/>
  <c r="J120" i="1" s="1"/>
  <c r="F797" i="1"/>
  <c r="J797" i="1" s="1"/>
  <c r="J707" i="1"/>
  <c r="J113" i="1"/>
  <c r="F780" i="1"/>
  <c r="J780" i="1" s="1"/>
  <c r="F356" i="1"/>
  <c r="J356" i="1" s="1"/>
  <c r="F717" i="1"/>
  <c r="J717" i="1" s="1"/>
  <c r="F300" i="1"/>
  <c r="F299" i="1" s="1"/>
  <c r="F505" i="1"/>
  <c r="J505" i="1" s="1"/>
  <c r="F652" i="1"/>
  <c r="J652" i="1" s="1"/>
  <c r="F451" i="1"/>
  <c r="F450" i="1" s="1"/>
  <c r="F607" i="1"/>
  <c r="J607" i="1" s="1"/>
  <c r="J608" i="1"/>
  <c r="F437" i="1"/>
  <c r="J438" i="1"/>
  <c r="F498" i="1"/>
  <c r="J498" i="1" s="1"/>
  <c r="J499" i="1"/>
  <c r="F756" i="1"/>
  <c r="J757" i="1"/>
  <c r="F544" i="1"/>
  <c r="J544" i="1" s="1"/>
  <c r="J545" i="1"/>
  <c r="F175" i="1"/>
  <c r="J179" i="1"/>
  <c r="F807" i="1"/>
  <c r="J808" i="1"/>
  <c r="F154" i="1"/>
  <c r="J155" i="1"/>
  <c r="F18" i="1"/>
  <c r="J19" i="1"/>
  <c r="F469" i="1"/>
  <c r="J470" i="1"/>
  <c r="F200" i="1"/>
  <c r="J201" i="1"/>
  <c r="F15" i="9"/>
  <c r="G15" i="9"/>
  <c r="F764" i="1"/>
  <c r="J765" i="1"/>
  <c r="F621" i="1"/>
  <c r="J621" i="1" s="1"/>
  <c r="J622" i="1"/>
  <c r="F409" i="1"/>
  <c r="J410" i="1"/>
  <c r="F802" i="1"/>
  <c r="J803" i="1"/>
  <c r="F735" i="1"/>
  <c r="J736" i="1"/>
  <c r="F644" i="1"/>
  <c r="J645" i="1"/>
  <c r="F111" i="1"/>
  <c r="J112" i="1"/>
  <c r="F42" i="1"/>
  <c r="J42" i="1" s="1"/>
  <c r="J43" i="1"/>
  <c r="F679" i="1"/>
  <c r="J680" i="1"/>
  <c r="F429" i="1"/>
  <c r="J429" i="1" s="1"/>
  <c r="J430" i="1"/>
  <c r="F238" i="1"/>
  <c r="J238" i="1" s="1"/>
  <c r="F24" i="1"/>
  <c r="J25" i="1"/>
  <c r="F63" i="1"/>
  <c r="J63" i="1" s="1"/>
  <c r="J64" i="1"/>
  <c r="J214" i="1"/>
  <c r="F585" i="1"/>
  <c r="J585" i="1" s="1"/>
  <c r="J586" i="1"/>
  <c r="J626" i="1"/>
  <c r="F267" i="1"/>
  <c r="J267" i="1" s="1"/>
  <c r="J268" i="1"/>
  <c r="F578" i="1"/>
  <c r="J579" i="1"/>
  <c r="F56" i="1"/>
  <c r="J57" i="1"/>
  <c r="F697" i="1"/>
  <c r="J698" i="1"/>
  <c r="F232" i="1"/>
  <c r="J232" i="1" s="1"/>
  <c r="J233" i="1"/>
  <c r="F81" i="1"/>
  <c r="J82" i="1"/>
  <c r="F613" i="1"/>
  <c r="J613" i="1" s="1"/>
  <c r="J614" i="1"/>
  <c r="F380" i="1"/>
  <c r="J380" i="1" s="1"/>
  <c r="J381" i="1"/>
  <c r="F193" i="1"/>
  <c r="J193" i="1" s="1"/>
  <c r="J194" i="1"/>
  <c r="F486" i="1"/>
  <c r="J487" i="1"/>
  <c r="F633" i="1"/>
  <c r="J633" i="1" s="1"/>
  <c r="J634" i="1"/>
  <c r="F247" i="1"/>
  <c r="J248" i="1"/>
  <c r="F415" i="1"/>
  <c r="J415" i="1" s="1"/>
  <c r="J416" i="1"/>
  <c r="F10" i="1"/>
  <c r="J11" i="1"/>
  <c r="F189" i="1"/>
  <c r="J190" i="1"/>
  <c r="F47" i="1"/>
  <c r="J47" i="1" s="1"/>
  <c r="J48" i="1"/>
  <c r="F134" i="1"/>
  <c r="J137" i="1"/>
  <c r="F425" i="1"/>
  <c r="J426" i="1"/>
  <c r="F597" i="1"/>
  <c r="J597" i="1" s="1"/>
  <c r="J598" i="1"/>
  <c r="F147" i="1"/>
  <c r="J147" i="1" s="1"/>
  <c r="J148" i="1"/>
  <c r="F399" i="1"/>
  <c r="J400" i="1"/>
  <c r="F569" i="1"/>
  <c r="J570" i="1"/>
  <c r="F772" i="1"/>
  <c r="J773" i="1"/>
  <c r="F540" i="1"/>
  <c r="J540" i="1" s="1"/>
  <c r="J541" i="1"/>
  <c r="F295" i="1"/>
  <c r="J295" i="1" s="1"/>
  <c r="J296" i="1"/>
  <c r="F226" i="1"/>
  <c r="J226" i="1" s="1"/>
  <c r="J227" i="1"/>
  <c r="F167" i="1"/>
  <c r="J167" i="1" s="1"/>
  <c r="J168" i="1"/>
  <c r="F69" i="1"/>
  <c r="J69" i="1" s="1"/>
  <c r="J70" i="1"/>
  <c r="F279" i="1"/>
  <c r="F725" i="1"/>
  <c r="J725" i="1" s="1"/>
  <c r="F687" i="1"/>
  <c r="F337" i="1"/>
  <c r="J337" i="1" s="1"/>
  <c r="F257" i="1"/>
  <c r="F458" i="1"/>
  <c r="F796" i="1" l="1"/>
  <c r="J742" i="1"/>
  <c r="F86" i="1"/>
  <c r="J86" i="1" s="1"/>
  <c r="F779" i="1"/>
  <c r="J779" i="1" s="1"/>
  <c r="F445" i="1"/>
  <c r="J445" i="1" s="1"/>
  <c r="F119" i="1"/>
  <c r="F118" i="1" s="1"/>
  <c r="F74" i="1"/>
  <c r="J74" i="1" s="1"/>
  <c r="F651" i="1"/>
  <c r="J651" i="1" s="1"/>
  <c r="J300" i="1"/>
  <c r="F620" i="1"/>
  <c r="F619" i="1" s="1"/>
  <c r="J451" i="1"/>
  <c r="F336" i="1"/>
  <c r="F329" i="1" s="1"/>
  <c r="F504" i="1"/>
  <c r="F503" i="1" s="1"/>
  <c r="F278" i="1"/>
  <c r="J279" i="1"/>
  <c r="F678" i="1"/>
  <c r="J679" i="1"/>
  <c r="F734" i="1"/>
  <c r="J734" i="1" s="1"/>
  <c r="J735" i="1"/>
  <c r="F763" i="1"/>
  <c r="J764" i="1"/>
  <c r="F740" i="1"/>
  <c r="J741" i="1"/>
  <c r="F199" i="1"/>
  <c r="J200" i="1"/>
  <c r="J796" i="1"/>
  <c r="F795" i="1"/>
  <c r="J795" i="1" s="1"/>
  <c r="F794" i="1"/>
  <c r="F153" i="1"/>
  <c r="J154" i="1"/>
  <c r="F174" i="1"/>
  <c r="J175" i="1"/>
  <c r="F755" i="1"/>
  <c r="J756" i="1"/>
  <c r="F771" i="1"/>
  <c r="J772" i="1"/>
  <c r="F568" i="1"/>
  <c r="J569" i="1"/>
  <c r="F133" i="1"/>
  <c r="J134" i="1"/>
  <c r="F9" i="1"/>
  <c r="J10" i="1"/>
  <c r="F246" i="1"/>
  <c r="J246" i="1" s="1"/>
  <c r="J247" i="1"/>
  <c r="F485" i="1"/>
  <c r="J486" i="1"/>
  <c r="F80" i="1"/>
  <c r="J80" i="1" s="1"/>
  <c r="J81" i="1"/>
  <c r="F696" i="1"/>
  <c r="J697" i="1"/>
  <c r="F577" i="1"/>
  <c r="J577" i="1" s="1"/>
  <c r="J578" i="1"/>
  <c r="J24" i="1"/>
  <c r="F207" i="1"/>
  <c r="F110" i="1"/>
  <c r="J111" i="1"/>
  <c r="F643" i="1"/>
  <c r="J644" i="1"/>
  <c r="F801" i="1"/>
  <c r="J801" i="1" s="1"/>
  <c r="J802" i="1"/>
  <c r="F468" i="1"/>
  <c r="J469" i="1"/>
  <c r="F17" i="1"/>
  <c r="J17" i="1" s="1"/>
  <c r="J18" i="1"/>
  <c r="F806" i="1"/>
  <c r="J806" i="1" s="1"/>
  <c r="J807" i="1"/>
  <c r="F449" i="1"/>
  <c r="J449" i="1" s="1"/>
  <c r="J450" i="1"/>
  <c r="F256" i="1"/>
  <c r="J256" i="1" s="1"/>
  <c r="J257" i="1"/>
  <c r="F408" i="1"/>
  <c r="J409" i="1"/>
  <c r="F436" i="1"/>
  <c r="J437" i="1"/>
  <c r="F457" i="1"/>
  <c r="J458" i="1"/>
  <c r="F686" i="1"/>
  <c r="J687" i="1"/>
  <c r="F398" i="1"/>
  <c r="J399" i="1"/>
  <c r="F424" i="1"/>
  <c r="J425" i="1"/>
  <c r="F188" i="1"/>
  <c r="J188" i="1" s="1"/>
  <c r="J189" i="1"/>
  <c r="F55" i="1"/>
  <c r="J56" i="1"/>
  <c r="F294" i="1"/>
  <c r="J299" i="1"/>
  <c r="F705" i="1"/>
  <c r="F584" i="1"/>
  <c r="F379" i="1"/>
  <c r="J379" i="1" s="1"/>
  <c r="J119" i="1" l="1"/>
  <c r="F778" i="1"/>
  <c r="J778" i="1" s="1"/>
  <c r="F444" i="1"/>
  <c r="F443" i="1" s="1"/>
  <c r="F62" i="1"/>
  <c r="J62" i="1" s="1"/>
  <c r="F650" i="1"/>
  <c r="J650" i="1" s="1"/>
  <c r="J620" i="1"/>
  <c r="J504" i="1"/>
  <c r="F16" i="1"/>
  <c r="J16" i="1" s="1"/>
  <c r="J336" i="1"/>
  <c r="F704" i="1"/>
  <c r="J705" i="1"/>
  <c r="F642" i="1"/>
  <c r="J643" i="1"/>
  <c r="F793" i="1"/>
  <c r="J794" i="1"/>
  <c r="J199" i="1"/>
  <c r="F197" i="1"/>
  <c r="J197" i="1" s="1"/>
  <c r="F198" i="1"/>
  <c r="J198" i="1" s="1"/>
  <c r="F762" i="1"/>
  <c r="J763" i="1"/>
  <c r="F695" i="1"/>
  <c r="J696" i="1"/>
  <c r="F484" i="1"/>
  <c r="J485" i="1"/>
  <c r="F8" i="1"/>
  <c r="J9" i="1"/>
  <c r="F117" i="1"/>
  <c r="J117" i="1" s="1"/>
  <c r="J118" i="1"/>
  <c r="F770" i="1"/>
  <c r="J771" i="1"/>
  <c r="F754" i="1"/>
  <c r="J755" i="1"/>
  <c r="J153" i="1"/>
  <c r="F146" i="1"/>
  <c r="F54" i="1"/>
  <c r="J55" i="1"/>
  <c r="F502" i="1"/>
  <c r="J502" i="1" s="1"/>
  <c r="J503" i="1"/>
  <c r="F677" i="1"/>
  <c r="J678" i="1"/>
  <c r="F293" i="1"/>
  <c r="J294" i="1"/>
  <c r="F685" i="1"/>
  <c r="J686" i="1"/>
  <c r="F407" i="1"/>
  <c r="J408" i="1"/>
  <c r="F328" i="1"/>
  <c r="J329" i="1"/>
  <c r="F109" i="1"/>
  <c r="J110" i="1"/>
  <c r="F733" i="1"/>
  <c r="J740" i="1"/>
  <c r="J278" i="1"/>
  <c r="F277" i="1"/>
  <c r="F237" i="1"/>
  <c r="F423" i="1"/>
  <c r="J424" i="1"/>
  <c r="F456" i="1"/>
  <c r="J457" i="1"/>
  <c r="F435" i="1"/>
  <c r="J436" i="1"/>
  <c r="F467" i="1"/>
  <c r="J467" i="1" s="1"/>
  <c r="J468" i="1"/>
  <c r="F618" i="1"/>
  <c r="J619" i="1"/>
  <c r="F576" i="1"/>
  <c r="J584" i="1"/>
  <c r="F397" i="1"/>
  <c r="J398" i="1"/>
  <c r="F206" i="1"/>
  <c r="J207" i="1"/>
  <c r="F132" i="1"/>
  <c r="J133" i="1"/>
  <c r="F567" i="1"/>
  <c r="J568" i="1"/>
  <c r="F173" i="1"/>
  <c r="J174" i="1"/>
  <c r="F64" i="8"/>
  <c r="F48" i="8"/>
  <c r="C48" i="8" s="1"/>
  <c r="C62" i="8"/>
  <c r="C63" i="8"/>
  <c r="C79" i="8"/>
  <c r="C80" i="8"/>
  <c r="C81" i="8"/>
  <c r="C82" i="8"/>
  <c r="C83" i="8"/>
  <c r="J444" i="1" l="1"/>
  <c r="F777" i="1"/>
  <c r="J777" i="1" s="1"/>
  <c r="F61" i="1"/>
  <c r="F649" i="1"/>
  <c r="F648" i="1" s="1"/>
  <c r="J648" i="1" s="1"/>
  <c r="F15" i="1"/>
  <c r="J15" i="1" s="1"/>
  <c r="J407" i="1"/>
  <c r="F406" i="1"/>
  <c r="J677" i="1"/>
  <c r="F676" i="1"/>
  <c r="F753" i="1"/>
  <c r="J754" i="1"/>
  <c r="J484" i="1"/>
  <c r="F483" i="1"/>
  <c r="F566" i="1"/>
  <c r="J566" i="1" s="1"/>
  <c r="J567" i="1"/>
  <c r="F575" i="1"/>
  <c r="J575" i="1" s="1"/>
  <c r="J576" i="1"/>
  <c r="J456" i="1"/>
  <c r="F641" i="1"/>
  <c r="J641" i="1" s="1"/>
  <c r="J642" i="1"/>
  <c r="F327" i="1"/>
  <c r="J327" i="1" s="1"/>
  <c r="J328" i="1"/>
  <c r="F292" i="1"/>
  <c r="J292" i="1" s="1"/>
  <c r="J293" i="1"/>
  <c r="F769" i="1"/>
  <c r="J770" i="1"/>
  <c r="F7" i="1"/>
  <c r="J7" i="1" s="1"/>
  <c r="J8" i="1"/>
  <c r="F694" i="1"/>
  <c r="J694" i="1" s="1"/>
  <c r="J695" i="1"/>
  <c r="F761" i="1"/>
  <c r="J761" i="1" s="1"/>
  <c r="J762" i="1"/>
  <c r="F108" i="1"/>
  <c r="J109" i="1"/>
  <c r="F684" i="1"/>
  <c r="J685" i="1"/>
  <c r="F53" i="1"/>
  <c r="J53" i="1" s="1"/>
  <c r="J54" i="1"/>
  <c r="F172" i="1"/>
  <c r="J172" i="1" s="1"/>
  <c r="J173" i="1"/>
  <c r="F205" i="1"/>
  <c r="J206" i="1"/>
  <c r="F276" i="1"/>
  <c r="J277" i="1"/>
  <c r="J793" i="1"/>
  <c r="F792" i="1"/>
  <c r="F703" i="1"/>
  <c r="J704" i="1"/>
  <c r="F236" i="1"/>
  <c r="J237" i="1"/>
  <c r="F732" i="1"/>
  <c r="J732" i="1" s="1"/>
  <c r="J733" i="1"/>
  <c r="F442" i="1"/>
  <c r="J442" i="1" s="1"/>
  <c r="J443" i="1"/>
  <c r="F131" i="1"/>
  <c r="J131" i="1" s="1"/>
  <c r="J132" i="1"/>
  <c r="F396" i="1"/>
  <c r="J397" i="1"/>
  <c r="J618" i="1"/>
  <c r="F434" i="1"/>
  <c r="J434" i="1" s="1"/>
  <c r="J435" i="1"/>
  <c r="F422" i="1"/>
  <c r="J423" i="1"/>
  <c r="F145" i="1"/>
  <c r="J146" i="1"/>
  <c r="F776" i="1"/>
  <c r="J776" i="1" s="1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F60" i="1" l="1"/>
  <c r="J60" i="1" s="1"/>
  <c r="J61" i="1"/>
  <c r="J649" i="1"/>
  <c r="F14" i="1"/>
  <c r="J14" i="1" s="1"/>
  <c r="F617" i="1"/>
  <c r="J617" i="1" s="1"/>
  <c r="J483" i="1"/>
  <c r="F482" i="1"/>
  <c r="F144" i="1"/>
  <c r="J145" i="1"/>
  <c r="F395" i="1"/>
  <c r="J396" i="1"/>
  <c r="F107" i="1"/>
  <c r="J107" i="1" s="1"/>
  <c r="J108" i="1"/>
  <c r="F752" i="1"/>
  <c r="J752" i="1" s="1"/>
  <c r="J753" i="1"/>
  <c r="F405" i="1"/>
  <c r="J405" i="1" s="1"/>
  <c r="J406" i="1"/>
  <c r="F791" i="1"/>
  <c r="J792" i="1"/>
  <c r="J676" i="1"/>
  <c r="F702" i="1"/>
  <c r="J703" i="1"/>
  <c r="J276" i="1"/>
  <c r="F275" i="1"/>
  <c r="F768" i="1"/>
  <c r="J768" i="1" s="1"/>
  <c r="J769" i="1"/>
  <c r="F421" i="1"/>
  <c r="J421" i="1" s="1"/>
  <c r="J422" i="1"/>
  <c r="J236" i="1"/>
  <c r="F204" i="1"/>
  <c r="J204" i="1" s="1"/>
  <c r="J205" i="1"/>
  <c r="F683" i="1"/>
  <c r="J683" i="1" s="1"/>
  <c r="J684" i="1"/>
  <c r="F441" i="1"/>
  <c r="J441" i="1" s="1"/>
  <c r="C32" i="8"/>
  <c r="C31" i="8" s="1"/>
  <c r="F31" i="8"/>
  <c r="F6" i="1" l="1"/>
  <c r="J6" i="1" s="1"/>
  <c r="F171" i="1"/>
  <c r="J171" i="1" s="1"/>
  <c r="F675" i="1"/>
  <c r="J275" i="1"/>
  <c r="F701" i="1"/>
  <c r="J701" i="1" s="1"/>
  <c r="J702" i="1"/>
  <c r="F473" i="1"/>
  <c r="J473" i="1" s="1"/>
  <c r="J482" i="1"/>
  <c r="J791" i="1"/>
  <c r="F392" i="1"/>
  <c r="J395" i="1"/>
  <c r="F116" i="1"/>
  <c r="J116" i="1" s="1"/>
  <c r="J144" i="1"/>
  <c r="E10" i="9"/>
  <c r="D10" i="9"/>
  <c r="D9" i="9" s="1"/>
  <c r="D8" i="9" s="1"/>
  <c r="C10" i="9"/>
  <c r="C9" i="9" s="1"/>
  <c r="C8" i="9" s="1"/>
  <c r="G90" i="8"/>
  <c r="F89" i="8"/>
  <c r="F88" i="8" s="1"/>
  <c r="C89" i="8"/>
  <c r="C88" i="8" s="1"/>
  <c r="J88" i="8"/>
  <c r="G88" i="8" s="1"/>
  <c r="H86" i="8"/>
  <c r="H28" i="8" s="1"/>
  <c r="H27" i="8" s="1"/>
  <c r="D86" i="8"/>
  <c r="D28" i="8" s="1"/>
  <c r="D27" i="8" s="1"/>
  <c r="J86" i="8"/>
  <c r="F86" i="8"/>
  <c r="G85" i="8"/>
  <c r="C85" i="8"/>
  <c r="J84" i="8"/>
  <c r="G84" i="8" s="1"/>
  <c r="F84" i="8"/>
  <c r="C84" i="8" s="1"/>
  <c r="G64" i="8"/>
  <c r="C64" i="8"/>
  <c r="G34" i="8"/>
  <c r="C34" i="8"/>
  <c r="J33" i="8"/>
  <c r="I33" i="8"/>
  <c r="F33" i="8"/>
  <c r="E33" i="8"/>
  <c r="G30" i="8"/>
  <c r="G29" i="8" s="1"/>
  <c r="C30" i="8"/>
  <c r="C29" i="8" s="1"/>
  <c r="J29" i="8"/>
  <c r="F29" i="8"/>
  <c r="G17" i="8"/>
  <c r="C17" i="8"/>
  <c r="G16" i="8"/>
  <c r="C16" i="8"/>
  <c r="I14" i="8"/>
  <c r="H14" i="8"/>
  <c r="E14" i="8"/>
  <c r="D14" i="8"/>
  <c r="L27" i="8" l="1"/>
  <c r="F666" i="1"/>
  <c r="J666" i="1" s="1"/>
  <c r="J675" i="1"/>
  <c r="F391" i="1"/>
  <c r="J391" i="1" s="1"/>
  <c r="J392" i="1"/>
  <c r="F5" i="1"/>
  <c r="J5" i="1" s="1"/>
  <c r="E9" i="9"/>
  <c r="F10" i="9"/>
  <c r="G10" i="9"/>
  <c r="J28" i="8"/>
  <c r="J27" i="8" s="1"/>
  <c r="J19" i="8" s="1"/>
  <c r="N19" i="8" s="1"/>
  <c r="F28" i="8"/>
  <c r="F27" i="8" s="1"/>
  <c r="C19" i="8" s="1"/>
  <c r="C14" i="8" s="1"/>
  <c r="G33" i="8"/>
  <c r="C33" i="8"/>
  <c r="C87" i="8"/>
  <c r="G87" i="8"/>
  <c r="E86" i="8"/>
  <c r="I86" i="8"/>
  <c r="G86" i="8" s="1"/>
  <c r="G28" i="8" l="1"/>
  <c r="K19" i="8"/>
  <c r="K14" i="8" s="1"/>
  <c r="N14" i="8"/>
  <c r="F820" i="1"/>
  <c r="J820" i="1" s="1"/>
  <c r="E8" i="9"/>
  <c r="G9" i="9"/>
  <c r="F9" i="9"/>
  <c r="G19" i="8"/>
  <c r="G14" i="8" s="1"/>
  <c r="G27" i="8"/>
  <c r="F14" i="8"/>
  <c r="E28" i="8"/>
  <c r="E27" i="8" s="1"/>
  <c r="C86" i="8"/>
  <c r="I28" i="8"/>
  <c r="I27" i="8" s="1"/>
  <c r="D7" i="8" l="1"/>
  <c r="M27" i="8"/>
  <c r="F8" i="9"/>
  <c r="G8" i="9"/>
  <c r="J14" i="8"/>
  <c r="C28" i="8"/>
  <c r="C27" i="8" s="1"/>
  <c r="K27" i="8" s="1"/>
  <c r="D12" i="9" l="1"/>
  <c r="D7" i="9" s="1"/>
  <c r="D6" i="9" s="1"/>
  <c r="D16" i="9" s="1"/>
  <c r="C14" i="9" l="1"/>
  <c r="C13" i="9" s="1"/>
  <c r="D14" i="9"/>
  <c r="E13" i="9"/>
  <c r="D13" i="9"/>
  <c r="C12" i="9" l="1"/>
  <c r="C7" i="9" s="1"/>
  <c r="C6" i="9" s="1"/>
  <c r="C16" i="9" s="1"/>
  <c r="F13" i="9"/>
  <c r="G13" i="9"/>
  <c r="E14" i="9"/>
  <c r="E12" i="9"/>
  <c r="F14" i="9" l="1"/>
  <c r="G14" i="9"/>
  <c r="E7" i="9"/>
  <c r="E6" i="9" s="1"/>
  <c r="F12" i="9"/>
  <c r="G12" i="9"/>
  <c r="G7" i="9" l="1"/>
  <c r="E16" i="9"/>
  <c r="G6" i="9"/>
  <c r="G16" i="9" l="1"/>
</calcChain>
</file>

<file path=xl/sharedStrings.xml><?xml version="1.0" encoding="utf-8"?>
<sst xmlns="http://schemas.openxmlformats.org/spreadsheetml/2006/main" count="2069" uniqueCount="1143">
  <si>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</si>
  <si>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</si>
  <si>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</si>
  <si>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</si>
  <si>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</si>
  <si>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</si>
  <si>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</si>
  <si>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</si>
  <si>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</si>
  <si>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</si>
  <si>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</si>
  <si>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</si>
  <si>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</si>
  <si>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</si>
  <si>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</si>
  <si>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</si>
  <si>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</si>
  <si>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</si>
  <si>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</si>
  <si>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</si>
  <si>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</si>
  <si>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</si>
  <si>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</si>
  <si>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</si>
  <si>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</si>
  <si>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</si>
  <si>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</si>
  <si>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</si>
  <si>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</si>
  <si>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</si>
  <si>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</si>
  <si>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</si>
  <si>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</si>
  <si>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</si>
  <si>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</si>
  <si>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</si>
  <si>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</si>
  <si>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</si>
  <si>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</si>
  <si>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</si>
  <si>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</si>
  <si>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</si>
  <si>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</si>
  <si>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</si>
  <si>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</si>
  <si>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</si>
  <si>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</si>
  <si>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</si>
  <si>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</si>
  <si>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</si>
  <si>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</si>
  <si>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</si>
  <si>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</si>
  <si>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</si>
  <si>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</si>
  <si>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</si>
  <si>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</si>
  <si>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</si>
  <si>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</si>
  <si>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</si>
  <si>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</si>
  <si>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</si>
  <si>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</si>
  <si>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</si>
  <si>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</si>
  <si>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</si>
  <si>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</si>
  <si>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</si>
  <si>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</si>
  <si>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</si>
  <si>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</si>
  <si>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</si>
  <si>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</si>
  <si>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</si>
  <si>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</si>
  <si>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</si>
  <si>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</si>
  <si>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</si>
  <si>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</si>
  <si>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</si>
  <si>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</si>
  <si>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</si>
  <si>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</si>
  <si>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</si>
  <si>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</si>
  <si>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</si>
  <si>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</si>
  <si>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</si>
  <si>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</si>
  <si>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</si>
  <si>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</si>
  <si>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</si>
  <si>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</si>
  <si>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</si>
  <si>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</si>
  <si>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</si>
  <si>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</si>
  <si>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</si>
  <si>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</si>
  <si>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</si>
  <si>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</si>
  <si>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</si>
  <si>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</si>
  <si>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</si>
  <si>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</si>
  <si>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</si>
  <si>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06 1 А2 55196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</si>
  <si>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</si>
  <si>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06 1 А2 55195</t>
  </si>
  <si>
    <t>Основное мероприятие "Реализация федерального проекта "Творческие люди"</t>
  </si>
  <si>
    <t>06 1 А2 00000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</si>
  <si>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</si>
  <si>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</si>
  <si>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</si>
  <si>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</si>
  <si>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</si>
  <si>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</si>
  <si>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</si>
  <si>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</si>
  <si>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</si>
  <si>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</si>
  <si>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</si>
  <si>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</si>
  <si>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</si>
  <si>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</si>
  <si>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</si>
  <si>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</si>
  <si>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</si>
  <si>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</si>
  <si>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</si>
  <si>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</si>
  <si>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</si>
  <si>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</si>
  <si>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</si>
  <si>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</si>
  <si>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</si>
  <si>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</si>
  <si>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</si>
  <si>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</si>
  <si>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</si>
  <si>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</si>
  <si>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</si>
  <si>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</si>
  <si>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</si>
  <si>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</si>
  <si>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</si>
  <si>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</si>
  <si>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</si>
  <si>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</si>
  <si>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</si>
  <si>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</si>
  <si>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</si>
  <si>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</si>
  <si>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</si>
  <si>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</si>
  <si>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</si>
  <si>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</si>
  <si>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</si>
  <si>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</si>
  <si>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</si>
  <si>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</si>
  <si>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</si>
  <si>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</si>
  <si>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</si>
  <si>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</si>
  <si>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</si>
  <si>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</si>
  <si>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</si>
  <si>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</si>
  <si>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</si>
  <si>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</si>
  <si>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</si>
  <si>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</si>
  <si>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</si>
  <si>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</si>
  <si>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</si>
  <si>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</si>
  <si>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</si>
  <si>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</si>
  <si>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</si>
  <si>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</si>
  <si>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</si>
  <si>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</si>
  <si>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</si>
  <si>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</si>
  <si>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</si>
  <si>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</si>
  <si>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</si>
  <si>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</si>
  <si>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</si>
  <si>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</si>
  <si>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</si>
  <si>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</si>
  <si>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</si>
  <si>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</si>
  <si>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</si>
  <si>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</si>
  <si>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</si>
  <si>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</si>
  <si>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</si>
  <si>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</si>
  <si>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</si>
  <si>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</si>
  <si>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</si>
  <si>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</si>
  <si>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</si>
  <si>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</si>
  <si>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</si>
  <si>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</si>
  <si>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</si>
  <si>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</si>
  <si>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</si>
  <si>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</si>
  <si>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</si>
  <si>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</si>
  <si>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</si>
  <si>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</si>
  <si>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</si>
  <si>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</si>
  <si>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</si>
  <si>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</si>
  <si>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</si>
  <si>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</si>
  <si>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02 6 10 SP350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</si>
  <si>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</si>
  <si>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</si>
  <si>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</si>
  <si>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</si>
  <si>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</si>
  <si>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2 ЕВ 5179F</t>
  </si>
  <si>
    <t>Основное мероприятие "Патриотическое воспитание граждан Российской Федерации в рамках реализации федерального проекта"</t>
  </si>
  <si>
    <t>02 2 ЕВ 00000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</si>
  <si>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</si>
  <si>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</si>
  <si>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</si>
  <si>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</si>
  <si>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</si>
  <si>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</si>
  <si>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</si>
  <si>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</si>
  <si>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</si>
  <si>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</si>
  <si>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</si>
  <si>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</si>
  <si>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</si>
  <si>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</si>
  <si>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</si>
  <si>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</si>
  <si>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</si>
  <si>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</si>
  <si>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</si>
  <si>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</si>
  <si>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</si>
  <si>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</si>
  <si>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</si>
  <si>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</si>
  <si>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</si>
  <si>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</si>
  <si>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</si>
  <si>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</si>
  <si>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</si>
  <si>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</si>
  <si>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</si>
  <si>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</si>
  <si>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</si>
  <si>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</si>
  <si>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</si>
  <si>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</si>
  <si>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</si>
  <si>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</si>
  <si>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</si>
  <si>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</si>
  <si>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</si>
  <si>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</si>
  <si>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</si>
  <si>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</si>
  <si>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</si>
  <si>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</si>
  <si>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</si>
  <si>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</si>
  <si>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</si>
  <si>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</si>
  <si>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</si>
  <si>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</si>
  <si>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</si>
  <si>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</si>
  <si>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</si>
  <si>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</si>
  <si>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Участие в реализации проекта «Новый клуб» программа «Комфортный край»</t>
  </si>
  <si>
    <t>06 1 70 SК310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</si>
  <si>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</si>
  <si>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</si>
  <si>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</si>
  <si>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</si>
  <si>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</si>
  <si>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</si>
  <si>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</si>
  <si>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</si>
  <si>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</si>
  <si>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</si>
  <si>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</si>
  <si>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</si>
  <si>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</si>
  <si>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</si>
  <si>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</si>
  <si>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</si>
  <si>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</si>
  <si>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</si>
  <si>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</si>
  <si>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</si>
  <si>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</si>
  <si>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</si>
  <si>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</si>
  <si>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</si>
  <si>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</si>
  <si>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</si>
  <si>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</si>
  <si>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</si>
  <si>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</si>
  <si>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</si>
  <si>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</si>
  <si>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</si>
  <si>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</si>
  <si>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</si>
  <si>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</si>
  <si>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</si>
  <si>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</si>
  <si>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</si>
  <si>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</si>
  <si>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</si>
  <si>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</si>
  <si>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</si>
  <si>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</si>
  <si>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</si>
  <si>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</si>
  <si>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</si>
  <si>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</si>
  <si>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</si>
  <si>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</si>
  <si>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</si>
  <si>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</si>
  <si>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</si>
  <si>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</si>
  <si>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</si>
  <si>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</si>
  <si>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</si>
  <si>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Актуализация схем теплоснабжения, водоснабжения и водоотведения Юсьвинского муниципального округа Пермского края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</si>
  <si>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</si>
  <si>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</si>
  <si>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10 3 10 SP410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</si>
  <si>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</si>
  <si>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</si>
  <si>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</si>
  <si>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</si>
  <si>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</si>
  <si>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</si>
  <si>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</si>
  <si>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</si>
  <si>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</si>
  <si>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</si>
  <si>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</si>
  <si>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</si>
  <si>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</si>
  <si>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</si>
  <si>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</si>
  <si>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</si>
  <si>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</si>
  <si>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</si>
  <si>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</si>
  <si>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</si>
  <si>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</si>
  <si>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</si>
  <si>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</si>
  <si>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</si>
  <si>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</si>
  <si>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</si>
  <si>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</si>
  <si>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</si>
  <si>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</si>
  <si>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</si>
  <si>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</si>
  <si>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</si>
  <si>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</si>
  <si>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</si>
  <si>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</si>
  <si>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</si>
  <si>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</si>
  <si>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</si>
  <si>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</si>
  <si>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</si>
  <si>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</si>
  <si>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</si>
  <si>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</si>
  <si>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</si>
  <si>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</si>
  <si>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</si>
  <si>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</si>
  <si>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</si>
  <si>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</si>
  <si>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</si>
  <si>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</si>
  <si>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</si>
  <si>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</si>
  <si>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</si>
  <si>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</si>
  <si>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</si>
  <si>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</si>
  <si>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</si>
  <si>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</si>
  <si>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</si>
  <si>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</si>
  <si>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</si>
  <si>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11 1 R1 53940</t>
  </si>
  <si>
    <t>Основное мероприятие "Реализация федерального проекта "Региональная и местная дорожная сеть"</t>
  </si>
  <si>
    <t xml:space="preserve">11 1 R1 00000 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</si>
  <si>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</si>
  <si>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</si>
  <si>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</si>
  <si>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</si>
  <si>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</si>
  <si>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</si>
  <si>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</si>
  <si>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</si>
  <si>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</si>
  <si>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</si>
  <si>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</si>
  <si>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</si>
  <si>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</si>
  <si>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</si>
  <si>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</si>
  <si>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</si>
  <si>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</si>
  <si>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</si>
  <si>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</si>
  <si>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</si>
  <si>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</si>
  <si>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</si>
  <si>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</si>
  <si>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</si>
  <si>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</si>
  <si>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</si>
  <si>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</si>
  <si>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</si>
  <si>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</si>
  <si>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</si>
  <si>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</si>
  <si>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</si>
  <si>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</si>
  <si>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</si>
  <si>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</si>
  <si>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</si>
  <si>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</si>
  <si>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</si>
  <si>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</si>
  <si>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</si>
  <si>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</si>
  <si>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</si>
  <si>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</si>
  <si>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</si>
  <si>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</si>
  <si>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</si>
  <si>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</si>
  <si>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</si>
  <si>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</si>
  <si>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</si>
  <si>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</si>
  <si>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</si>
  <si>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</si>
  <si>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</si>
  <si>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</si>
  <si>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</si>
  <si>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</si>
  <si>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</si>
  <si>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</si>
  <si>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</si>
  <si>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</si>
  <si>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</si>
  <si>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</si>
  <si>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</si>
  <si>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</si>
  <si>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</si>
  <si>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</si>
  <si>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</si>
  <si>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</si>
  <si>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</si>
  <si>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</si>
  <si>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</si>
  <si>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</si>
  <si>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</si>
  <si>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</si>
  <si>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</si>
  <si>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</si>
  <si>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</si>
  <si>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</si>
  <si>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</si>
  <si>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</si>
  <si>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</si>
  <si>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</si>
  <si>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</si>
  <si>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</si>
  <si>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</si>
  <si>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</si>
  <si>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</si>
  <si>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</si>
  <si>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</si>
  <si>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</si>
  <si>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</si>
  <si>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</si>
  <si>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</si>
  <si>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</si>
  <si>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</si>
  <si>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</si>
  <si>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</si>
  <si>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</si>
  <si>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</si>
  <si>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</si>
  <si>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</si>
  <si>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</si>
  <si>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</si>
  <si>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</si>
  <si>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</si>
  <si>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</si>
  <si>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</si>
  <si>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</si>
  <si>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</si>
  <si>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</si>
  <si>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</si>
  <si>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</si>
  <si>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</si>
  <si>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</si>
  <si>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</si>
  <si>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</si>
  <si>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</si>
  <si>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</si>
  <si>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</si>
  <si>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</si>
  <si>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</si>
  <si>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</si>
  <si>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</si>
  <si>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</si>
  <si>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</si>
  <si>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</si>
  <si>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</si>
  <si>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</si>
  <si>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</si>
  <si>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</si>
  <si>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</si>
  <si>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</si>
  <si>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</si>
  <si>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</si>
  <si>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</si>
  <si>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</si>
  <si>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</si>
  <si>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</si>
  <si>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</si>
  <si>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</si>
  <si>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</si>
  <si>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</si>
  <si>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</si>
  <si>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</si>
  <si>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</si>
  <si>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</si>
  <si>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</si>
  <si>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</si>
  <si>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</si>
  <si>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</si>
  <si>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</si>
  <si>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</si>
  <si>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</si>
  <si>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</si>
  <si>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</si>
  <si>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</si>
  <si>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</si>
  <si>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</si>
  <si>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</si>
  <si>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</si>
  <si>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</si>
  <si>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(тыс.руб.)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</si>
  <si>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</si>
  <si>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</si>
  <si>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</si>
  <si>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</si>
  <si>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</si>
  <si>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</si>
  <si>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</si>
  <si>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</si>
  <si>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</si>
  <si>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</si>
  <si>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</si>
  <si>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</si>
  <si>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</si>
  <si>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</si>
  <si>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</si>
  <si>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02 6 10 L7500</t>
  </si>
  <si>
    <t xml:space="preserve">06 1 70 4К091 </t>
  </si>
  <si>
    <t>06 1 50 4К080</t>
  </si>
  <si>
    <t>Проведение мероприятий, приуроченных к 100-ию  Юсьвинского района</t>
  </si>
  <si>
    <t>Предпроектное обследование моста через р. Лысковка автомобильной дороги "Подъезд к пристани Пожва" км 0+677</t>
  </si>
  <si>
    <t>10 2 30 SP430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</si>
  <si>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</si>
  <si>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</si>
  <si>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</si>
  <si>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</si>
  <si>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</si>
  <si>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</si>
  <si>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</si>
  <si>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Оснащение муниципальных образовательных организаций оборудованием, средствами обучения и воспитания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</si>
  <si>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</si>
  <si>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</si>
  <si>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№ п/п</t>
  </si>
  <si>
    <t>средства краевого бюджета</t>
  </si>
  <si>
    <t>средства местного бюджета</t>
  </si>
  <si>
    <t>1. Доходы</t>
  </si>
  <si>
    <t>Наименование доходов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</si>
  <si>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</si>
  <si>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</si>
  <si>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</si>
  <si>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</si>
  <si>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</si>
  <si>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</si>
  <si>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</si>
  <si>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</si>
  <si>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</si>
  <si>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</si>
  <si>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</si>
  <si>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</si>
  <si>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</si>
  <si>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</si>
  <si>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</si>
  <si>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</si>
  <si>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</si>
  <si>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</si>
  <si>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</si>
  <si>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</si>
  <si>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</si>
  <si>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</si>
  <si>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</si>
  <si>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</si>
  <si>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</si>
  <si>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</si>
  <si>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</si>
  <si>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</si>
  <si>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</si>
  <si>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</si>
  <si>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</si>
  <si>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</si>
  <si>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</si>
  <si>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</si>
  <si>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</si>
  <si>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</si>
  <si>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</si>
  <si>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</si>
  <si>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</si>
  <si>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</si>
  <si>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</si>
  <si>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</si>
  <si>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</si>
  <si>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</si>
  <si>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</si>
  <si>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</si>
  <si>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</si>
  <si>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</si>
  <si>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</si>
  <si>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</si>
  <si>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</si>
  <si>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</si>
  <si>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</si>
  <si>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</si>
  <si>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в том числе за счет местного  бюджета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</si>
  <si>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</si>
  <si>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</si>
  <si>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</si>
  <si>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</si>
  <si>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</si>
  <si>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</si>
  <si>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</si>
  <si>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</si>
  <si>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10 3 10 4М080</t>
  </si>
  <si>
    <t>10 3 10 4М082</t>
  </si>
  <si>
    <t>10 3 10 4М085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</si>
  <si>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</si>
  <si>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</si>
  <si>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</si>
  <si>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</si>
  <si>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</si>
  <si>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</si>
  <si>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</si>
  <si>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</si>
  <si>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</si>
  <si>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</si>
  <si>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</si>
  <si>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</si>
  <si>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</si>
  <si>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</si>
  <si>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</si>
  <si>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</si>
  <si>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</si>
  <si>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</si>
  <si>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</si>
  <si>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</si>
  <si>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</si>
  <si>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</si>
  <si>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</si>
  <si>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</si>
  <si>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</si>
  <si>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</si>
  <si>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</si>
  <si>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</si>
  <si>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</si>
  <si>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</si>
  <si>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</si>
  <si>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</si>
  <si>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</si>
  <si>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</si>
  <si>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</si>
  <si>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</si>
  <si>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</si>
  <si>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</si>
  <si>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</si>
  <si>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</si>
  <si>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</si>
  <si>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</si>
  <si>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</si>
  <si>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</si>
  <si>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</si>
  <si>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р. Волпа на автомобильной дороге "Чинагорт-Верхняя Волпа"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</si>
  <si>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</si>
  <si>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</si>
  <si>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</si>
  <si>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</si>
  <si>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</si>
  <si>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Обеспечение материальными резервами ПВР</t>
  </si>
  <si>
    <t xml:space="preserve"> Основное мероприятие "Паспортизация муниципальных дорог общего пользования"</t>
  </si>
  <si>
    <t>92 0 00 2У150</t>
  </si>
  <si>
    <t>02 2 20 L3030</t>
  </si>
  <si>
    <t>01 3 10 2В230</t>
  </si>
  <si>
    <t>12 0 F2 00000</t>
  </si>
  <si>
    <t>Основное мероприятие "Реализация мероприятий в рамках федерального проекта «Формирование комфортной городской среды»</t>
  </si>
  <si>
    <t>12 0 F2 55550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</si>
  <si>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</si>
  <si>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</si>
  <si>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</si>
  <si>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2Н420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</si>
  <si>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</si>
  <si>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Обеспечение организации досуга, занятости и отдыха детей приоритетных категорий в каникулярное время</t>
  </si>
  <si>
    <t>07 0 10 2Ф180</t>
  </si>
  <si>
    <t>Обеспечение условий для развития физической культуры и массового спорта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</si>
  <si>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</si>
  <si>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</si>
  <si>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Ремонт водопропускной трубы на участке автомобильной дороги по ул. Парковая км 0+330 д. Малая Мочга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</si>
  <si>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</si>
  <si>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</si>
  <si>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</si>
  <si>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</si>
  <si>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</si>
  <si>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11 1 40 SД110</t>
  </si>
  <si>
    <t>11 3 10 9Д060</t>
  </si>
  <si>
    <t>11 1 50 9Д040</t>
  </si>
  <si>
    <t>11 1 40 9Д030</t>
  </si>
  <si>
    <t>11 1 40 9Д031</t>
  </si>
  <si>
    <t>11 1 20 9Д023</t>
  </si>
  <si>
    <t>11 1 10 9Д010</t>
  </si>
  <si>
    <t>Обеспечение жильем молодых семей</t>
  </si>
  <si>
    <t>Организация мероприятий при осуществлении деятельности по обращению с животными без владельцев</t>
  </si>
  <si>
    <t>92 0 00 00230</t>
  </si>
  <si>
    <t>Исполнение решений судов, вступивших в законную силу, и оплата государственной пошлины</t>
  </si>
  <si>
    <t>92 0 00 00600</t>
  </si>
  <si>
    <t>Обеспечение функционирования очистных сооружений в с. Юсьва</t>
  </si>
  <si>
    <t>92 0 00 000223</t>
  </si>
  <si>
    <t>92 0 00 00450</t>
  </si>
  <si>
    <t>Аренда топливозаправщика для хранения сжиженного газа</t>
  </si>
  <si>
    <t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</si>
  <si>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>% исполнения от годовых назначений</t>
  </si>
  <si>
    <t>% исполнения от квартальных назначений</t>
  </si>
  <si>
    <t>Утверждено на 2025 год</t>
  </si>
  <si>
    <t>Уточненный план на 2025 год</t>
  </si>
  <si>
    <t>Утверждено на 1 квартал 2025 года</t>
  </si>
  <si>
    <t>Исполнено на 01.04.2025 г.</t>
  </si>
  <si>
    <t>Отчет об исполнении бюджета Юсьвинского муниципального округа Пермского края  по расходам за 1 квартал 2025 года</t>
  </si>
  <si>
    <t>92 0 00 000777</t>
  </si>
  <si>
    <t>10 2 КК 00000</t>
  </si>
  <si>
    <t>Основное мероприятие "Региональный проект "Комфортный край"</t>
  </si>
  <si>
    <t>10 2 КК SP430</t>
  </si>
  <si>
    <t>02 2 30 SН070</t>
  </si>
  <si>
    <t>02 2 20 23930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</si>
  <si>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</si>
  <si>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02 2 20 2Н420</t>
  </si>
  <si>
    <t>02 2 Ю6 00000</t>
  </si>
  <si>
    <t>Основное мероприятие "Региональный проект "Педагоги и наставники (Пермский край)""</t>
  </si>
  <si>
    <t>02 2 Ю6 50500</t>
  </si>
  <si>
    <t>02 2 Ю6 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</si>
  <si>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</si>
  <si>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 2 Ю6 53030</t>
  </si>
  <si>
    <t>02  6 КК 00000</t>
  </si>
  <si>
    <t>02 6 КК SP350</t>
  </si>
  <si>
    <t>02  6 Ю4 00000</t>
  </si>
  <si>
    <t>02 6 Ю4 57500</t>
  </si>
  <si>
    <t>Основное мероприятие "Региональный проект "Все лучшее детям" (Пермский край)"</t>
  </si>
  <si>
    <t>Участие в реализации мероприятий по модернизации школьных систем образования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</si>
  <si>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</si>
  <si>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</si>
  <si>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30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</si>
  <si>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</si>
  <si>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>0</t>
  </si>
  <si>
    <t>Ремонт моста на автомобильной дороги "Бажино-Шедово"</t>
  </si>
  <si>
    <t>Уточненный план</t>
  </si>
  <si>
    <t>Отклонение</t>
  </si>
  <si>
    <t>Итого</t>
  </si>
  <si>
    <t>Поступило на 01.04.2025</t>
  </si>
  <si>
    <t>Отчет об использовании бюджетных ассигнований дорожного фонда Юсьвинского муниципального округа Персмского края за 1 квартал 2025 года</t>
  </si>
  <si>
    <t xml:space="preserve">Остаток неиспользованных средств дорожного фонда по состоянию на 01.01.2025 г. </t>
  </si>
  <si>
    <t xml:space="preserve">Остаток неиспользованных средств дорожного фонда по состоянию на 01.04.2025 г. </t>
  </si>
  <si>
    <t>Отчет об исполнении бюджета Юсьвинского муниципального округа Пермского края по источникам финансирования дефицита бюджета за 1 квартал 2025 года</t>
  </si>
  <si>
    <t>-</t>
  </si>
  <si>
    <t xml:space="preserve">Приложение </t>
  </si>
  <si>
    <t>Отчет об исполнении бюджета Юсьвинского муниципального округа Пермского края по доходам за 1 квартал 2025 года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</si>
  <si>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</si>
  <si>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</si>
  <si>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Исполнено на 01.04.2025 года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</si>
  <si>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</si>
  <si>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</si>
  <si>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</si>
  <si>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</si>
  <si>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</si>
  <si>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</si>
  <si>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</si>
  <si>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</si>
  <si>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</si>
  <si>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</si>
  <si>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</si>
  <si>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</si>
  <si>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</si>
  <si>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</si>
  <si>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</si>
  <si>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</si>
  <si>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</si>
  <si>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</si>
  <si>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</si>
  <si>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</si>
  <si>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</si>
  <si>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1 01 02 210 01 0000 110 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</si>
  <si>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</si>
  <si>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</si>
  <si>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</si>
  <si>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</si>
  <si>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</si>
  <si>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</si>
  <si>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</si>
  <si>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</si>
  <si>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</si>
  <si>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</si>
  <si>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</si>
  <si>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</si>
  <si>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</si>
  <si>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</si>
  <si>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</si>
  <si>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</si>
  <si>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</si>
  <si>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</si>
  <si>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</si>
  <si>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</si>
  <si>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</si>
  <si>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1 05 02 010 02 0000 110 </t>
  </si>
  <si>
    <t>Единый налог на вмененный доход для отдельных видов деятельности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</si>
  <si>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</si>
  <si>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</si>
  <si>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</si>
  <si>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</si>
  <si>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</si>
  <si>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</si>
  <si>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</si>
  <si>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</si>
  <si>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</si>
  <si>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</si>
  <si>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</si>
  <si>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</si>
  <si>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</si>
  <si>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1 06 04 000 02 0000 110 </t>
  </si>
  <si>
    <t>Транспортный налог</t>
  </si>
  <si>
    <t xml:space="preserve">1 06 04 011 02 0000 110 </t>
  </si>
  <si>
    <t>Транспортный налог с организаций</t>
  </si>
  <si>
    <t xml:space="preserve">1 06 04 012 02 0000 110 </t>
  </si>
  <si>
    <t>Транспортный налог с физических лиц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</si>
  <si>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</si>
  <si>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</si>
  <si>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</si>
  <si>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</si>
  <si>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</si>
  <si>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</si>
  <si>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</si>
  <si>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</si>
  <si>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</si>
  <si>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</si>
  <si>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</si>
  <si>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</si>
  <si>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</si>
  <si>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</si>
  <si>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</si>
  <si>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</si>
  <si>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</si>
  <si>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</si>
  <si>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</si>
  <si>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</si>
  <si>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</si>
  <si>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</si>
  <si>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</si>
  <si>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</si>
  <si>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</si>
  <si>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</si>
  <si>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</si>
  <si>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</si>
  <si>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</si>
  <si>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</si>
  <si>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</si>
  <si>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</si>
  <si>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</si>
  <si>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</si>
  <si>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</si>
  <si>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</si>
  <si>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</si>
  <si>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</si>
  <si>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</si>
  <si>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</si>
  <si>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</si>
  <si>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</si>
  <si>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</si>
  <si>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</si>
  <si>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</si>
  <si>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</si>
  <si>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</si>
  <si>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</si>
  <si>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</si>
  <si>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</si>
  <si>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</si>
  <si>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</si>
  <si>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</si>
  <si>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</si>
  <si>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</si>
  <si>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</si>
  <si>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</si>
  <si>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</si>
  <si>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</si>
  <si>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</si>
  <si>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</si>
  <si>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</si>
  <si>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</si>
  <si>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﻿1 14 02043 14 0000 440
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</si>
  <si>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</si>
  <si>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</si>
  <si>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</si>
  <si>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</si>
  <si>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</si>
  <si>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</si>
  <si>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</si>
  <si>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</si>
  <si>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</si>
  <si>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</si>
  <si>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</si>
  <si>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</si>
  <si>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</si>
  <si>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</si>
  <si>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</si>
  <si>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01074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</si>
  <si>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</si>
  <si>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</si>
  <si>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</si>
  <si>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﻿1 16 01133 01 0000 140
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</si>
  <si>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</si>
  <si>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</si>
  <si>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</si>
  <si>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﻿1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</si>
  <si>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</si>
  <si>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﻿1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</si>
  <si>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</si>
  <si>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</si>
  <si>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</si>
  <si>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﻿1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</si>
  <si>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</si>
  <si>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</si>
  <si>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</si>
  <si>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﻿1 16 01203 01 0000 140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</si>
  <si>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</si>
  <si>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﻿1 16 01333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</si>
  <si>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</si>
  <si>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</si>
  <si>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</si>
  <si>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﻿1 16 07010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</si>
  <si>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</si>
  <si>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﻿1 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</si>
  <si>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</si>
  <si>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﻿1 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</si>
  <si>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</si>
  <si>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</si>
  <si>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</si>
  <si>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</si>
  <si>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</si>
  <si>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</si>
  <si>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</si>
  <si>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</si>
  <si>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</si>
  <si>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1 17 05 000 00 0000 180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</si>
  <si>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</si>
  <si>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</si>
  <si>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</si>
  <si>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</si>
  <si>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</si>
  <si>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</si>
  <si>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</si>
  <si>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</si>
  <si>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</si>
  <si>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</si>
  <si>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</si>
  <si>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</si>
  <si>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</si>
  <si>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</si>
  <si>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</si>
  <si>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2 02 15 002 14 0000 150 </t>
  </si>
  <si>
    <t>Дотации бюджетам муниципальных округов на поддержку мер по обеспечению сбалансированности бюджетов</t>
  </si>
  <si>
    <t>Дотации на сбалансированность бюджетов муниципальных районов, муниципальных округов, городских округов</t>
  </si>
  <si>
    <t xml:space="preserve">2 02 19 999 14 0000 150 </t>
  </si>
  <si>
    <t>Прочие дотации бюджетам муниципальных округов</t>
  </si>
  <si>
    <t xml:space="preserve">Иные дотации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</si>
  <si>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</si>
  <si>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</si>
  <si>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</si>
  <si>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</si>
  <si>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</si>
  <si>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</si>
  <si>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</si>
  <si>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на реализацию приоритетного проекта "Новый клуб" программы "Комфортный край"</t>
  </si>
  <si>
    <t xml:space="preserve">2 02 25 394 00 0000 150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</si>
  <si>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</si>
  <si>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2 02 25 394 14 0000 150 </t>
  </si>
  <si>
    <t xml:space="preserve">2 02 25 467 00 0000 150 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</si>
  <si>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</si>
  <si>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2 02 25 467 14 0000 150 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</si>
  <si>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</si>
  <si>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</si>
  <si>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</si>
  <si>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</si>
  <si>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</si>
  <si>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</si>
  <si>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</si>
  <si>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</si>
  <si>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</si>
  <si>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Субсидии на государственную поддержку лучших работников сельских учреждений 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</si>
  <si>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</si>
  <si>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</si>
  <si>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</si>
  <si>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</si>
  <si>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</si>
  <si>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</si>
  <si>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</si>
  <si>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</si>
  <si>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</si>
  <si>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</si>
  <si>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</si>
  <si>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>﻿2 02 25 750 00 0000 150</t>
  </si>
  <si>
    <t>Субсидии бюджетам на реализацию мероприятий по модернизации школьных систем образования</t>
  </si>
  <si>
    <t>﻿2 02 25 750 14 0000 150</t>
  </si>
  <si>
    <t>Субсидии бюджетам муниципальных округов на реализацию мероприятий по модернизации школьных систем образования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</si>
  <si>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</si>
  <si>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</si>
  <si>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</si>
  <si>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Субсидия на 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</si>
  <si>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Субсидия на подготовку и проведение празднования на краевом уровне памятных дат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</si>
  <si>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</si>
  <si>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</si>
  <si>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</si>
  <si>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Субсидии на софинансирование проектов инициативного бюджетирования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</si>
  <si>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</si>
  <si>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на реализацию программы "Комфортный край"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</si>
  <si>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</si>
  <si>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Субсидия на реализацию мероприятия "Умею плавать!"</t>
  </si>
  <si>
    <t xml:space="preserve">2 02 30 000 00 0000 150 </t>
  </si>
  <si>
    <t xml:space="preserve">Субвенции бюджетам бюджетной системы Российской Федерации
</t>
  </si>
  <si>
    <t xml:space="preserve">2 02 30 024 14 0000 150 </t>
  </si>
  <si>
    <t xml:space="preserve">﻿Субвенции бюджетам муниципальных округов на выполнение передаваемых полномочий субъектов Российской Федерации
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</si>
  <si>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</si>
  <si>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</si>
  <si>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</si>
  <si>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</si>
  <si>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</si>
  <si>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</si>
  <si>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</si>
  <si>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</si>
  <si>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</si>
  <si>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</si>
  <si>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</si>
  <si>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</si>
  <si>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</si>
  <si>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 (администрирование)</t>
  </si>
  <si>
    <t xml:space="preserve">2 02 35 082 14 0000 150 </t>
  </si>
  <si>
    <t>Субвенции бюджетаммуниципальных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</si>
  <si>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</si>
  <si>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</si>
  <si>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</si>
  <si>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</si>
  <si>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</si>
  <si>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</si>
  <si>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</si>
  <si>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</si>
  <si>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</si>
  <si>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</si>
  <si>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</si>
  <si>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</si>
  <si>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</si>
  <si>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</si>
  <si>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</si>
  <si>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</si>
  <si>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</si>
  <si>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</si>
  <si>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</si>
  <si>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</si>
  <si>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</si>
  <si>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</si>
  <si>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</si>
  <si>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</si>
  <si>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</si>
  <si>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</si>
  <si>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Иные МБТ на реализацию мероприятий по профилактике безопасности дорожного движения</t>
  </si>
  <si>
    <t>2 03 00000 00 0000 000</t>
  </si>
  <si>
    <t>БЕЗВОЗМЕЗДНЫЕ ПОСТУПЛЕНИЯ ОТ ГОСУДАРСТВЕННЫХ (МУНИЦИПАЛЬНЫХ) ОРГАНИЗАЦИЙ</t>
  </si>
  <si>
    <t>2 03 04099 14 0000 150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</si>
  <si>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</si>
  <si>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2 07 00000 00 0000 000</t>
  </si>
  <si>
    <t>ПРОЧИЕ БЕЗВОЗМЕЗДНЫЕ ПОСТУПЛЕНИЯ</t>
  </si>
  <si>
    <t>2 07 04 050 14 0000 150</t>
  </si>
  <si>
    <t>Прочие безвозмездные поступления в бюджеты муниципальных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</si>
  <si>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</si>
  <si>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</si>
  <si>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</si>
  <si>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</si>
  <si>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</si>
  <si>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</si>
  <si>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</si>
  <si>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</si>
  <si>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</si>
  <si>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>% исп. от квартальных назначений</t>
  </si>
  <si>
    <t>Муниципальная программа " Распоряжение земельными ресурсами Юсьвинском муниципальном округе Пермского края"</t>
  </si>
  <si>
    <t xml:space="preserve">муниципального округа Пермского края </t>
  </si>
  <si>
    <t>от 21.05.2025 № 79</t>
  </si>
  <si>
    <t xml:space="preserve">к решению Думы Юсьвинского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</si>
</sst>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"/>
    <numFmt numFmtId="169" formatCode="0.00000"/>
    <numFmt numFmtId="170" formatCode="#,##0.000"/>
    <numFmt numFmtId="171" formatCode="#,##0.0"/>
    <numFmt numFmtId="172" formatCode="0.00000000"/>
    <numFmt numFmtId="173" formatCode="?"/>
  </numFmts>
  <fonts count="9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.5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64">
    <xf numFmtId="0" fontId="0" fillId="0" borderId="0"/>
    <xf numFmtId="0" fontId="4" fillId="0" borderId="0"/>
    <xf numFmtId="0" fontId="11" fillId="0" borderId="0"/>
    <xf numFmtId="0" fontId="1" fillId="0" borderId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4" borderId="0" applyNumberFormat="0" applyBorder="0" applyAlignment="0" applyProtection="0"/>
    <xf numFmtId="0" fontId="18" fillId="1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4" borderId="0" applyNumberFormat="0" applyBorder="0" applyAlignment="0" applyProtection="0"/>
    <xf numFmtId="0" fontId="18" fillId="23" borderId="0" applyNumberFormat="0" applyBorder="0" applyAlignment="0" applyProtection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39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2" fillId="39" borderId="0" applyNumberFormat="0" applyBorder="0" applyAlignment="0" applyProtection="0"/>
    <xf numFmtId="0" fontId="23" fillId="53" borderId="4" applyNumberFormat="0" applyAlignment="0" applyProtection="0"/>
    <xf numFmtId="0" fontId="24" fillId="40" borderId="5" applyNumberFormat="0" applyAlignment="0" applyProtection="0"/>
    <xf numFmtId="0" fontId="25" fillId="54" borderId="0" applyNumberFormat="0" applyBorder="0" applyAlignment="0" applyProtection="0"/>
    <xf numFmtId="0" fontId="25" fillId="55" borderId="0" applyNumberFormat="0" applyBorder="0" applyAlignment="0" applyProtection="0"/>
    <xf numFmtId="0" fontId="25" fillId="56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57" borderId="0" applyNumberFormat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51" borderId="4" applyNumberFormat="0" applyAlignment="0" applyProtection="0"/>
    <xf numFmtId="0" fontId="32" fillId="0" borderId="9" applyNumberFormat="0" applyFill="0" applyAlignment="0" applyProtection="0"/>
    <xf numFmtId="0" fontId="33" fillId="51" borderId="0" applyNumberFormat="0" applyBorder="0" applyAlignment="0" applyProtection="0"/>
    <xf numFmtId="0" fontId="34" fillId="0" borderId="0"/>
    <xf numFmtId="0" fontId="11" fillId="50" borderId="10" applyNumberFormat="0" applyFont="0" applyAlignment="0" applyProtection="0"/>
    <xf numFmtId="0" fontId="35" fillId="53" borderId="11" applyNumberFormat="0" applyAlignment="0" applyProtection="0"/>
    <xf numFmtId="0" fontId="11" fillId="0" borderId="0"/>
    <xf numFmtId="4" fontId="36" fillId="58" borderId="12" applyNumberFormat="0" applyProtection="0">
      <alignment vertical="center"/>
    </xf>
    <xf numFmtId="0" fontId="11" fillId="0" borderId="0"/>
    <xf numFmtId="0" fontId="11" fillId="0" borderId="0"/>
    <xf numFmtId="0" fontId="11" fillId="0" borderId="0"/>
    <xf numFmtId="4" fontId="37" fillId="58" borderId="12" applyNumberFormat="0" applyProtection="0">
      <alignment vertical="center"/>
    </xf>
    <xf numFmtId="0" fontId="11" fillId="0" borderId="0"/>
    <xf numFmtId="0" fontId="11" fillId="0" borderId="0"/>
    <xf numFmtId="4" fontId="36" fillId="58" borderId="12" applyNumberFormat="0" applyProtection="0">
      <alignment horizontal="left" vertical="center" indent="1"/>
    </xf>
    <xf numFmtId="0" fontId="11" fillId="0" borderId="0"/>
    <xf numFmtId="4" fontId="38" fillId="59" borderId="13" applyNumberFormat="0" applyProtection="0">
      <alignment horizontal="left" vertical="center" indent="1"/>
    </xf>
    <xf numFmtId="0" fontId="11" fillId="0" borderId="0"/>
    <xf numFmtId="0" fontId="36" fillId="58" borderId="12" applyNumberFormat="0" applyProtection="0">
      <alignment horizontal="left" vertical="top" indent="1"/>
    </xf>
    <xf numFmtId="0" fontId="11" fillId="0" borderId="0"/>
    <xf numFmtId="0" fontId="11" fillId="0" borderId="0"/>
    <xf numFmtId="4" fontId="36" fillId="13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16" fillId="18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14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60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28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32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61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25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62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27" borderId="12" applyNumberFormat="0" applyProtection="0">
      <alignment horizontal="right" vertical="center"/>
    </xf>
    <xf numFmtId="0" fontId="11" fillId="0" borderId="0"/>
    <xf numFmtId="0" fontId="11" fillId="0" borderId="0"/>
    <xf numFmtId="4" fontId="36" fillId="63" borderId="14" applyNumberFormat="0" applyProtection="0">
      <alignment horizontal="left" vertical="center" indent="1"/>
    </xf>
    <xf numFmtId="0" fontId="11" fillId="0" borderId="0"/>
    <xf numFmtId="0" fontId="11" fillId="0" borderId="0"/>
    <xf numFmtId="4" fontId="16" fillId="64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39" fillId="24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16" fillId="13" borderId="12" applyNumberFormat="0" applyProtection="0">
      <alignment horizontal="right" vertical="center"/>
    </xf>
    <xf numFmtId="0" fontId="11" fillId="0" borderId="0"/>
    <xf numFmtId="0" fontId="11" fillId="0" borderId="0"/>
    <xf numFmtId="4" fontId="40" fillId="64" borderId="0" applyNumberFormat="0" applyProtection="0">
      <alignment horizontal="left" vertical="center" indent="1"/>
    </xf>
    <xf numFmtId="0" fontId="11" fillId="0" borderId="0"/>
    <xf numFmtId="0" fontId="11" fillId="0" borderId="0"/>
    <xf numFmtId="4" fontId="40" fillId="13" borderId="0" applyNumberFormat="0" applyProtection="0">
      <alignment horizontal="left" vertical="center" indent="1"/>
    </xf>
    <xf numFmtId="0" fontId="11" fillId="0" borderId="0"/>
    <xf numFmtId="0" fontId="38" fillId="26" borderId="13" applyNumberFormat="0" applyProtection="0">
      <alignment horizontal="left" vertical="center" indent="1"/>
    </xf>
    <xf numFmtId="0" fontId="11" fillId="24" borderId="12" applyNumberFormat="0" applyProtection="0">
      <alignment horizontal="left" vertical="center" indent="1"/>
    </xf>
    <xf numFmtId="0" fontId="11" fillId="24" borderId="12" applyNumberFormat="0" applyProtection="0">
      <alignment horizontal="left" vertical="center" indent="1"/>
    </xf>
    <xf numFmtId="0" fontId="11" fillId="0" borderId="0"/>
    <xf numFmtId="0" fontId="11" fillId="24" borderId="12" applyNumberFormat="0" applyProtection="0">
      <alignment horizontal="left" vertical="top" indent="1"/>
    </xf>
    <xf numFmtId="0" fontId="11" fillId="0" borderId="0"/>
    <xf numFmtId="0" fontId="38" fillId="65" borderId="13" applyNumberFormat="0" applyProtection="0">
      <alignment horizontal="left" vertical="center" indent="1"/>
    </xf>
    <xf numFmtId="0" fontId="11" fillId="13" borderId="12" applyNumberFormat="0" applyProtection="0">
      <alignment horizontal="left" vertical="center" indent="1"/>
    </xf>
    <xf numFmtId="0" fontId="11" fillId="0" borderId="0"/>
    <xf numFmtId="0" fontId="11" fillId="13" borderId="12" applyNumberFormat="0" applyProtection="0">
      <alignment horizontal="left" vertical="top" indent="1"/>
    </xf>
    <xf numFmtId="0" fontId="11" fillId="0" borderId="0"/>
    <xf numFmtId="0" fontId="38" fillId="17" borderId="13" applyNumberFormat="0" applyProtection="0">
      <alignment horizontal="left" vertical="center" indent="1"/>
    </xf>
    <xf numFmtId="0" fontId="38" fillId="17" borderId="13" applyNumberFormat="0" applyProtection="0">
      <alignment horizontal="left" vertical="center" indent="1"/>
    </xf>
    <xf numFmtId="0" fontId="11" fillId="0" borderId="0"/>
    <xf numFmtId="0" fontId="11" fillId="17" borderId="12" applyNumberFormat="0" applyProtection="0">
      <alignment horizontal="left" vertical="top" indent="1"/>
    </xf>
    <xf numFmtId="0" fontId="11" fillId="0" borderId="0"/>
    <xf numFmtId="0" fontId="11" fillId="0" borderId="0"/>
    <xf numFmtId="0" fontId="11" fillId="64" borderId="12" applyNumberFormat="0" applyProtection="0">
      <alignment horizontal="left" vertical="center" indent="1"/>
    </xf>
    <xf numFmtId="0" fontId="11" fillId="0" borderId="0"/>
    <xf numFmtId="0" fontId="11" fillId="0" borderId="0"/>
    <xf numFmtId="0" fontId="11" fillId="64" borderId="12" applyNumberFormat="0" applyProtection="0">
      <alignment horizontal="left" vertical="top" indent="1"/>
    </xf>
    <xf numFmtId="0" fontId="11" fillId="0" borderId="0"/>
    <xf numFmtId="0" fontId="11" fillId="0" borderId="0"/>
    <xf numFmtId="0" fontId="11" fillId="16" borderId="1" applyNumberFormat="0">
      <protection locked="0"/>
    </xf>
    <xf numFmtId="0" fontId="11" fillId="0" borderId="0"/>
    <xf numFmtId="0" fontId="41" fillId="24" borderId="15" applyBorder="0"/>
    <xf numFmtId="0" fontId="11" fillId="0" borderId="0"/>
    <xf numFmtId="4" fontId="16" fillId="15" borderId="12" applyNumberFormat="0" applyProtection="0">
      <alignment vertical="center"/>
    </xf>
    <xf numFmtId="0" fontId="11" fillId="0" borderId="0"/>
    <xf numFmtId="0" fontId="11" fillId="0" borderId="0"/>
    <xf numFmtId="4" fontId="42" fillId="15" borderId="12" applyNumberFormat="0" applyProtection="0">
      <alignment vertical="center"/>
    </xf>
    <xf numFmtId="0" fontId="11" fillId="0" borderId="0"/>
    <xf numFmtId="0" fontId="11" fillId="0" borderId="0"/>
    <xf numFmtId="4" fontId="16" fillId="15" borderId="12" applyNumberFormat="0" applyProtection="0">
      <alignment horizontal="left" vertical="center" indent="1"/>
    </xf>
    <xf numFmtId="0" fontId="11" fillId="0" borderId="0"/>
    <xf numFmtId="0" fontId="11" fillId="0" borderId="0"/>
    <xf numFmtId="0" fontId="16" fillId="15" borderId="12" applyNumberFormat="0" applyProtection="0">
      <alignment horizontal="left" vertical="top" indent="1"/>
    </xf>
    <xf numFmtId="0" fontId="11" fillId="0" borderId="0"/>
    <xf numFmtId="4" fontId="38" fillId="0" borderId="13" applyNumberFormat="0" applyProtection="0">
      <alignment horizontal="right" vertical="center"/>
    </xf>
    <xf numFmtId="4" fontId="38" fillId="0" borderId="13" applyNumberFormat="0" applyProtection="0">
      <alignment horizontal="right" vertical="center"/>
    </xf>
    <xf numFmtId="4" fontId="38" fillId="0" borderId="13" applyNumberFormat="0" applyProtection="0">
      <alignment horizontal="right" vertical="center"/>
    </xf>
    <xf numFmtId="0" fontId="11" fillId="0" borderId="0"/>
    <xf numFmtId="4" fontId="42" fillId="64" borderId="12" applyNumberFormat="0" applyProtection="0">
      <alignment horizontal="right" vertical="center"/>
    </xf>
    <xf numFmtId="0" fontId="11" fillId="0" borderId="0"/>
    <xf numFmtId="0" fontId="11" fillId="0" borderId="0"/>
    <xf numFmtId="4" fontId="16" fillId="13" borderId="12" applyNumberFormat="0" applyProtection="0">
      <alignment horizontal="left" vertical="center" indent="1"/>
    </xf>
    <xf numFmtId="0" fontId="11" fillId="0" borderId="0"/>
    <xf numFmtId="0" fontId="11" fillId="0" borderId="0"/>
    <xf numFmtId="0" fontId="11" fillId="0" borderId="0"/>
    <xf numFmtId="0" fontId="16" fillId="13" borderId="12" applyNumberFormat="0" applyProtection="0">
      <alignment horizontal="left" vertical="top" indent="1"/>
    </xf>
    <xf numFmtId="0" fontId="11" fillId="0" borderId="0"/>
    <xf numFmtId="0" fontId="11" fillId="0" borderId="0"/>
    <xf numFmtId="4" fontId="43" fillId="66" borderId="0" applyNumberFormat="0" applyProtection="0">
      <alignment horizontal="left" vertical="center" indent="1"/>
    </xf>
    <xf numFmtId="0" fontId="11" fillId="0" borderId="0"/>
    <xf numFmtId="0" fontId="38" fillId="67" borderId="1"/>
    <xf numFmtId="0" fontId="11" fillId="0" borderId="0"/>
    <xf numFmtId="4" fontId="44" fillId="64" borderId="12" applyNumberFormat="0" applyProtection="0">
      <alignment horizontal="right" vertical="center"/>
    </xf>
    <xf numFmtId="0" fontId="1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46" fillId="0" borderId="0" applyNumberFormat="0" applyFill="0" applyBorder="0" applyAlignment="0" applyProtection="0"/>
    <xf numFmtId="0" fontId="19" fillId="68" borderId="0" applyNumberFormat="0" applyBorder="0" applyAlignment="0" applyProtection="0"/>
    <xf numFmtId="0" fontId="19" fillId="60" borderId="0" applyNumberFormat="0" applyBorder="0" applyAlignment="0" applyProtection="0"/>
    <xf numFmtId="0" fontId="19" fillId="25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61" borderId="0" applyNumberFormat="0" applyBorder="0" applyAlignment="0" applyProtection="0"/>
    <xf numFmtId="0" fontId="47" fillId="23" borderId="4" applyNumberFormat="0" applyAlignment="0" applyProtection="0"/>
    <xf numFmtId="0" fontId="48" fillId="26" borderId="11" applyNumberFormat="0" applyAlignment="0" applyProtection="0"/>
    <xf numFmtId="0" fontId="49" fillId="26" borderId="4" applyNumberFormat="0" applyAlignment="0" applyProtection="0"/>
    <xf numFmtId="0" fontId="50" fillId="0" borderId="17" applyNumberFormat="0" applyFill="0" applyAlignment="0" applyProtection="0"/>
    <xf numFmtId="0" fontId="51" fillId="0" borderId="7" applyNumberFormat="0" applyFill="0" applyAlignment="0" applyProtection="0"/>
    <xf numFmtId="0" fontId="52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69" borderId="5" applyNumberFormat="0" applyAlignment="0" applyProtection="0"/>
    <xf numFmtId="0" fontId="55" fillId="0" borderId="0" applyNumberFormat="0" applyFill="0" applyBorder="0" applyAlignment="0" applyProtection="0"/>
    <xf numFmtId="0" fontId="56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60" fillId="70" borderId="0"/>
    <xf numFmtId="0" fontId="4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6" fillId="0" borderId="0"/>
    <xf numFmtId="0" fontId="60" fillId="70" borderId="0"/>
    <xf numFmtId="0" fontId="57" fillId="0" borderId="0"/>
    <xf numFmtId="0" fontId="61" fillId="18" borderId="0" applyNumberFormat="0" applyBorder="0" applyAlignment="0" applyProtection="0"/>
    <xf numFmtId="0" fontId="62" fillId="0" borderId="0" applyNumberFormat="0" applyFill="0" applyBorder="0" applyAlignment="0" applyProtection="0"/>
    <xf numFmtId="0" fontId="11" fillId="15" borderId="10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3" fillId="0" borderId="20" applyNumberFormat="0" applyFill="0" applyAlignment="0" applyProtection="0"/>
    <xf numFmtId="0" fontId="64" fillId="0" borderId="0"/>
    <xf numFmtId="0" fontId="65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6" fillId="20" borderId="0" applyNumberFormat="0" applyBorder="0" applyAlignment="0" applyProtection="0"/>
  </cellStyleXfs>
  <cellXfs count="513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4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4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4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4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4" fontId="6" fillId="0" borderId="1" xfId="1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9" fillId="3" borderId="1" xfId="1" applyFont="1" applyFill="1" applyBorder="1" applyAlignment="1">
      <alignment wrapText="1"/>
    </xf>
    <xf numFmtId="49" fontId="9" fillId="3" borderId="1" xfId="1" applyNumberFormat="1" applyFont="1" applyFill="1" applyBorder="1" applyAlignment="1">
      <alignment horizontal="center" wrapText="1"/>
    </xf>
    <xf numFmtId="0" fontId="10" fillId="0" borderId="0" xfId="0" applyFont="1"/>
    <xf numFmtId="164" fontId="6" fillId="3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3" borderId="1" xfId="3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4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4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49" fontId="8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left" wrapText="1"/>
    </xf>
    <xf numFmtId="0" fontId="10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164" fontId="5" fillId="4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0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0" fillId="0" borderId="1" xfId="0" applyFont="1" applyBorder="1"/>
    <xf numFmtId="0" fontId="12" fillId="0" borderId="0" xfId="0" applyFont="1"/>
    <xf numFmtId="164" fontId="5" fillId="12" borderId="1" xfId="1" applyNumberFormat="1" applyFont="1" applyFill="1" applyBorder="1" applyAlignment="1">
      <alignment horizontal="center"/>
    </xf>
    <xf numFmtId="0" fontId="5" fillId="12" borderId="1" xfId="1" applyFont="1" applyFill="1" applyBorder="1" applyAlignment="1">
      <alignment horizontal="left" vertical="top" wrapText="1"/>
    </xf>
    <xf numFmtId="49" fontId="5" fillId="12" borderId="1" xfId="1" applyNumberFormat="1" applyFont="1" applyFill="1" applyBorder="1" applyAlignment="1">
      <alignment horizontal="center" vertical="top" wrapText="1"/>
    </xf>
    <xf numFmtId="0" fontId="5" fillId="12" borderId="1" xfId="1" applyNumberFormat="1" applyFont="1" applyFill="1" applyBorder="1" applyAlignment="1">
      <alignment horizontal="center" vertical="top" wrapText="1"/>
    </xf>
    <xf numFmtId="0" fontId="10" fillId="12" borderId="1" xfId="0" applyFont="1" applyFill="1" applyBorder="1"/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49" fontId="8" fillId="3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70" fillId="0" borderId="0" xfId="0" applyFont="1"/>
    <xf numFmtId="0" fontId="67" fillId="0" borderId="1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15" fillId="0" borderId="1" xfId="561" applyFont="1" applyBorder="1" applyAlignment="1">
      <alignment horizontal="center" vertical="center"/>
    </xf>
    <xf numFmtId="0" fontId="67" fillId="71" borderId="1" xfId="561" applyFont="1" applyFill="1" applyBorder="1" applyAlignment="1">
      <alignment vertical="center" wrapText="1"/>
    </xf>
    <xf numFmtId="164" fontId="67" fillId="0" borderId="1" xfId="0" applyNumberFormat="1" applyFont="1" applyBorder="1" applyAlignment="1">
      <alignment horizontal="right" vertical="center" wrapText="1"/>
    </xf>
    <xf numFmtId="164" fontId="72" fillId="0" borderId="1" xfId="0" applyNumberFormat="1" applyFont="1" applyBorder="1" applyAlignment="1">
      <alignment horizontal="right" vertical="center" wrapText="1"/>
    </xf>
    <xf numFmtId="164" fontId="73" fillId="0" borderId="1" xfId="0" applyNumberFormat="1" applyFont="1" applyBorder="1" applyAlignment="1">
      <alignment horizontal="right" vertical="center" wrapText="1"/>
    </xf>
    <xf numFmtId="0" fontId="15" fillId="71" borderId="1" xfId="561" applyFont="1" applyFill="1" applyBorder="1" applyAlignment="1">
      <alignment horizontal="left" vertical="center" wrapText="1" indent="1"/>
    </xf>
    <xf numFmtId="164" fontId="67" fillId="71" borderId="1" xfId="561" applyNumberFormat="1" applyFont="1" applyFill="1" applyBorder="1" applyAlignment="1">
      <alignment horizontal="right" vertical="center" wrapText="1"/>
    </xf>
    <xf numFmtId="164" fontId="15" fillId="71" borderId="1" xfId="561" applyNumberFormat="1" applyFont="1" applyFill="1" applyBorder="1" applyAlignment="1">
      <alignment horizontal="right" vertical="center" wrapText="1"/>
    </xf>
    <xf numFmtId="0" fontId="15" fillId="0" borderId="0" xfId="561" applyFont="1" applyBorder="1" applyAlignment="1">
      <alignment horizontal="center" vertical="center"/>
    </xf>
    <xf numFmtId="0" fontId="15" fillId="71" borderId="0" xfId="561" applyFont="1" applyFill="1" applyBorder="1" applyAlignment="1">
      <alignment horizontal="left" vertical="center" wrapText="1" indent="1"/>
    </xf>
    <xf numFmtId="170" fontId="67" fillId="71" borderId="0" xfId="561" applyNumberFormat="1" applyFont="1" applyFill="1" applyBorder="1" applyAlignment="1">
      <alignment horizontal="right" vertical="center" wrapText="1"/>
    </xf>
    <xf numFmtId="170" fontId="15" fillId="71" borderId="0" xfId="561" applyNumberFormat="1" applyFont="1" applyFill="1" applyBorder="1" applyAlignment="1">
      <alignment horizontal="right" vertical="center" wrapText="1"/>
    </xf>
    <xf numFmtId="0" fontId="72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1" fillId="0" borderId="0" xfId="0" applyFont="1" applyAlignment="1">
      <alignment wrapText="1"/>
    </xf>
    <xf numFmtId="0" fontId="15" fillId="0" borderId="1" xfId="0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5" fillId="0" borderId="0" xfId="0" applyFont="1" applyBorder="1" applyAlignment="1">
      <alignment vertical="justify" wrapText="1"/>
    </xf>
    <xf numFmtId="171" fontId="15" fillId="0" borderId="0" xfId="0" applyNumberFormat="1" applyFont="1" applyBorder="1" applyAlignment="1">
      <alignment horizontal="center" vertical="center" wrapText="1"/>
    </xf>
    <xf numFmtId="0" fontId="70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69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4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164" fontId="70" fillId="0" borderId="1" xfId="0" applyNumberFormat="1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0" fontId="69" fillId="0" borderId="1" xfId="0" applyFont="1" applyBorder="1" applyAlignment="1">
      <alignment horizontal="center" wrapText="1"/>
    </xf>
    <xf numFmtId="164" fontId="69" fillId="0" borderId="1" xfId="0" applyNumberFormat="1" applyFont="1" applyBorder="1" applyAlignment="1">
      <alignment horizontal="center"/>
    </xf>
    <xf numFmtId="164" fontId="0" fillId="0" borderId="0" xfId="0" applyNumberFormat="1"/>
    <xf numFmtId="169" fontId="5" fillId="4" borderId="1" xfId="0" applyNumberFormat="1" applyFont="1" applyFill="1" applyBorder="1"/>
    <xf numFmtId="168" fontId="3" fillId="0" borderId="0" xfId="0" applyNumberFormat="1" applyFont="1"/>
    <xf numFmtId="0" fontId="75" fillId="3" borderId="1" xfId="0" applyFont="1" applyFill="1" applyBorder="1" applyAlignment="1">
      <alignment vertical="justify"/>
    </xf>
    <xf numFmtId="164" fontId="75" fillId="3" borderId="1" xfId="0" applyNumberFormat="1" applyFont="1" applyFill="1" applyBorder="1" applyAlignment="1">
      <alignment horizontal="center" vertical="center" wrapText="1"/>
    </xf>
    <xf numFmtId="0" fontId="75" fillId="0" borderId="1" xfId="0" applyFont="1" applyBorder="1" applyAlignment="1">
      <alignment wrapText="1"/>
    </xf>
    <xf numFmtId="164" fontId="75" fillId="0" borderId="1" xfId="0" applyNumberFormat="1" applyFont="1" applyBorder="1"/>
    <xf numFmtId="0" fontId="67" fillId="3" borderId="1" xfId="0" applyFont="1" applyFill="1" applyBorder="1" applyAlignment="1">
      <alignment horizontal="center" vertical="top" wrapText="1"/>
    </xf>
    <xf numFmtId="0" fontId="67" fillId="3" borderId="1" xfId="0" applyFont="1" applyFill="1" applyBorder="1" applyAlignment="1">
      <alignment vertical="justify" wrapText="1"/>
    </xf>
    <xf numFmtId="164" fontId="67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9" fontId="5" fillId="73" borderId="1" xfId="1" applyNumberFormat="1" applyFont="1" applyFill="1" applyBorder="1" applyAlignment="1">
      <alignment horizontal="center" wrapText="1"/>
    </xf>
    <xf numFmtId="0" fontId="5" fillId="73" borderId="1" xfId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horizontal="center" wrapText="1"/>
    </xf>
    <xf numFmtId="0" fontId="5" fillId="73" borderId="1" xfId="0" applyFont="1" applyFill="1" applyBorder="1" applyAlignment="1">
      <alignment wrapText="1"/>
    </xf>
    <xf numFmtId="0" fontId="3" fillId="73" borderId="1" xfId="0" applyFont="1" applyFill="1" applyBorder="1"/>
    <xf numFmtId="49" fontId="5" fillId="73" borderId="1" xfId="1" applyNumberFormat="1" applyFont="1" applyFill="1" applyBorder="1" applyAlignment="1">
      <alignment horizontal="center" vertical="top" wrapText="1"/>
    </xf>
    <xf numFmtId="0" fontId="5" fillId="73" borderId="1" xfId="0" applyFont="1" applyFill="1" applyBorder="1" applyAlignment="1">
      <alignment vertical="top" wrapText="1"/>
    </xf>
    <xf numFmtId="164" fontId="5" fillId="73" borderId="1" xfId="1" applyNumberFormat="1" applyFont="1" applyFill="1" applyBorder="1" applyAlignment="1">
      <alignment horizontal="center" vertical="top" wrapText="1"/>
    </xf>
    <xf numFmtId="49" fontId="6" fillId="73" borderId="1" xfId="1" applyNumberFormat="1" applyFont="1" applyFill="1" applyBorder="1" applyAlignment="1">
      <alignment horizontal="center" wrapText="1"/>
    </xf>
    <xf numFmtId="0" fontId="10" fillId="73" borderId="1" xfId="0" applyFont="1" applyFill="1" applyBorder="1"/>
    <xf numFmtId="0" fontId="5" fillId="73" borderId="1" xfId="1" applyNumberFormat="1" applyFont="1" applyFill="1" applyBorder="1" applyAlignment="1">
      <alignment horizontal="center" vertical="top" wrapText="1"/>
    </xf>
    <xf numFmtId="0" fontId="5" fillId="73" borderId="1" xfId="1" applyFont="1" applyFill="1" applyBorder="1" applyAlignment="1">
      <alignment vertical="top" wrapText="1"/>
    </xf>
    <xf numFmtId="0" fontId="5" fillId="73" borderId="1" xfId="1" applyFont="1" applyFill="1" applyBorder="1" applyAlignment="1">
      <alignment horizontal="left" wrapText="1"/>
    </xf>
    <xf numFmtId="164" fontId="5" fillId="73" borderId="1" xfId="0" applyNumberFormat="1" applyFont="1" applyFill="1" applyBorder="1" applyAlignment="1">
      <alignment horizontal="center"/>
    </xf>
    <xf numFmtId="0" fontId="5" fillId="73" borderId="1" xfId="1" applyFont="1" applyFill="1" applyBorder="1" applyAlignment="1">
      <alignment horizontal="justify" wrapText="1"/>
    </xf>
    <xf numFmtId="0" fontId="5" fillId="73" borderId="1" xfId="1" applyFont="1" applyFill="1" applyBorder="1" applyAlignment="1">
      <alignment horizontal="center" vertical="top" wrapText="1"/>
    </xf>
    <xf numFmtId="0" fontId="5" fillId="73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0" fontId="5" fillId="8" borderId="1" xfId="1" applyFont="1" applyFill="1" applyBorder="1" applyAlignment="1">
      <alignment wrapText="1"/>
    </xf>
    <xf numFmtId="0" fontId="67" fillId="73" borderId="1" xfId="0" applyFont="1" applyFill="1" applyBorder="1" applyAlignment="1">
      <alignment horizontal="center" vertical="top" wrapText="1"/>
    </xf>
    <xf numFmtId="0" fontId="67" fillId="73" borderId="1" xfId="0" applyFont="1" applyFill="1" applyBorder="1" applyAlignment="1">
      <alignment vertical="top" wrapText="1"/>
    </xf>
    <xf numFmtId="164" fontId="67" fillId="73" borderId="1" xfId="0" applyNumberFormat="1" applyFont="1" applyFill="1" applyBorder="1" applyAlignment="1">
      <alignment horizontal="center" vertical="center" wrapText="1"/>
    </xf>
    <xf numFmtId="0" fontId="67" fillId="72" borderId="1" xfId="0" applyFont="1" applyFill="1" applyBorder="1" applyAlignment="1">
      <alignment horizontal="center" vertical="top" wrapText="1"/>
    </xf>
    <xf numFmtId="0" fontId="67" fillId="72" borderId="1" xfId="0" applyFont="1" applyFill="1" applyBorder="1" applyAlignment="1">
      <alignment vertical="top" wrapText="1"/>
    </xf>
    <xf numFmtId="164" fontId="67" fillId="72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vertical="top" wrapText="1"/>
    </xf>
    <xf numFmtId="16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justify" wrapText="1"/>
    </xf>
    <xf numFmtId="164" fontId="67" fillId="5" borderId="1" xfId="0" applyNumberFormat="1" applyFont="1" applyFill="1" applyBorder="1" applyAlignment="1">
      <alignment horizontal="center" vertical="center" wrapText="1"/>
    </xf>
    <xf numFmtId="0" fontId="75" fillId="3" borderId="1" xfId="0" applyFont="1" applyFill="1" applyBorder="1" applyAlignment="1">
      <alignment wrapText="1"/>
    </xf>
    <xf numFmtId="0" fontId="76" fillId="3" borderId="1" xfId="0" applyFont="1" applyFill="1" applyBorder="1" applyAlignment="1">
      <alignment wrapText="1"/>
    </xf>
    <xf numFmtId="0" fontId="8" fillId="3" borderId="1" xfId="1" applyFont="1" applyFill="1" applyBorder="1" applyAlignment="1">
      <alignment horizontal="center" vertical="top" wrapText="1"/>
    </xf>
    <xf numFmtId="0" fontId="77" fillId="8" borderId="1" xfId="1" applyFont="1" applyFill="1" applyBorder="1" applyAlignment="1">
      <alignment horizontal="center" vertical="top" wrapText="1"/>
    </xf>
    <xf numFmtId="49" fontId="77" fillId="7" borderId="1" xfId="1" applyNumberFormat="1" applyFont="1" applyFill="1" applyBorder="1" applyAlignment="1">
      <alignment horizontal="center" wrapText="1"/>
    </xf>
    <xf numFmtId="49" fontId="77" fillId="73" borderId="1" xfId="1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0" fillId="7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49" fontId="6" fillId="3" borderId="27" xfId="1" applyNumberFormat="1" applyFont="1" applyFill="1" applyBorder="1" applyAlignment="1">
      <alignment horizontal="center" wrapText="1"/>
    </xf>
    <xf numFmtId="0" fontId="6" fillId="3" borderId="27" xfId="1" applyFont="1" applyFill="1" applyBorder="1" applyAlignment="1">
      <alignment wrapText="1"/>
    </xf>
    <xf numFmtId="49" fontId="6" fillId="3" borderId="27" xfId="1" applyNumberFormat="1" applyFont="1" applyFill="1" applyBorder="1" applyAlignment="1">
      <alignment horizontal="center" vertical="top" wrapText="1"/>
    </xf>
    <xf numFmtId="0" fontId="6" fillId="3" borderId="27" xfId="1" applyFont="1" applyFill="1" applyBorder="1" applyAlignment="1">
      <alignment vertical="top" wrapText="1"/>
    </xf>
    <xf numFmtId="0" fontId="3" fillId="0" borderId="27" xfId="0" applyFont="1" applyBorder="1"/>
    <xf numFmtId="164" fontId="6" fillId="3" borderId="27" xfId="1" applyNumberFormat="1" applyFont="1" applyFill="1" applyBorder="1" applyAlignment="1">
      <alignment horizontal="center" wrapText="1"/>
    </xf>
    <xf numFmtId="164" fontId="5" fillId="4" borderId="27" xfId="1" applyNumberFormat="1" applyFont="1" applyFill="1" applyBorder="1" applyAlignment="1">
      <alignment horizontal="center" wrapText="1"/>
    </xf>
    <xf numFmtId="164" fontId="5" fillId="8" borderId="27" xfId="1" applyNumberFormat="1" applyFont="1" applyFill="1" applyBorder="1" applyAlignment="1">
      <alignment horizontal="center" wrapText="1"/>
    </xf>
    <xf numFmtId="49" fontId="6" fillId="0" borderId="27" xfId="1" applyNumberFormat="1" applyFont="1" applyFill="1" applyBorder="1" applyAlignment="1">
      <alignment horizontal="center" wrapText="1"/>
    </xf>
    <xf numFmtId="0" fontId="6" fillId="0" borderId="27" xfId="1" applyFont="1" applyBorder="1" applyAlignment="1">
      <alignment horizontal="left" wrapText="1"/>
    </xf>
    <xf numFmtId="49" fontId="5" fillId="3" borderId="27" xfId="1" applyNumberFormat="1" applyFont="1" applyFill="1" applyBorder="1" applyAlignment="1">
      <alignment horizontal="center" vertical="top" wrapText="1"/>
    </xf>
    <xf numFmtId="49" fontId="5" fillId="4" borderId="27" xfId="1" applyNumberFormat="1" applyFont="1" applyFill="1" applyBorder="1" applyAlignment="1">
      <alignment horizontal="center" wrapText="1"/>
    </xf>
    <xf numFmtId="0" fontId="5" fillId="4" borderId="27" xfId="1" applyFont="1" applyFill="1" applyBorder="1" applyAlignment="1">
      <alignment wrapText="1"/>
    </xf>
    <xf numFmtId="49" fontId="6" fillId="8" borderId="27" xfId="1" applyNumberFormat="1" applyFont="1" applyFill="1" applyBorder="1" applyAlignment="1">
      <alignment horizontal="center" wrapText="1"/>
    </xf>
    <xf numFmtId="49" fontId="5" fillId="8" borderId="27" xfId="1" applyNumberFormat="1" applyFont="1" applyFill="1" applyBorder="1" applyAlignment="1">
      <alignment horizontal="center" wrapText="1"/>
    </xf>
    <xf numFmtId="0" fontId="5" fillId="8" borderId="27" xfId="1" applyFont="1" applyFill="1" applyBorder="1" applyAlignment="1">
      <alignment wrapText="1"/>
    </xf>
    <xf numFmtId="49" fontId="6" fillId="4" borderId="27" xfId="1" applyNumberFormat="1" applyFont="1" applyFill="1" applyBorder="1" applyAlignment="1">
      <alignment horizontal="center" wrapText="1"/>
    </xf>
    <xf numFmtId="0" fontId="6" fillId="0" borderId="27" xfId="3" applyFont="1" applyBorder="1" applyAlignment="1">
      <alignment horizontal="left" vertical="top" wrapText="1"/>
    </xf>
    <xf numFmtId="49" fontId="6" fillId="0" borderId="27" xfId="1" applyNumberFormat="1" applyFont="1" applyFill="1" applyBorder="1" applyAlignment="1">
      <alignment horizontal="center" vertical="top" wrapText="1"/>
    </xf>
    <xf numFmtId="0" fontId="6" fillId="0" borderId="27" xfId="1" applyFont="1" applyFill="1" applyBorder="1" applyAlignment="1">
      <alignment horizontal="left" wrapText="1"/>
    </xf>
    <xf numFmtId="0" fontId="72" fillId="0" borderId="0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171" fontId="6" fillId="3" borderId="28" xfId="1" applyNumberFormat="1" applyFont="1" applyFill="1" applyBorder="1" applyAlignment="1">
      <alignment horizontal="center" vertical="top" wrapText="1"/>
    </xf>
    <xf numFmtId="0" fontId="15" fillId="3" borderId="0" xfId="1" applyFont="1" applyFill="1" applyAlignment="1">
      <alignment vertical="center" wrapText="1"/>
    </xf>
    <xf numFmtId="0" fontId="3" fillId="0" borderId="28" xfId="0" applyFont="1" applyBorder="1"/>
    <xf numFmtId="49" fontId="6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wrapText="1"/>
    </xf>
    <xf numFmtId="164" fontId="6" fillId="0" borderId="28" xfId="1" applyNumberFormat="1" applyFont="1" applyFill="1" applyBorder="1" applyAlignment="1">
      <alignment horizontal="center" wrapText="1"/>
    </xf>
    <xf numFmtId="0" fontId="6" fillId="3" borderId="28" xfId="1" applyNumberFormat="1" applyFont="1" applyFill="1" applyBorder="1" applyAlignment="1">
      <alignment horizontal="center" vertical="top" wrapText="1"/>
    </xf>
    <xf numFmtId="49" fontId="6" fillId="3" borderId="28" xfId="1" applyNumberFormat="1" applyFont="1" applyFill="1" applyBorder="1" applyAlignment="1">
      <alignment horizontal="center" vertical="top" wrapText="1"/>
    </xf>
    <xf numFmtId="0" fontId="6" fillId="3" borderId="28" xfId="1" applyFont="1" applyFill="1" applyBorder="1" applyAlignment="1">
      <alignment vertical="top" wrapText="1"/>
    </xf>
    <xf numFmtId="164" fontId="6" fillId="3" borderId="28" xfId="1" applyNumberFormat="1" applyFont="1" applyFill="1" applyBorder="1" applyAlignment="1">
      <alignment horizontal="center"/>
    </xf>
    <xf numFmtId="49" fontId="5" fillId="3" borderId="28" xfId="1" applyNumberFormat="1" applyFont="1" applyFill="1" applyBorder="1" applyAlignment="1">
      <alignment horizontal="center" vertical="top" wrapText="1"/>
    </xf>
    <xf numFmtId="164" fontId="9" fillId="0" borderId="28" xfId="0" applyNumberFormat="1" applyFont="1" applyBorder="1" applyAlignment="1">
      <alignment horizontal="center"/>
    </xf>
    <xf numFmtId="164" fontId="6" fillId="3" borderId="28" xfId="1" applyNumberFormat="1" applyFont="1" applyFill="1" applyBorder="1" applyAlignment="1">
      <alignment horizontal="center" wrapText="1"/>
    </xf>
    <xf numFmtId="49" fontId="5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horizontal="left" vertical="top" wrapText="1"/>
    </xf>
    <xf numFmtId="49" fontId="6" fillId="3" borderId="29" xfId="1" applyNumberFormat="1" applyFont="1" applyFill="1" applyBorder="1" applyAlignment="1">
      <alignment horizontal="center" wrapText="1"/>
    </xf>
    <xf numFmtId="49" fontId="5" fillId="3" borderId="29" xfId="1" applyNumberFormat="1" applyFont="1" applyFill="1" applyBorder="1" applyAlignment="1">
      <alignment horizontal="center" vertical="top" wrapText="1"/>
    </xf>
    <xf numFmtId="0" fontId="6" fillId="3" borderId="29" xfId="1" applyFont="1" applyFill="1" applyBorder="1" applyAlignment="1">
      <alignment vertical="top" wrapText="1"/>
    </xf>
    <xf numFmtId="164" fontId="6" fillId="3" borderId="29" xfId="1" applyNumberFormat="1" applyFont="1" applyFill="1" applyBorder="1" applyAlignment="1">
      <alignment horizontal="center" wrapText="1"/>
    </xf>
    <xf numFmtId="49" fontId="5" fillId="3" borderId="29" xfId="1" applyNumberFormat="1" applyFont="1" applyFill="1" applyBorder="1" applyAlignment="1">
      <alignment horizontal="center" wrapText="1"/>
    </xf>
    <xf numFmtId="0" fontId="6" fillId="3" borderId="29" xfId="1" applyFont="1" applyFill="1" applyBorder="1" applyAlignment="1">
      <alignment wrapText="1"/>
    </xf>
    <xf numFmtId="49" fontId="6" fillId="3" borderId="29" xfId="1" applyNumberFormat="1" applyFont="1" applyFill="1" applyBorder="1" applyAlignment="1">
      <alignment horizontal="center" vertical="top" wrapText="1"/>
    </xf>
    <xf numFmtId="164" fontId="6" fillId="0" borderId="29" xfId="1" applyNumberFormat="1" applyFont="1" applyFill="1" applyBorder="1" applyAlignment="1">
      <alignment horizontal="center" wrapText="1"/>
    </xf>
    <xf numFmtId="49" fontId="8" fillId="0" borderId="29" xfId="1" applyNumberFormat="1" applyFont="1" applyFill="1" applyBorder="1" applyAlignment="1">
      <alignment horizontal="center" vertical="top" wrapText="1"/>
    </xf>
    <xf numFmtId="164" fontId="9" fillId="0" borderId="29" xfId="0" applyNumberFormat="1" applyFont="1" applyBorder="1" applyAlignment="1">
      <alignment horizontal="center"/>
    </xf>
    <xf numFmtId="0" fontId="3" fillId="0" borderId="29" xfId="0" applyFont="1" applyBorder="1"/>
    <xf numFmtId="169" fontId="5" fillId="73" borderId="1" xfId="1" applyNumberFormat="1" applyFont="1" applyFill="1" applyBorder="1" applyAlignment="1">
      <alignment horizontal="center" wrapText="1"/>
    </xf>
    <xf numFmtId="164" fontId="5" fillId="3" borderId="29" xfId="1" applyNumberFormat="1" applyFont="1" applyFill="1" applyBorder="1" applyAlignment="1">
      <alignment horizontal="center" wrapText="1"/>
    </xf>
    <xf numFmtId="164" fontId="5" fillId="0" borderId="3" xfId="1" applyNumberFormat="1" applyFont="1" applyBorder="1" applyAlignment="1">
      <alignment horizontal="center" vertical="center" wrapText="1"/>
    </xf>
    <xf numFmtId="170" fontId="5" fillId="0" borderId="3" xfId="1" applyNumberFormat="1" applyFont="1" applyBorder="1" applyAlignment="1">
      <alignment horizontal="center" vertical="center" wrapText="1"/>
    </xf>
    <xf numFmtId="164" fontId="6" fillId="0" borderId="29" xfId="1" applyNumberFormat="1" applyFont="1" applyFill="1" applyBorder="1" applyAlignment="1">
      <alignment horizontal="center" vertical="top" wrapText="1"/>
    </xf>
    <xf numFmtId="171" fontId="5" fillId="2" borderId="1" xfId="1" applyNumberFormat="1" applyFont="1" applyFill="1" applyBorder="1" applyAlignment="1">
      <alignment horizontal="center" wrapText="1"/>
    </xf>
    <xf numFmtId="171" fontId="5" fillId="0" borderId="1" xfId="1" applyNumberFormat="1" applyFont="1" applyFill="1" applyBorder="1" applyAlignment="1">
      <alignment horizontal="center" wrapText="1"/>
    </xf>
    <xf numFmtId="171" fontId="5" fillId="8" borderId="1" xfId="1" applyNumberFormat="1" applyFont="1" applyFill="1" applyBorder="1" applyAlignment="1">
      <alignment horizontal="center" vertical="top" wrapText="1"/>
    </xf>
    <xf numFmtId="171" fontId="5" fillId="7" borderId="1" xfId="1" applyNumberFormat="1" applyFont="1" applyFill="1" applyBorder="1" applyAlignment="1">
      <alignment horizontal="center" wrapText="1"/>
    </xf>
    <xf numFmtId="171" fontId="5" fillId="73" borderId="1" xfId="1" applyNumberFormat="1" applyFont="1" applyFill="1" applyBorder="1" applyAlignment="1">
      <alignment horizontal="center" wrapText="1"/>
    </xf>
    <xf numFmtId="171" fontId="6" fillId="3" borderId="1" xfId="1" applyNumberFormat="1" applyFont="1" applyFill="1" applyBorder="1" applyAlignment="1">
      <alignment horizontal="center" wrapText="1"/>
    </xf>
    <xf numFmtId="171" fontId="5" fillId="3" borderId="1" xfId="1" applyNumberFormat="1" applyFont="1" applyFill="1" applyBorder="1" applyAlignment="1">
      <alignment horizontal="center" wrapText="1"/>
    </xf>
    <xf numFmtId="171" fontId="6" fillId="0" borderId="1" xfId="1" applyNumberFormat="1" applyFont="1" applyFill="1" applyBorder="1" applyAlignment="1">
      <alignment horizontal="center" wrapText="1"/>
    </xf>
    <xf numFmtId="171" fontId="6" fillId="0" borderId="28" xfId="1" applyNumberFormat="1" applyFont="1" applyFill="1" applyBorder="1" applyAlignment="1">
      <alignment horizontal="center" wrapText="1"/>
    </xf>
    <xf numFmtId="171" fontId="6" fillId="3" borderId="1" xfId="1" applyNumberFormat="1" applyFont="1" applyFill="1" applyBorder="1" applyAlignment="1">
      <alignment horizontal="center"/>
    </xf>
    <xf numFmtId="171" fontId="5" fillId="5" borderId="1" xfId="1" applyNumberFormat="1" applyFont="1" applyFill="1" applyBorder="1" applyAlignment="1">
      <alignment horizontal="center"/>
    </xf>
    <xf numFmtId="171" fontId="5" fillId="12" borderId="1" xfId="1" applyNumberFormat="1" applyFont="1" applyFill="1" applyBorder="1" applyAlignment="1">
      <alignment horizontal="center"/>
    </xf>
    <xf numFmtId="171" fontId="6" fillId="3" borderId="28" xfId="1" applyNumberFormat="1" applyFont="1" applyFill="1" applyBorder="1" applyAlignment="1">
      <alignment horizontal="center"/>
    </xf>
    <xf numFmtId="171" fontId="5" fillId="3" borderId="1" xfId="1" applyNumberFormat="1" applyFont="1" applyFill="1" applyBorder="1" applyAlignment="1">
      <alignment horizontal="center"/>
    </xf>
    <xf numFmtId="171" fontId="5" fillId="9" borderId="1" xfId="1" applyNumberFormat="1" applyFont="1" applyFill="1" applyBorder="1" applyAlignment="1">
      <alignment horizontal="center" vertical="top" wrapText="1"/>
    </xf>
    <xf numFmtId="171" fontId="5" fillId="73" borderId="1" xfId="1" applyNumberFormat="1" applyFont="1" applyFill="1" applyBorder="1" applyAlignment="1">
      <alignment horizontal="center" vertical="top" wrapText="1"/>
    </xf>
    <xf numFmtId="171" fontId="6" fillId="3" borderId="1" xfId="0" applyNumberFormat="1" applyFont="1" applyFill="1" applyBorder="1" applyAlignment="1">
      <alignment horizontal="center"/>
    </xf>
    <xf numFmtId="171" fontId="5" fillId="5" borderId="1" xfId="1" applyNumberFormat="1" applyFont="1" applyFill="1" applyBorder="1" applyAlignment="1">
      <alignment horizontal="center" wrapText="1"/>
    </xf>
    <xf numFmtId="171" fontId="5" fillId="4" borderId="1" xfId="1" applyNumberFormat="1" applyFont="1" applyFill="1" applyBorder="1" applyAlignment="1">
      <alignment horizontal="center" wrapText="1"/>
    </xf>
    <xf numFmtId="171" fontId="6" fillId="3" borderId="27" xfId="1" applyNumberFormat="1" applyFont="1" applyFill="1" applyBorder="1" applyAlignment="1">
      <alignment horizontal="center" wrapText="1"/>
    </xf>
    <xf numFmtId="171" fontId="6" fillId="0" borderId="1" xfId="0" applyNumberFormat="1" applyFont="1" applyBorder="1" applyAlignment="1">
      <alignment horizontal="center"/>
    </xf>
    <xf numFmtId="171" fontId="9" fillId="0" borderId="1" xfId="0" applyNumberFormat="1" applyFont="1" applyBorder="1" applyAlignment="1">
      <alignment horizontal="center"/>
    </xf>
    <xf numFmtId="171" fontId="9" fillId="0" borderId="28" xfId="0" applyNumberFormat="1" applyFont="1" applyBorder="1" applyAlignment="1">
      <alignment horizontal="center"/>
    </xf>
    <xf numFmtId="171" fontId="6" fillId="3" borderId="28" xfId="1" applyNumberFormat="1" applyFont="1" applyFill="1" applyBorder="1" applyAlignment="1">
      <alignment horizontal="center" wrapText="1"/>
    </xf>
    <xf numFmtId="171" fontId="6" fillId="0" borderId="29" xfId="1" applyNumberFormat="1" applyFont="1" applyFill="1" applyBorder="1" applyAlignment="1">
      <alignment horizontal="center" wrapText="1"/>
    </xf>
    <xf numFmtId="171" fontId="5" fillId="4" borderId="1" xfId="1" applyNumberFormat="1" applyFont="1" applyFill="1" applyBorder="1" applyAlignment="1">
      <alignment horizontal="center"/>
    </xf>
    <xf numFmtId="171" fontId="10" fillId="73" borderId="1" xfId="0" applyNumberFormat="1" applyFont="1" applyFill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171" fontId="3" fillId="3" borderId="1" xfId="0" applyNumberFormat="1" applyFont="1" applyFill="1" applyBorder="1" applyAlignment="1">
      <alignment horizontal="center"/>
    </xf>
    <xf numFmtId="171" fontId="5" fillId="8" borderId="27" xfId="1" applyNumberFormat="1" applyFont="1" applyFill="1" applyBorder="1" applyAlignment="1">
      <alignment horizontal="center" wrapText="1"/>
    </xf>
    <xf numFmtId="171" fontId="5" fillId="4" borderId="27" xfId="1" applyNumberFormat="1" applyFont="1" applyFill="1" applyBorder="1" applyAlignment="1">
      <alignment horizontal="center" wrapText="1"/>
    </xf>
    <xf numFmtId="171" fontId="6" fillId="3" borderId="29" xfId="1" applyNumberFormat="1" applyFont="1" applyFill="1" applyBorder="1" applyAlignment="1">
      <alignment horizontal="center" wrapText="1"/>
    </xf>
    <xf numFmtId="171" fontId="9" fillId="0" borderId="29" xfId="0" applyNumberFormat="1" applyFont="1" applyBorder="1" applyAlignment="1">
      <alignment horizontal="center"/>
    </xf>
    <xf numFmtId="171" fontId="5" fillId="73" borderId="1" xfId="0" applyNumberFormat="1" applyFont="1" applyFill="1" applyBorder="1" applyAlignment="1">
      <alignment horizontal="center"/>
    </xf>
    <xf numFmtId="171" fontId="5" fillId="8" borderId="1" xfId="1" applyNumberFormat="1" applyFont="1" applyFill="1" applyBorder="1" applyAlignment="1">
      <alignment horizontal="center" wrapText="1"/>
    </xf>
    <xf numFmtId="171" fontId="5" fillId="9" borderId="1" xfId="1" applyNumberFormat="1" applyFont="1" applyFill="1" applyBorder="1" applyAlignment="1">
      <alignment horizontal="center" wrapText="1"/>
    </xf>
    <xf numFmtId="171" fontId="5" fillId="3" borderId="29" xfId="1" applyNumberFormat="1" applyFont="1" applyFill="1" applyBorder="1" applyAlignment="1">
      <alignment horizontal="center" wrapText="1"/>
    </xf>
    <xf numFmtId="171" fontId="5" fillId="8" borderId="1" xfId="0" applyNumberFormat="1" applyFont="1" applyFill="1" applyBorder="1" applyAlignment="1">
      <alignment horizontal="center"/>
    </xf>
    <xf numFmtId="171" fontId="5" fillId="4" borderId="1" xfId="0" applyNumberFormat="1" applyFont="1" applyFill="1" applyBorder="1" applyAlignment="1">
      <alignment horizontal="center"/>
    </xf>
    <xf numFmtId="171" fontId="5" fillId="0" borderId="1" xfId="1" applyNumberFormat="1" applyFont="1" applyFill="1" applyBorder="1" applyAlignment="1">
      <alignment horizontal="center" vertical="top" wrapText="1"/>
    </xf>
    <xf numFmtId="171" fontId="5" fillId="2" borderId="1" xfId="1" applyNumberFormat="1" applyFont="1" applyFill="1" applyBorder="1" applyAlignment="1">
      <alignment horizontal="center" vertical="top" wrapText="1"/>
    </xf>
    <xf numFmtId="171" fontId="6" fillId="0" borderId="1" xfId="1" applyNumberFormat="1" applyFont="1" applyFill="1" applyBorder="1" applyAlignment="1">
      <alignment horizontal="center" vertical="top" wrapText="1"/>
    </xf>
    <xf numFmtId="171" fontId="6" fillId="0" borderId="29" xfId="1" applyNumberFormat="1" applyFont="1" applyFill="1" applyBorder="1" applyAlignment="1">
      <alignment horizontal="center" vertical="top" wrapText="1"/>
    </xf>
    <xf numFmtId="171" fontId="6" fillId="3" borderId="1" xfId="1" applyNumberFormat="1" applyFont="1" applyFill="1" applyBorder="1" applyAlignment="1">
      <alignment horizontal="center" vertical="top" wrapText="1"/>
    </xf>
    <xf numFmtId="171" fontId="5" fillId="2" borderId="1" xfId="1" applyNumberFormat="1" applyFont="1" applyFill="1" applyBorder="1" applyAlignment="1">
      <alignment horizontal="center"/>
    </xf>
    <xf numFmtId="172" fontId="5" fillId="73" borderId="1" xfId="1" applyNumberFormat="1" applyFont="1" applyFill="1" applyBorder="1" applyAlignment="1">
      <alignment horizontal="center" wrapText="1"/>
    </xf>
    <xf numFmtId="164" fontId="78" fillId="0" borderId="0" xfId="0" applyNumberFormat="1" applyFont="1" applyBorder="1" applyAlignment="1">
      <alignment horizontal="center" vertical="center"/>
    </xf>
    <xf numFmtId="0" fontId="72" fillId="0" borderId="0" xfId="0" applyFont="1" applyBorder="1" applyAlignment="1">
      <alignment vertical="center"/>
    </xf>
    <xf numFmtId="168" fontId="0" fillId="0" borderId="29" xfId="0" applyNumberFormat="1" applyBorder="1"/>
    <xf numFmtId="168" fontId="0" fillId="0" borderId="29" xfId="0" applyNumberFormat="1" applyBorder="1" applyAlignment="1">
      <alignment horizontal="right"/>
    </xf>
    <xf numFmtId="4" fontId="5" fillId="2" borderId="1" xfId="1" applyNumberFormat="1" applyFont="1" applyFill="1" applyBorder="1" applyAlignment="1">
      <alignment horizontal="center"/>
    </xf>
    <xf numFmtId="0" fontId="80" fillId="0" borderId="0" xfId="388" applyNumberFormat="1" applyFont="1" applyFill="1" applyBorder="1" applyAlignment="1">
      <alignment horizontal="right" vertical="center"/>
    </xf>
    <xf numFmtId="0" fontId="81" fillId="0" borderId="0" xfId="388" applyNumberFormat="1" applyFont="1" applyFill="1" applyBorder="1" applyAlignment="1">
      <alignment horizontal="right" vertical="center"/>
    </xf>
    <xf numFmtId="0" fontId="5" fillId="0" borderId="0" xfId="388" applyFont="1" applyAlignment="1">
      <alignment horizontal="left"/>
    </xf>
    <xf numFmtId="0" fontId="81" fillId="0" borderId="0" xfId="388" applyFont="1" applyAlignment="1"/>
    <xf numFmtId="0" fontId="6" fillId="3" borderId="0" xfId="1" applyFont="1" applyFill="1" applyAlignment="1">
      <alignment horizontal="left" vertical="center" wrapText="1"/>
    </xf>
    <xf numFmtId="0" fontId="80" fillId="0" borderId="0" xfId="388" applyNumberFormat="1" applyFont="1" applyFill="1" applyBorder="1" applyAlignment="1">
      <alignment vertical="center"/>
    </xf>
    <xf numFmtId="0" fontId="6" fillId="0" borderId="0" xfId="1" applyFont="1" applyAlignment="1">
      <alignment horizontal="left"/>
    </xf>
    <xf numFmtId="0" fontId="82" fillId="0" borderId="0" xfId="388" applyNumberFormat="1" applyFont="1" applyFill="1" applyBorder="1" applyAlignment="1">
      <alignment horizontal="center" vertical="center" wrapText="1"/>
    </xf>
    <xf numFmtId="0" fontId="58" fillId="0" borderId="0" xfId="388"/>
    <xf numFmtId="173" fontId="83" fillId="0" borderId="0" xfId="388" applyNumberFormat="1" applyFont="1" applyFill="1" applyBorder="1" applyAlignment="1">
      <alignment horizontal="right" vertical="center" wrapText="1"/>
    </xf>
    <xf numFmtId="0" fontId="81" fillId="0" borderId="0" xfId="388" applyFont="1" applyBorder="1" applyAlignment="1">
      <alignment horizontal="center" vertical="center"/>
    </xf>
    <xf numFmtId="0" fontId="81" fillId="0" borderId="0" xfId="388" applyFont="1" applyBorder="1" applyAlignment="1">
      <alignment horizontal="center" vertical="center" wrapText="1"/>
    </xf>
    <xf numFmtId="49" fontId="86" fillId="0" borderId="31" xfId="388" applyNumberFormat="1" applyFont="1" applyFill="1" applyBorder="1" applyAlignment="1">
      <alignment horizontal="center" vertical="center"/>
    </xf>
    <xf numFmtId="49" fontId="86" fillId="0" borderId="32" xfId="388" applyNumberFormat="1" applyFont="1" applyFill="1" applyBorder="1" applyAlignment="1">
      <alignment horizontal="center" vertical="center"/>
    </xf>
    <xf numFmtId="0" fontId="87" fillId="0" borderId="29" xfId="388" applyFont="1" applyBorder="1" applyAlignment="1">
      <alignment horizontal="center"/>
    </xf>
    <xf numFmtId="0" fontId="87" fillId="0" borderId="0" xfId="388" applyFont="1" applyBorder="1" applyAlignment="1">
      <alignment horizontal="center"/>
    </xf>
    <xf numFmtId="49" fontId="88" fillId="2" borderId="33" xfId="388" applyNumberFormat="1" applyFont="1" applyFill="1" applyBorder="1" applyAlignment="1">
      <alignment horizontal="center" vertical="center" wrapText="1"/>
    </xf>
    <xf numFmtId="173" fontId="82" fillId="2" borderId="2" xfId="388" applyNumberFormat="1" applyFont="1" applyFill="1" applyBorder="1" applyAlignment="1">
      <alignment horizontal="justify" vertical="center" wrapText="1"/>
    </xf>
    <xf numFmtId="164" fontId="82" fillId="2" borderId="29" xfId="388" applyNumberFormat="1" applyFont="1" applyFill="1" applyBorder="1" applyAlignment="1">
      <alignment horizontal="center" vertical="center" wrapText="1"/>
    </xf>
    <xf numFmtId="171" fontId="82" fillId="2" borderId="29" xfId="388" applyNumberFormat="1" applyFont="1" applyFill="1" applyBorder="1" applyAlignment="1">
      <alignment horizontal="center" vertical="center" wrapText="1"/>
    </xf>
    <xf numFmtId="171" fontId="82" fillId="2" borderId="0" xfId="388" applyNumberFormat="1" applyFont="1" applyFill="1" applyBorder="1" applyAlignment="1">
      <alignment horizontal="right" wrapText="1"/>
    </xf>
    <xf numFmtId="49" fontId="89" fillId="74" borderId="33" xfId="388" applyNumberFormat="1" applyFont="1" applyFill="1" applyBorder="1" applyAlignment="1">
      <alignment horizontal="center" vertical="center" wrapText="1"/>
    </xf>
    <xf numFmtId="173" fontId="89" fillId="74" borderId="2" xfId="388" applyNumberFormat="1" applyFont="1" applyFill="1" applyBorder="1" applyAlignment="1">
      <alignment horizontal="justify" vertical="center" wrapText="1"/>
    </xf>
    <xf numFmtId="164" fontId="89" fillId="74" borderId="29" xfId="388" applyNumberFormat="1" applyFont="1" applyFill="1" applyBorder="1" applyAlignment="1">
      <alignment horizontal="center" vertical="center" wrapText="1"/>
    </xf>
    <xf numFmtId="171" fontId="89" fillId="74" borderId="29" xfId="388" applyNumberFormat="1" applyFont="1" applyFill="1" applyBorder="1" applyAlignment="1">
      <alignment horizontal="center" vertical="center" wrapText="1"/>
    </xf>
    <xf numFmtId="171" fontId="89" fillId="74" borderId="0" xfId="388" applyNumberFormat="1" applyFont="1" applyFill="1" applyBorder="1" applyAlignment="1">
      <alignment horizontal="right" wrapText="1"/>
    </xf>
    <xf numFmtId="49" fontId="82" fillId="0" borderId="33" xfId="388" applyNumberFormat="1" applyFont="1" applyFill="1" applyBorder="1" applyAlignment="1">
      <alignment horizontal="center" vertical="center" wrapText="1"/>
    </xf>
    <xf numFmtId="173" fontId="82" fillId="0" borderId="2" xfId="388" applyNumberFormat="1" applyFont="1" applyFill="1" applyBorder="1" applyAlignment="1">
      <alignment horizontal="justify" vertical="center" wrapText="1"/>
    </xf>
    <xf numFmtId="164" fontId="82" fillId="0" borderId="29" xfId="388" applyNumberFormat="1" applyFont="1" applyFill="1" applyBorder="1" applyAlignment="1">
      <alignment horizontal="center" vertical="center" wrapText="1"/>
    </xf>
    <xf numFmtId="171" fontId="82" fillId="0" borderId="29" xfId="388" applyNumberFormat="1" applyFont="1" applyFill="1" applyBorder="1" applyAlignment="1">
      <alignment horizontal="center" vertical="center" wrapText="1"/>
    </xf>
    <xf numFmtId="171" fontId="82" fillId="0" borderId="0" xfId="388" applyNumberFormat="1" applyFont="1" applyFill="1" applyBorder="1" applyAlignment="1">
      <alignment horizontal="right" wrapText="1"/>
    </xf>
    <xf numFmtId="49" fontId="90" fillId="0" borderId="33" xfId="388" applyNumberFormat="1" applyFont="1" applyFill="1" applyBorder="1" applyAlignment="1">
      <alignment horizontal="center" vertical="center" wrapText="1"/>
    </xf>
    <xf numFmtId="173" fontId="90" fillId="0" borderId="2" xfId="388" applyNumberFormat="1" applyFont="1" applyFill="1" applyBorder="1" applyAlignment="1">
      <alignment horizontal="justify" vertical="center" wrapText="1"/>
    </xf>
    <xf numFmtId="164" fontId="90" fillId="0" borderId="29" xfId="388" applyNumberFormat="1" applyFont="1" applyFill="1" applyBorder="1" applyAlignment="1">
      <alignment horizontal="center" vertical="center" wrapText="1"/>
    </xf>
    <xf numFmtId="171" fontId="90" fillId="0" borderId="29" xfId="388" applyNumberFormat="1" applyFont="1" applyFill="1" applyBorder="1" applyAlignment="1">
      <alignment horizontal="center" vertical="center" wrapText="1"/>
    </xf>
    <xf numFmtId="171" fontId="90" fillId="0" borderId="0" xfId="388" applyNumberFormat="1" applyFont="1" applyFill="1" applyBorder="1" applyAlignment="1">
      <alignment horizontal="right" wrapText="1"/>
    </xf>
    <xf numFmtId="0" fontId="91" fillId="0" borderId="0" xfId="0" applyFont="1"/>
    <xf numFmtId="49" fontId="89" fillId="0" borderId="33" xfId="388" applyNumberFormat="1" applyFont="1" applyFill="1" applyBorder="1" applyAlignment="1">
      <alignment horizontal="center" vertical="center" wrapText="1"/>
    </xf>
    <xf numFmtId="173" fontId="89" fillId="0" borderId="2" xfId="388" applyNumberFormat="1" applyFont="1" applyFill="1" applyBorder="1" applyAlignment="1">
      <alignment horizontal="justify" vertical="center" wrapText="1"/>
    </xf>
    <xf numFmtId="164" fontId="89" fillId="0" borderId="29" xfId="388" applyNumberFormat="1" applyFont="1" applyFill="1" applyBorder="1" applyAlignment="1">
      <alignment horizontal="center" vertical="center" wrapText="1"/>
    </xf>
    <xf numFmtId="171" fontId="89" fillId="0" borderId="29" xfId="388" applyNumberFormat="1" applyFont="1" applyFill="1" applyBorder="1" applyAlignment="1">
      <alignment horizontal="center" vertical="center" wrapText="1"/>
    </xf>
    <xf numFmtId="171" fontId="89" fillId="0" borderId="0" xfId="388" applyNumberFormat="1" applyFont="1" applyFill="1" applyBorder="1" applyAlignment="1">
      <alignment horizontal="right" wrapText="1"/>
    </xf>
    <xf numFmtId="164" fontId="88" fillId="0" borderId="29" xfId="388" applyNumberFormat="1" applyFont="1" applyFill="1" applyBorder="1" applyAlignment="1">
      <alignment horizontal="center" vertical="center" wrapText="1"/>
    </xf>
    <xf numFmtId="171" fontId="88" fillId="0" borderId="29" xfId="388" applyNumberFormat="1" applyFont="1" applyFill="1" applyBorder="1" applyAlignment="1">
      <alignment horizontal="center" vertical="center" wrapText="1"/>
    </xf>
    <xf numFmtId="164" fontId="92" fillId="0" borderId="29" xfId="388" applyNumberFormat="1" applyFont="1" applyFill="1" applyBorder="1" applyAlignment="1">
      <alignment horizontal="center" vertical="center" wrapText="1"/>
    </xf>
    <xf numFmtId="171" fontId="92" fillId="0" borderId="29" xfId="388" applyNumberFormat="1" applyFont="1" applyFill="1" applyBorder="1" applyAlignment="1">
      <alignment horizontal="center" vertical="center" wrapText="1"/>
    </xf>
    <xf numFmtId="164" fontId="93" fillId="0" borderId="29" xfId="388" applyNumberFormat="1" applyFont="1" applyFill="1" applyBorder="1" applyAlignment="1">
      <alignment horizontal="center" vertical="center" wrapText="1"/>
    </xf>
    <xf numFmtId="171" fontId="93" fillId="0" borderId="29" xfId="388" applyNumberFormat="1" applyFont="1" applyFill="1" applyBorder="1" applyAlignment="1">
      <alignment horizontal="center" vertical="center" wrapText="1"/>
    </xf>
    <xf numFmtId="49" fontId="92" fillId="0" borderId="29" xfId="388" applyNumberFormat="1" applyFont="1" applyFill="1" applyBorder="1" applyAlignment="1">
      <alignment horizontal="center" vertical="center" wrapText="1"/>
    </xf>
    <xf numFmtId="173" fontId="92" fillId="0" borderId="29" xfId="388" applyNumberFormat="1" applyFont="1" applyFill="1" applyBorder="1" applyAlignment="1">
      <alignment horizontal="justify" vertical="center" wrapText="1"/>
    </xf>
    <xf numFmtId="171" fontId="94" fillId="0" borderId="0" xfId="388" applyNumberFormat="1" applyFont="1" applyFill="1" applyBorder="1" applyAlignment="1">
      <alignment horizontal="right" wrapText="1"/>
    </xf>
    <xf numFmtId="49" fontId="93" fillId="0" borderId="29" xfId="388" applyNumberFormat="1" applyFont="1" applyFill="1" applyBorder="1" applyAlignment="1">
      <alignment horizontal="center" vertical="center" wrapText="1"/>
    </xf>
    <xf numFmtId="173" fontId="93" fillId="0" borderId="29" xfId="388" applyNumberFormat="1" applyFont="1" applyFill="1" applyBorder="1" applyAlignment="1">
      <alignment horizontal="justify" vertical="center" wrapText="1"/>
    </xf>
    <xf numFmtId="173" fontId="93" fillId="0" borderId="2" xfId="388" quotePrefix="1" applyNumberFormat="1" applyFont="1" applyFill="1" applyBorder="1" applyAlignment="1">
      <alignment horizontal="justify" vertical="center" wrapText="1"/>
    </xf>
    <xf numFmtId="49" fontId="92" fillId="0" borderId="33" xfId="388" applyNumberFormat="1" applyFont="1" applyFill="1" applyBorder="1" applyAlignment="1">
      <alignment horizontal="center" vertical="center" wrapText="1"/>
    </xf>
    <xf numFmtId="173" fontId="92" fillId="0" borderId="2" xfId="388" applyNumberFormat="1" applyFont="1" applyFill="1" applyBorder="1" applyAlignment="1">
      <alignment horizontal="justify" vertical="center" wrapText="1"/>
    </xf>
    <xf numFmtId="171" fontId="92" fillId="0" borderId="0" xfId="388" applyNumberFormat="1" applyFont="1" applyFill="1" applyBorder="1" applyAlignment="1">
      <alignment horizontal="right" wrapText="1"/>
    </xf>
    <xf numFmtId="49" fontId="93" fillId="0" borderId="33" xfId="388" applyNumberFormat="1" applyFont="1" applyFill="1" applyBorder="1" applyAlignment="1">
      <alignment horizontal="center" vertical="center" wrapText="1"/>
    </xf>
    <xf numFmtId="173" fontId="93" fillId="0" borderId="2" xfId="388" applyNumberFormat="1" applyFont="1" applyFill="1" applyBorder="1" applyAlignment="1">
      <alignment horizontal="justify" vertical="center" wrapText="1"/>
    </xf>
    <xf numFmtId="171" fontId="93" fillId="0" borderId="0" xfId="388" applyNumberFormat="1" applyFont="1" applyFill="1" applyBorder="1" applyAlignment="1">
      <alignment horizontal="right" wrapText="1"/>
    </xf>
    <xf numFmtId="49" fontId="89" fillId="0" borderId="29" xfId="388" applyNumberFormat="1" applyFont="1" applyFill="1" applyBorder="1" applyAlignment="1">
      <alignment horizontal="center" vertical="center" wrapText="1"/>
    </xf>
    <xf numFmtId="173" fontId="89" fillId="0" borderId="29" xfId="388" applyNumberFormat="1" applyFont="1" applyFill="1" applyBorder="1" applyAlignment="1">
      <alignment horizontal="justify" vertical="center" wrapText="1"/>
    </xf>
    <xf numFmtId="164" fontId="93" fillId="3" borderId="29" xfId="388" applyNumberFormat="1" applyFont="1" applyFill="1" applyBorder="1" applyAlignment="1">
      <alignment horizontal="center" vertical="center" wrapText="1"/>
    </xf>
    <xf numFmtId="171" fontId="93" fillId="3" borderId="29" xfId="388" applyNumberFormat="1" applyFont="1" applyFill="1" applyBorder="1" applyAlignment="1">
      <alignment horizontal="center" vertical="center" wrapText="1"/>
    </xf>
    <xf numFmtId="171" fontId="93" fillId="3" borderId="0" xfId="388" applyNumberFormat="1" applyFont="1" applyFill="1" applyBorder="1" applyAlignment="1">
      <alignment horizontal="right" wrapText="1"/>
    </xf>
    <xf numFmtId="49" fontId="88" fillId="0" borderId="29" xfId="388" applyNumberFormat="1" applyFont="1" applyFill="1" applyBorder="1" applyAlignment="1">
      <alignment horizontal="center" vertical="center" wrapText="1"/>
    </xf>
    <xf numFmtId="173" fontId="88" fillId="0" borderId="29" xfId="388" applyNumberFormat="1" applyFont="1" applyFill="1" applyBorder="1" applyAlignment="1">
      <alignment horizontal="justify" vertical="center" wrapText="1"/>
    </xf>
    <xf numFmtId="171" fontId="88" fillId="3" borderId="29" xfId="2" applyNumberFormat="1" applyFont="1" applyFill="1" applyBorder="1" applyAlignment="1">
      <alignment horizontal="center" vertical="center" wrapText="1"/>
    </xf>
    <xf numFmtId="49" fontId="82" fillId="0" borderId="29" xfId="388" applyNumberFormat="1" applyFont="1" applyFill="1" applyBorder="1" applyAlignment="1">
      <alignment horizontal="center" vertical="center" wrapText="1"/>
    </xf>
    <xf numFmtId="173" fontId="82" fillId="0" borderId="29" xfId="388" applyNumberFormat="1" applyFont="1" applyFill="1" applyBorder="1" applyAlignment="1">
      <alignment horizontal="justify" vertical="center" wrapText="1"/>
    </xf>
    <xf numFmtId="0" fontId="2" fillId="0" borderId="0" xfId="0" applyFont="1"/>
    <xf numFmtId="49" fontId="89" fillId="0" borderId="21" xfId="388" applyNumberFormat="1" applyFont="1" applyFill="1" applyBorder="1" applyAlignment="1">
      <alignment horizontal="center" vertical="center" wrapText="1"/>
    </xf>
    <xf numFmtId="171" fontId="93" fillId="3" borderId="29" xfId="2" applyNumberFormat="1" applyFont="1" applyFill="1" applyBorder="1" applyAlignment="1">
      <alignment horizontal="center" vertical="center" wrapText="1"/>
    </xf>
    <xf numFmtId="49" fontId="82" fillId="2" borderId="33" xfId="388" applyNumberFormat="1" applyFont="1" applyFill="1" applyBorder="1" applyAlignment="1">
      <alignment horizontal="center" vertical="center" wrapText="1"/>
    </xf>
    <xf numFmtId="49" fontId="82" fillId="5" borderId="33" xfId="388" applyNumberFormat="1" applyFont="1" applyFill="1" applyBorder="1" applyAlignment="1">
      <alignment horizontal="center" vertical="center" wrapText="1"/>
    </xf>
    <xf numFmtId="173" fontId="82" fillId="5" borderId="2" xfId="388" applyNumberFormat="1" applyFont="1" applyFill="1" applyBorder="1" applyAlignment="1">
      <alignment horizontal="justify" vertical="center" wrapText="1"/>
    </xf>
    <xf numFmtId="164" fontId="82" fillId="5" borderId="29" xfId="388" applyNumberFormat="1" applyFont="1" applyFill="1" applyBorder="1" applyAlignment="1">
      <alignment horizontal="center" vertical="center" wrapText="1"/>
    </xf>
    <xf numFmtId="171" fontId="82" fillId="5" borderId="29" xfId="388" applyNumberFormat="1" applyFont="1" applyFill="1" applyBorder="1" applyAlignment="1">
      <alignment horizontal="center" vertical="center" wrapText="1"/>
    </xf>
    <xf numFmtId="171" fontId="82" fillId="5" borderId="0" xfId="388" applyNumberFormat="1" applyFont="1" applyFill="1" applyBorder="1" applyAlignment="1">
      <alignment horizontal="right" wrapText="1"/>
    </xf>
    <xf numFmtId="49" fontId="89" fillId="74" borderId="33" xfId="0" applyNumberFormat="1" applyFont="1" applyFill="1" applyBorder="1" applyAlignment="1">
      <alignment horizontal="center" vertical="center" wrapText="1"/>
    </xf>
    <xf numFmtId="164" fontId="93" fillId="74" borderId="29" xfId="388" applyNumberFormat="1" applyFont="1" applyFill="1" applyBorder="1" applyAlignment="1">
      <alignment horizontal="center" vertical="center" wrapText="1"/>
    </xf>
    <xf numFmtId="171" fontId="93" fillId="74" borderId="29" xfId="388" applyNumberFormat="1" applyFont="1" applyFill="1" applyBorder="1" applyAlignment="1">
      <alignment horizontal="center" vertical="center" wrapText="1"/>
    </xf>
    <xf numFmtId="171" fontId="93" fillId="74" borderId="0" xfId="388" applyNumberFormat="1" applyFont="1" applyFill="1" applyBorder="1" applyAlignment="1">
      <alignment horizontal="right" wrapText="1"/>
    </xf>
    <xf numFmtId="49" fontId="82" fillId="3" borderId="33" xfId="388" applyNumberFormat="1" applyFont="1" applyFill="1" applyBorder="1" applyAlignment="1">
      <alignment horizontal="center" vertical="center" wrapText="1"/>
    </xf>
    <xf numFmtId="173" fontId="82" fillId="3" borderId="2" xfId="388" applyNumberFormat="1" applyFont="1" applyFill="1" applyBorder="1" applyAlignment="1">
      <alignment horizontal="justify" vertical="center" wrapText="1"/>
    </xf>
    <xf numFmtId="164" fontId="88" fillId="3" borderId="29" xfId="2" applyNumberFormat="1" applyFont="1" applyFill="1" applyBorder="1" applyAlignment="1">
      <alignment horizontal="center" vertical="center" wrapText="1"/>
    </xf>
    <xf numFmtId="171" fontId="88" fillId="3" borderId="0" xfId="2" applyNumberFormat="1" applyFont="1" applyFill="1" applyBorder="1" applyAlignment="1">
      <alignment horizontal="right" vertical="center" wrapText="1"/>
    </xf>
    <xf numFmtId="173" fontId="88" fillId="3" borderId="2" xfId="388" applyNumberFormat="1" applyFont="1" applyFill="1" applyBorder="1" applyAlignment="1">
      <alignment horizontal="justify" vertical="center" wrapText="1"/>
    </xf>
    <xf numFmtId="173" fontId="93" fillId="3" borderId="2" xfId="388" applyNumberFormat="1" applyFont="1" applyFill="1" applyBorder="1" applyAlignment="1">
      <alignment horizontal="justify" vertical="center" wrapText="1"/>
    </xf>
    <xf numFmtId="164" fontId="93" fillId="3" borderId="29" xfId="2" applyNumberFormat="1" applyFont="1" applyFill="1" applyBorder="1" applyAlignment="1">
      <alignment horizontal="center" vertical="center" wrapText="1"/>
    </xf>
    <xf numFmtId="171" fontId="93" fillId="3" borderId="0" xfId="2" applyNumberFormat="1" applyFont="1" applyFill="1" applyBorder="1" applyAlignment="1">
      <alignment horizontal="right" vertical="center" wrapText="1"/>
    </xf>
    <xf numFmtId="49" fontId="84" fillId="0" borderId="29" xfId="388" applyNumberFormat="1" applyFont="1" applyFill="1" applyBorder="1" applyAlignment="1">
      <alignment horizontal="center" vertical="center" wrapText="1"/>
    </xf>
    <xf numFmtId="49" fontId="84" fillId="0" borderId="21" xfId="388" applyNumberFormat="1" applyFont="1" applyFill="1" applyBorder="1" applyAlignment="1">
      <alignment horizontal="center" vertical="center" wrapText="1"/>
    </xf>
    <xf numFmtId="49" fontId="88" fillId="74" borderId="33" xfId="388" applyNumberFormat="1" applyFont="1" applyFill="1" applyBorder="1" applyAlignment="1">
      <alignment horizontal="center" vertical="center" wrapText="1"/>
    </xf>
    <xf numFmtId="173" fontId="88" fillId="74" borderId="2" xfId="388" applyNumberFormat="1" applyFont="1" applyFill="1" applyBorder="1" applyAlignment="1">
      <alignment horizontal="justify" vertical="center" wrapText="1"/>
    </xf>
    <xf numFmtId="164" fontId="88" fillId="74" borderId="29" xfId="388" applyNumberFormat="1" applyFont="1" applyFill="1" applyBorder="1" applyAlignment="1">
      <alignment horizontal="center" vertical="center" wrapText="1"/>
    </xf>
    <xf numFmtId="171" fontId="88" fillId="74" borderId="29" xfId="388" applyNumberFormat="1" applyFont="1" applyFill="1" applyBorder="1" applyAlignment="1">
      <alignment horizontal="center" vertical="center" wrapText="1"/>
    </xf>
    <xf numFmtId="173" fontId="67" fillId="3" borderId="29" xfId="0" applyNumberFormat="1" applyFont="1" applyFill="1" applyBorder="1" applyAlignment="1">
      <alignment horizontal="justify" vertical="center" wrapText="1"/>
    </xf>
    <xf numFmtId="0" fontId="0" fillId="0" borderId="0" xfId="0" applyFill="1"/>
    <xf numFmtId="0" fontId="95" fillId="3" borderId="2" xfId="0" applyFont="1" applyFill="1" applyBorder="1" applyAlignment="1">
      <alignment wrapText="1"/>
    </xf>
    <xf numFmtId="173" fontId="15" fillId="3" borderId="29" xfId="0" applyNumberFormat="1" applyFont="1" applyFill="1" applyBorder="1" applyAlignment="1">
      <alignment horizontal="justify" vertical="center" wrapText="1"/>
    </xf>
    <xf numFmtId="0" fontId="96" fillId="3" borderId="29" xfId="0" applyFont="1" applyFill="1" applyBorder="1" applyAlignment="1">
      <alignment horizontal="center" vertical="center" wrapText="1"/>
    </xf>
    <xf numFmtId="0" fontId="96" fillId="3" borderId="29" xfId="0" applyFont="1" applyFill="1" applyBorder="1" applyAlignment="1">
      <alignment vertical="center" wrapText="1"/>
    </xf>
    <xf numFmtId="164" fontId="88" fillId="3" borderId="29" xfId="388" applyNumberFormat="1" applyFont="1" applyFill="1" applyBorder="1" applyAlignment="1">
      <alignment horizontal="center" vertical="center" wrapText="1"/>
    </xf>
    <xf numFmtId="171" fontId="88" fillId="3" borderId="29" xfId="388" applyNumberFormat="1" applyFont="1" applyFill="1" applyBorder="1" applyAlignment="1">
      <alignment horizontal="center" vertical="center" wrapText="1"/>
    </xf>
    <xf numFmtId="0" fontId="95" fillId="3" borderId="29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vertical="center" wrapText="1"/>
    </xf>
    <xf numFmtId="0" fontId="96" fillId="3" borderId="29" xfId="0" applyFont="1" applyFill="1" applyBorder="1" applyAlignment="1">
      <alignment wrapText="1"/>
    </xf>
    <xf numFmtId="171" fontId="88" fillId="3" borderId="0" xfId="388" applyNumberFormat="1" applyFont="1" applyFill="1" applyBorder="1" applyAlignment="1">
      <alignment horizontal="right" wrapText="1"/>
    </xf>
    <xf numFmtId="0" fontId="96" fillId="3" borderId="33" xfId="0" applyFont="1" applyFill="1" applyBorder="1" applyAlignment="1">
      <alignment horizontal="center" vertical="center" wrapText="1"/>
    </xf>
    <xf numFmtId="0" fontId="96" fillId="3" borderId="2" xfId="0" applyFont="1" applyFill="1" applyBorder="1" applyAlignment="1">
      <alignment vertical="center" wrapText="1"/>
    </xf>
    <xf numFmtId="0" fontId="95" fillId="3" borderId="33" xfId="0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vertical="center" wrapText="1"/>
    </xf>
    <xf numFmtId="164" fontId="89" fillId="3" borderId="29" xfId="388" applyNumberFormat="1" applyFont="1" applyFill="1" applyBorder="1" applyAlignment="1">
      <alignment horizontal="center" vertical="center" wrapText="1"/>
    </xf>
    <xf numFmtId="171" fontId="89" fillId="3" borderId="29" xfId="388" applyNumberFormat="1" applyFont="1" applyFill="1" applyBorder="1" applyAlignment="1">
      <alignment horizontal="center" vertical="center" wrapText="1"/>
    </xf>
    <xf numFmtId="171" fontId="89" fillId="3" borderId="0" xfId="388" applyNumberFormat="1" applyFont="1" applyFill="1" applyBorder="1" applyAlignment="1">
      <alignment horizontal="right" wrapText="1"/>
    </xf>
    <xf numFmtId="0" fontId="0" fillId="0" borderId="0" xfId="0" applyFont="1"/>
    <xf numFmtId="173" fontId="83" fillId="3" borderId="29" xfId="0" applyNumberFormat="1" applyFont="1" applyFill="1" applyBorder="1" applyAlignment="1">
      <alignment horizontal="justify" vertical="center" wrapText="1"/>
    </xf>
    <xf numFmtId="164" fontId="82" fillId="3" borderId="29" xfId="388" applyNumberFormat="1" applyFont="1" applyFill="1" applyBorder="1" applyAlignment="1">
      <alignment horizontal="center" vertical="center" wrapText="1"/>
    </xf>
    <xf numFmtId="171" fontId="82" fillId="3" borderId="29" xfId="388" applyNumberFormat="1" applyFont="1" applyFill="1" applyBorder="1" applyAlignment="1">
      <alignment horizontal="center" vertical="center" wrapText="1"/>
    </xf>
    <xf numFmtId="171" fontId="82" fillId="3" borderId="0" xfId="388" applyNumberFormat="1" applyFont="1" applyFill="1" applyBorder="1" applyAlignment="1">
      <alignment horizontal="right" wrapText="1"/>
    </xf>
    <xf numFmtId="171" fontId="97" fillId="3" borderId="0" xfId="2" applyNumberFormat="1" applyFont="1" applyFill="1" applyBorder="1" applyAlignment="1">
      <alignment horizontal="right" vertical="center" wrapText="1"/>
    </xf>
    <xf numFmtId="0" fontId="14" fillId="3" borderId="29" xfId="0" applyFont="1" applyFill="1" applyBorder="1" applyAlignment="1">
      <alignment wrapText="1"/>
    </xf>
    <xf numFmtId="49" fontId="88" fillId="3" borderId="33" xfId="0" applyNumberFormat="1" applyFont="1" applyFill="1" applyBorder="1" applyAlignment="1">
      <alignment horizontal="center" vertical="center" wrapText="1"/>
    </xf>
    <xf numFmtId="173" fontId="88" fillId="3" borderId="2" xfId="0" applyNumberFormat="1" applyFont="1" applyFill="1" applyBorder="1" applyAlignment="1">
      <alignment horizontal="justify" vertical="center" wrapText="1"/>
    </xf>
    <xf numFmtId="49" fontId="89" fillId="3" borderId="33" xfId="0" applyNumberFormat="1" applyFont="1" applyFill="1" applyBorder="1" applyAlignment="1">
      <alignment horizontal="center" vertical="center" wrapText="1"/>
    </xf>
    <xf numFmtId="173" fontId="89" fillId="3" borderId="2" xfId="0" applyNumberFormat="1" applyFont="1" applyFill="1" applyBorder="1" applyAlignment="1">
      <alignment horizontal="justify" vertical="center" wrapText="1"/>
    </xf>
    <xf numFmtId="49" fontId="89" fillId="3" borderId="33" xfId="388" applyNumberFormat="1" applyFont="1" applyFill="1" applyBorder="1" applyAlignment="1">
      <alignment horizontal="center" vertical="center" wrapText="1"/>
    </xf>
    <xf numFmtId="0" fontId="79" fillId="0" borderId="0" xfId="0" applyFont="1"/>
    <xf numFmtId="173" fontId="15" fillId="3" borderId="2" xfId="0" applyNumberFormat="1" applyFont="1" applyFill="1" applyBorder="1" applyAlignment="1">
      <alignment horizontal="justify" vertical="center" wrapText="1"/>
    </xf>
    <xf numFmtId="173" fontId="88" fillId="74" borderId="2" xfId="388" applyNumberFormat="1" applyFont="1" applyFill="1" applyBorder="1" applyAlignment="1">
      <alignment vertical="justify" wrapText="1"/>
    </xf>
    <xf numFmtId="49" fontId="88" fillId="3" borderId="33" xfId="388" applyNumberFormat="1" applyFont="1" applyFill="1" applyBorder="1" applyAlignment="1">
      <alignment horizontal="center" vertical="center" wrapText="1"/>
    </xf>
    <xf numFmtId="173" fontId="88" fillId="3" borderId="2" xfId="388" applyNumberFormat="1" applyFont="1" applyFill="1" applyBorder="1" applyAlignment="1">
      <alignment vertical="justify" wrapText="1"/>
    </xf>
    <xf numFmtId="173" fontId="89" fillId="3" borderId="2" xfId="388" applyNumberFormat="1" applyFont="1" applyFill="1" applyBorder="1" applyAlignment="1">
      <alignment horizontal="justify" vertical="center" wrapText="1"/>
    </xf>
    <xf numFmtId="0" fontId="14" fillId="0" borderId="29" xfId="0" applyFont="1" applyBorder="1" applyAlignment="1">
      <alignment wrapText="1"/>
    </xf>
    <xf numFmtId="0" fontId="96" fillId="0" borderId="2" xfId="0" applyFont="1" applyBorder="1" applyAlignment="1">
      <alignment wrapText="1"/>
    </xf>
    <xf numFmtId="49" fontId="82" fillId="3" borderId="33" xfId="0" applyNumberFormat="1" applyFont="1" applyFill="1" applyBorder="1" applyAlignment="1">
      <alignment horizontal="center" vertical="center" wrapText="1"/>
    </xf>
    <xf numFmtId="173" fontId="82" fillId="3" borderId="2" xfId="0" applyNumberFormat="1" applyFont="1" applyFill="1" applyBorder="1" applyAlignment="1">
      <alignment horizontal="justify" vertical="center" wrapText="1"/>
    </xf>
    <xf numFmtId="173" fontId="88" fillId="74" borderId="2" xfId="0" applyNumberFormat="1" applyFont="1" applyFill="1" applyBorder="1" applyAlignment="1">
      <alignment horizontal="justify" vertical="center" wrapText="1"/>
    </xf>
    <xf numFmtId="49" fontId="88" fillId="3" borderId="29" xfId="0" applyNumberFormat="1" applyFont="1" applyFill="1" applyBorder="1" applyAlignment="1">
      <alignment horizontal="center" vertical="center" wrapText="1"/>
    </xf>
    <xf numFmtId="49" fontId="89" fillId="3" borderId="34" xfId="388" applyNumberFormat="1" applyFont="1" applyFill="1" applyBorder="1" applyAlignment="1">
      <alignment horizontal="center" vertical="center" wrapText="1"/>
    </xf>
    <xf numFmtId="49" fontId="89" fillId="3" borderId="26" xfId="388" applyNumberFormat="1" applyFont="1" applyFill="1" applyBorder="1" applyAlignment="1">
      <alignment horizontal="center" vertical="center" wrapText="1"/>
    </xf>
    <xf numFmtId="49" fontId="82" fillId="75" borderId="29" xfId="388" applyNumberFormat="1" applyFont="1" applyFill="1" applyBorder="1" applyAlignment="1">
      <alignment horizontal="center" vertical="center" wrapText="1"/>
    </xf>
    <xf numFmtId="173" fontId="82" fillId="75" borderId="29" xfId="388" applyNumberFormat="1" applyFont="1" applyFill="1" applyBorder="1" applyAlignment="1">
      <alignment horizontal="justify" vertical="center" wrapText="1"/>
    </xf>
    <xf numFmtId="164" fontId="88" fillId="75" borderId="29" xfId="2" applyNumberFormat="1" applyFont="1" applyFill="1" applyBorder="1" applyAlignment="1">
      <alignment horizontal="center" vertical="center" wrapText="1"/>
    </xf>
    <xf numFmtId="171" fontId="88" fillId="75" borderId="29" xfId="2" applyNumberFormat="1" applyFont="1" applyFill="1" applyBorder="1" applyAlignment="1">
      <alignment horizontal="center" vertical="center" wrapText="1"/>
    </xf>
    <xf numFmtId="49" fontId="82" fillId="5" borderId="29" xfId="388" applyNumberFormat="1" applyFont="1" applyFill="1" applyBorder="1" applyAlignment="1">
      <alignment horizontal="center" vertical="center" wrapText="1"/>
    </xf>
    <xf numFmtId="173" fontId="82" fillId="5" borderId="29" xfId="388" applyNumberFormat="1" applyFont="1" applyFill="1" applyBorder="1" applyAlignment="1">
      <alignment horizontal="justify" vertical="center" wrapText="1"/>
    </xf>
    <xf numFmtId="0" fontId="93" fillId="3" borderId="29" xfId="339" applyFont="1" applyFill="1" applyBorder="1" applyAlignment="1">
      <alignment vertical="center"/>
    </xf>
    <xf numFmtId="49" fontId="89" fillId="3" borderId="29" xfId="388" applyNumberFormat="1" applyFont="1" applyFill="1" applyBorder="1" applyAlignment="1">
      <alignment horizontal="center" vertical="center" wrapText="1"/>
    </xf>
    <xf numFmtId="49" fontId="89" fillId="3" borderId="35" xfId="388" applyNumberFormat="1" applyFont="1" applyFill="1" applyBorder="1" applyAlignment="1">
      <alignment horizontal="center" vertical="center" wrapText="1"/>
    </xf>
    <xf numFmtId="173" fontId="88" fillId="3" borderId="36" xfId="388" applyNumberFormat="1" applyFont="1" applyFill="1" applyBorder="1" applyAlignment="1">
      <alignment horizontal="justify" vertical="center" wrapText="1"/>
    </xf>
    <xf numFmtId="164" fontId="98" fillId="0" borderId="1" xfId="0" applyNumberFormat="1" applyFont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0" fontId="15" fillId="0" borderId="0" xfId="388" applyFont="1" applyAlignment="1"/>
    <xf numFmtId="0" fontId="15" fillId="0" borderId="0" xfId="1" applyFont="1" applyAlignment="1"/>
    <xf numFmtId="0" fontId="15" fillId="0" borderId="0" xfId="388" applyFont="1" applyAlignment="1">
      <alignment horizontal="center"/>
    </xf>
    <xf numFmtId="0" fontId="15" fillId="3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85" fillId="0" borderId="29" xfId="388" applyFont="1" applyBorder="1" applyAlignment="1">
      <alignment horizontal="center" vertical="center" wrapText="1"/>
    </xf>
    <xf numFmtId="0" fontId="82" fillId="0" borderId="0" xfId="388" applyNumberFormat="1" applyFont="1" applyFill="1" applyBorder="1" applyAlignment="1">
      <alignment horizontal="center" vertical="center" wrapText="1"/>
    </xf>
    <xf numFmtId="49" fontId="84" fillId="0" borderId="29" xfId="388" applyNumberFormat="1" applyFont="1" applyFill="1" applyBorder="1" applyAlignment="1">
      <alignment horizontal="center" vertical="center" wrapText="1"/>
    </xf>
    <xf numFmtId="0" fontId="81" fillId="0" borderId="29" xfId="388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0" fillId="0" borderId="3" xfId="0" applyFont="1" applyBorder="1" applyAlignment="1">
      <alignment horizontal="right"/>
    </xf>
    <xf numFmtId="0" fontId="68" fillId="0" borderId="0" xfId="0" applyFont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30" xfId="0" applyFont="1" applyBorder="1" applyAlignment="1">
      <alignment horizontal="center" vertical="center" wrapText="1"/>
    </xf>
    <xf numFmtId="0" fontId="67" fillId="0" borderId="22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7" fillId="0" borderId="24" xfId="0" applyFont="1" applyBorder="1" applyAlignment="1">
      <alignment horizontal="center" vertical="center" wrapText="1"/>
    </xf>
    <xf numFmtId="0" fontId="67" fillId="0" borderId="25" xfId="0" applyFont="1" applyBorder="1" applyAlignment="1">
      <alignment horizontal="center" vertical="center" wrapText="1"/>
    </xf>
    <xf numFmtId="0" fontId="67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72" fillId="0" borderId="0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left" vertical="center" wrapText="1"/>
    </xf>
    <xf numFmtId="0" fontId="67" fillId="0" borderId="0" xfId="561" applyFont="1" applyBorder="1" applyAlignment="1">
      <alignment horizontal="center" vertical="center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tabSelected="1" view="pageBreakPreview" zoomScale="60" workbookViewId="0">
      <selection activeCell="F4" sqref="F4:H4"/>
    </sheetView>
  </sheetViews>
  <sheetFormatPr defaultRowHeight="15" x14ac:dyDescent="0.25"/>
  <cols>
    <col min="1" max="1" width="30.85546875" style="341" customWidth="1"/>
    <col min="2" max="2" width="104.42578125" style="341" customWidth="1"/>
    <col min="3" max="4" width="23.7109375" style="341" customWidth="1"/>
    <col min="5" max="5" width="19.7109375" style="341" customWidth="1"/>
    <col min="6" max="6" width="20.140625" style="341" customWidth="1"/>
    <col min="7" max="7" width="20.28515625" customWidth="1"/>
    <col min="8" max="8" width="20.140625" customWidth="1"/>
    <col min="9" max="9" width="16.42578125" customWidth="1"/>
    <col min="10" max="10" width="0.5703125" hidden="1" customWidth="1"/>
    <col min="11" max="11" width="17.7109375" hidden="1" customWidth="1"/>
    <col min="12" max="12" width="12.85546875" hidden="1" customWidth="1"/>
    <col min="13" max="13" width="12" hidden="1" customWidth="1"/>
    <col min="14" max="14" width="11.28515625" customWidth="1"/>
  </cols>
  <sheetData>
    <row r="1" spans="1:10" ht="18.75" x14ac:dyDescent="0.25">
      <c r="A1" s="333"/>
      <c r="B1" s="334"/>
      <c r="C1" s="334"/>
      <c r="D1" s="487"/>
      <c r="E1" s="487"/>
      <c r="F1" s="489" t="s">
        <v>814</v>
      </c>
      <c r="G1" s="489"/>
      <c r="H1" s="489"/>
      <c r="I1" s="335"/>
      <c r="J1" s="335"/>
    </row>
    <row r="2" spans="1:10" ht="18.75" customHeight="1" x14ac:dyDescent="0.3">
      <c r="A2" s="333"/>
      <c r="B2" s="336"/>
      <c r="C2" s="336"/>
      <c r="D2" s="252"/>
      <c r="E2" s="252"/>
      <c r="F2" s="490" t="s">
        <v>1142</v>
      </c>
      <c r="G2" s="490"/>
      <c r="H2" s="490"/>
      <c r="I2" s="337"/>
      <c r="J2" s="337"/>
    </row>
    <row r="3" spans="1:10" s="338" customFormat="1" ht="13.5" customHeight="1" x14ac:dyDescent="0.25">
      <c r="D3" s="488"/>
      <c r="E3" s="488"/>
      <c r="F3" s="491" t="s">
        <v>1140</v>
      </c>
      <c r="G3" s="491"/>
      <c r="H3" s="491"/>
      <c r="I3" s="339"/>
      <c r="J3" s="339"/>
    </row>
    <row r="4" spans="1:10" ht="18.75" customHeight="1" x14ac:dyDescent="0.25">
      <c r="A4" s="333"/>
      <c r="B4" s="333"/>
      <c r="C4" s="333"/>
      <c r="D4" s="252"/>
      <c r="E4" s="252"/>
      <c r="F4" s="490" t="s">
        <v>1141</v>
      </c>
      <c r="G4" s="490"/>
      <c r="H4" s="490"/>
      <c r="I4" s="337"/>
      <c r="J4" s="337"/>
    </row>
    <row r="5" spans="1:10" ht="32.25" customHeight="1" x14ac:dyDescent="0.25">
      <c r="A5" s="493" t="s">
        <v>815</v>
      </c>
      <c r="B5" s="493"/>
      <c r="C5" s="493"/>
      <c r="D5" s="493"/>
      <c r="E5" s="493"/>
      <c r="F5" s="493"/>
      <c r="G5" s="493"/>
      <c r="H5" s="493"/>
      <c r="I5" s="340"/>
      <c r="J5" s="340"/>
    </row>
    <row r="6" spans="1:10" ht="15.75" x14ac:dyDescent="0.25">
      <c r="E6" s="342"/>
      <c r="F6" s="342"/>
    </row>
    <row r="7" spans="1:10" ht="31.5" customHeight="1" x14ac:dyDescent="0.25">
      <c r="A7" s="494" t="s">
        <v>816</v>
      </c>
      <c r="B7" s="494" t="s">
        <v>817</v>
      </c>
      <c r="C7" s="495" t="s">
        <v>774</v>
      </c>
      <c r="D7" s="495" t="s">
        <v>775</v>
      </c>
      <c r="E7" s="495" t="s">
        <v>776</v>
      </c>
      <c r="F7" s="492" t="s">
        <v>818</v>
      </c>
      <c r="G7" s="492" t="s">
        <v>772</v>
      </c>
      <c r="H7" s="492" t="s">
        <v>773</v>
      </c>
      <c r="I7" s="343"/>
      <c r="J7" s="343"/>
    </row>
    <row r="8" spans="1:10" ht="27.75" customHeight="1" x14ac:dyDescent="0.25">
      <c r="A8" s="494"/>
      <c r="B8" s="494"/>
      <c r="C8" s="495"/>
      <c r="D8" s="495"/>
      <c r="E8" s="495"/>
      <c r="F8" s="492"/>
      <c r="G8" s="492"/>
      <c r="H8" s="492"/>
      <c r="I8" s="344"/>
      <c r="J8" s="344"/>
    </row>
    <row r="9" spans="1:10" ht="15" customHeight="1" x14ac:dyDescent="0.25">
      <c r="A9" s="494"/>
      <c r="B9" s="494"/>
      <c r="C9" s="495"/>
      <c r="D9" s="495"/>
      <c r="E9" s="495"/>
      <c r="F9" s="492"/>
      <c r="G9" s="492"/>
      <c r="H9" s="492"/>
      <c r="I9" s="344"/>
      <c r="J9" s="344"/>
    </row>
    <row r="10" spans="1:10" x14ac:dyDescent="0.25">
      <c r="A10" s="345" t="s">
        <v>819</v>
      </c>
      <c r="B10" s="346" t="s">
        <v>820</v>
      </c>
      <c r="C10" s="347">
        <v>3</v>
      </c>
      <c r="D10" s="347">
        <v>3</v>
      </c>
      <c r="E10" s="347">
        <v>4</v>
      </c>
      <c r="F10" s="347">
        <v>5</v>
      </c>
      <c r="G10" s="347">
        <v>6</v>
      </c>
      <c r="H10" s="347">
        <v>7</v>
      </c>
      <c r="I10" s="348"/>
      <c r="J10" s="348"/>
    </row>
    <row r="11" spans="1:10" ht="18.75" x14ac:dyDescent="0.3">
      <c r="A11" s="349" t="s">
        <v>821</v>
      </c>
      <c r="B11" s="350" t="s">
        <v>822</v>
      </c>
      <c r="C11" s="351">
        <f>C12+C51</f>
        <v>104727.91636</v>
      </c>
      <c r="D11" s="351">
        <f>D12+D51</f>
        <v>104727.91636</v>
      </c>
      <c r="E11" s="351">
        <f>E12+E51</f>
        <v>23695.816359999997</v>
      </c>
      <c r="F11" s="351">
        <f>F12+F51</f>
        <v>24326.949629999999</v>
      </c>
      <c r="G11" s="352">
        <f>F11/D11*100</f>
        <v>23.228715394639021</v>
      </c>
      <c r="H11" s="352">
        <f>F11/E11*100</f>
        <v>102.66347974854074</v>
      </c>
      <c r="I11" s="353"/>
      <c r="J11" s="353"/>
    </row>
    <row r="12" spans="1:10" ht="18.75" x14ac:dyDescent="0.3">
      <c r="A12" s="354"/>
      <c r="B12" s="355" t="s">
        <v>823</v>
      </c>
      <c r="C12" s="356">
        <f>C13+C22+C28+C37+C46</f>
        <v>81733.3</v>
      </c>
      <c r="D12" s="356">
        <f>D13+D22+D28+D37+D46</f>
        <v>81733.3</v>
      </c>
      <c r="E12" s="356">
        <f>E13+E22+E28+E37+E46</f>
        <v>16788.5</v>
      </c>
      <c r="F12" s="356">
        <f>F13+F22+F28+F37+F46</f>
        <v>16788.316269999999</v>
      </c>
      <c r="G12" s="357">
        <f>F12/D12*100</f>
        <v>20.540362704063092</v>
      </c>
      <c r="H12" s="357">
        <f t="shared" ref="H12:H82" si="0">F12/E12*100</f>
        <v>99.998905619918389</v>
      </c>
      <c r="I12" s="358"/>
      <c r="J12" s="358"/>
    </row>
    <row r="13" spans="1:10" ht="18.75" x14ac:dyDescent="0.3">
      <c r="A13" s="359" t="s">
        <v>824</v>
      </c>
      <c r="B13" s="360" t="s">
        <v>825</v>
      </c>
      <c r="C13" s="361">
        <f>C14</f>
        <v>45952</v>
      </c>
      <c r="D13" s="361">
        <f>D14</f>
        <v>45952</v>
      </c>
      <c r="E13" s="361">
        <f>E14</f>
        <v>8137</v>
      </c>
      <c r="F13" s="361">
        <f>F14</f>
        <v>8136.1781200000005</v>
      </c>
      <c r="G13" s="362">
        <f>F13/D13*100</f>
        <v>17.705819376740948</v>
      </c>
      <c r="H13" s="362">
        <f t="shared" si="0"/>
        <v>99.98989947154972</v>
      </c>
      <c r="I13" s="363"/>
      <c r="J13" s="363"/>
    </row>
    <row r="14" spans="1:10" s="369" customFormat="1" ht="37.5" x14ac:dyDescent="0.3">
      <c r="A14" s="364" t="s">
        <v>826</v>
      </c>
      <c r="B14" s="365" t="s">
        <v>827</v>
      </c>
      <c r="C14" s="366">
        <f>C15+C16+C17+C18+C20+C19+C21</f>
        <v>45952</v>
      </c>
      <c r="D14" s="366">
        <f t="shared" ref="D14:F14" si="1">D15+D16+D17+D18+D20+D19+D21</f>
        <v>45952</v>
      </c>
      <c r="E14" s="366">
        <f t="shared" si="1"/>
        <v>8137</v>
      </c>
      <c r="F14" s="366">
        <f t="shared" si="1"/>
        <v>8136.1781200000005</v>
      </c>
      <c r="G14" s="367">
        <f t="shared" ref="G14:G84" si="2">F14/D14*100</f>
        <v>17.705819376740948</v>
      </c>
      <c r="H14" s="367">
        <f t="shared" si="0"/>
        <v>99.98989947154972</v>
      </c>
      <c r="I14" s="368"/>
      <c r="J14" s="368"/>
    </row>
    <row r="15" spans="1:10" ht="80.25" customHeight="1" x14ac:dyDescent="0.3">
      <c r="A15" s="370" t="s">
        <v>828</v>
      </c>
      <c r="B15" s="371" t="s">
        <v>829</v>
      </c>
      <c r="C15" s="372">
        <v>45581</v>
      </c>
      <c r="D15" s="372">
        <v>45581</v>
      </c>
      <c r="E15" s="372">
        <v>8087</v>
      </c>
      <c r="F15" s="372">
        <v>7114.4777800000002</v>
      </c>
      <c r="G15" s="373">
        <f t="shared" si="2"/>
        <v>15.608428468002019</v>
      </c>
      <c r="H15" s="373">
        <f t="shared" si="0"/>
        <v>87.974252256708297</v>
      </c>
      <c r="I15" s="374"/>
      <c r="J15" s="374"/>
    </row>
    <row r="16" spans="1:10" ht="93.75" x14ac:dyDescent="0.3">
      <c r="A16" s="370" t="s">
        <v>830</v>
      </c>
      <c r="B16" s="371" t="s">
        <v>831</v>
      </c>
      <c r="C16" s="372">
        <v>12</v>
      </c>
      <c r="D16" s="372">
        <v>12</v>
      </c>
      <c r="E16" s="372">
        <v>0</v>
      </c>
      <c r="F16" s="372">
        <v>0</v>
      </c>
      <c r="G16" s="373">
        <f t="shared" si="2"/>
        <v>0</v>
      </c>
      <c r="H16" s="373">
        <v>0</v>
      </c>
      <c r="I16" s="374"/>
      <c r="J16" s="374"/>
    </row>
    <row r="17" spans="1:10" ht="37.5" x14ac:dyDescent="0.3">
      <c r="A17" s="370" t="s">
        <v>832</v>
      </c>
      <c r="B17" s="371" t="s">
        <v>833</v>
      </c>
      <c r="C17" s="372">
        <v>334</v>
      </c>
      <c r="D17" s="372">
        <v>334</v>
      </c>
      <c r="E17" s="372">
        <v>50</v>
      </c>
      <c r="F17" s="372">
        <v>50.02366</v>
      </c>
      <c r="G17" s="373">
        <f t="shared" si="2"/>
        <v>14.977143712574851</v>
      </c>
      <c r="H17" s="373">
        <f t="shared" si="0"/>
        <v>100.04732000000001</v>
      </c>
      <c r="I17" s="374"/>
      <c r="J17" s="374"/>
    </row>
    <row r="18" spans="1:10" ht="75" x14ac:dyDescent="0.3">
      <c r="A18" s="370" t="s">
        <v>834</v>
      </c>
      <c r="B18" s="371" t="s">
        <v>835</v>
      </c>
      <c r="C18" s="372">
        <v>0</v>
      </c>
      <c r="D18" s="372">
        <v>0</v>
      </c>
      <c r="E18" s="372">
        <v>0</v>
      </c>
      <c r="F18" s="372">
        <v>4.26</v>
      </c>
      <c r="G18" s="373">
        <v>0</v>
      </c>
      <c r="H18" s="373">
        <v>0</v>
      </c>
      <c r="I18" s="374"/>
      <c r="J18" s="374"/>
    </row>
    <row r="19" spans="1:10" ht="131.25" x14ac:dyDescent="0.3">
      <c r="A19" s="370" t="s">
        <v>836</v>
      </c>
      <c r="B19" s="371" t="s">
        <v>837</v>
      </c>
      <c r="C19" s="372">
        <v>9</v>
      </c>
      <c r="D19" s="372">
        <v>9</v>
      </c>
      <c r="E19" s="372">
        <v>0</v>
      </c>
      <c r="F19" s="372">
        <v>0</v>
      </c>
      <c r="G19" s="373">
        <v>0</v>
      </c>
      <c r="H19" s="373">
        <v>0</v>
      </c>
      <c r="I19" s="374"/>
      <c r="J19" s="374"/>
    </row>
    <row r="20" spans="1:10" ht="93.75" x14ac:dyDescent="0.3">
      <c r="A20" s="370" t="s">
        <v>838</v>
      </c>
      <c r="B20" s="371" t="s">
        <v>839</v>
      </c>
      <c r="C20" s="372">
        <v>16</v>
      </c>
      <c r="D20" s="372">
        <v>16</v>
      </c>
      <c r="E20" s="372">
        <v>0</v>
      </c>
      <c r="F20" s="372">
        <v>0</v>
      </c>
      <c r="G20" s="373">
        <v>0</v>
      </c>
      <c r="H20" s="373">
        <v>0</v>
      </c>
      <c r="I20" s="374"/>
      <c r="J20" s="374"/>
    </row>
    <row r="21" spans="1:10" ht="56.25" x14ac:dyDescent="0.3">
      <c r="A21" s="370" t="s">
        <v>840</v>
      </c>
      <c r="B21" s="371" t="s">
        <v>841</v>
      </c>
      <c r="C21" s="372">
        <v>0</v>
      </c>
      <c r="D21" s="372">
        <v>0</v>
      </c>
      <c r="E21" s="372">
        <v>0</v>
      </c>
      <c r="F21" s="372">
        <v>967.41668000000004</v>
      </c>
      <c r="G21" s="373">
        <v>0</v>
      </c>
      <c r="H21" s="373">
        <v>0</v>
      </c>
      <c r="I21" s="374"/>
      <c r="J21" s="374"/>
    </row>
    <row r="22" spans="1:10" ht="37.5" x14ac:dyDescent="0.3">
      <c r="A22" s="359" t="s">
        <v>842</v>
      </c>
      <c r="B22" s="360" t="s">
        <v>843</v>
      </c>
      <c r="C22" s="375">
        <f>C23</f>
        <v>24666.799999999999</v>
      </c>
      <c r="D22" s="375">
        <f>D23</f>
        <v>24666.799999999999</v>
      </c>
      <c r="E22" s="361">
        <f t="shared" ref="E22:F22" si="3">E23</f>
        <v>5927.5</v>
      </c>
      <c r="F22" s="375">
        <f t="shared" si="3"/>
        <v>5926.5599499999998</v>
      </c>
      <c r="G22" s="362">
        <f t="shared" si="2"/>
        <v>24.026464519110707</v>
      </c>
      <c r="H22" s="376">
        <f>F22/E22*100</f>
        <v>99.984140868831716</v>
      </c>
      <c r="I22" s="363"/>
      <c r="J22" s="363"/>
    </row>
    <row r="23" spans="1:10" s="369" customFormat="1" ht="37.5" x14ac:dyDescent="0.3">
      <c r="A23" s="364" t="s">
        <v>844</v>
      </c>
      <c r="B23" s="365" t="s">
        <v>845</v>
      </c>
      <c r="C23" s="377">
        <f>C24+C25+C26+C27</f>
        <v>24666.799999999999</v>
      </c>
      <c r="D23" s="377">
        <f>D24+D25+D26+D27</f>
        <v>24666.799999999999</v>
      </c>
      <c r="E23" s="366">
        <f>E24+E25+E26+E27</f>
        <v>5927.5</v>
      </c>
      <c r="F23" s="377">
        <f>F24+F25+F26+F27</f>
        <v>5926.5599499999998</v>
      </c>
      <c r="G23" s="367">
        <f t="shared" si="2"/>
        <v>24.026464519110707</v>
      </c>
      <c r="H23" s="378">
        <f t="shared" si="0"/>
        <v>99.984140868831716</v>
      </c>
      <c r="I23" s="368"/>
      <c r="J23" s="368"/>
    </row>
    <row r="24" spans="1:10" ht="116.25" customHeight="1" x14ac:dyDescent="0.3">
      <c r="A24" s="370" t="s">
        <v>846</v>
      </c>
      <c r="B24" s="371" t="s">
        <v>847</v>
      </c>
      <c r="C24" s="379">
        <v>12901.2</v>
      </c>
      <c r="D24" s="379">
        <v>12901.2</v>
      </c>
      <c r="E24" s="372">
        <v>2911</v>
      </c>
      <c r="F24" s="379">
        <v>2911.1386000000002</v>
      </c>
      <c r="G24" s="373">
        <f t="shared" si="2"/>
        <v>22.564866834092953</v>
      </c>
      <c r="H24" s="380">
        <f t="shared" si="0"/>
        <v>100.00476125042941</v>
      </c>
      <c r="I24" s="374"/>
      <c r="J24" s="374"/>
    </row>
    <row r="25" spans="1:10" ht="112.5" x14ac:dyDescent="0.3">
      <c r="A25" s="370" t="s">
        <v>848</v>
      </c>
      <c r="B25" s="371" t="s">
        <v>849</v>
      </c>
      <c r="C25" s="379">
        <v>58.1</v>
      </c>
      <c r="D25" s="379">
        <v>58.1</v>
      </c>
      <c r="E25" s="372">
        <v>16.5</v>
      </c>
      <c r="F25" s="379">
        <v>16.541180000000001</v>
      </c>
      <c r="G25" s="373">
        <f t="shared" si="2"/>
        <v>28.470189328743544</v>
      </c>
      <c r="H25" s="380">
        <f t="shared" si="0"/>
        <v>100.24957575757576</v>
      </c>
      <c r="I25" s="374"/>
      <c r="J25" s="374"/>
    </row>
    <row r="26" spans="1:10" ht="112.5" x14ac:dyDescent="0.3">
      <c r="A26" s="370" t="s">
        <v>850</v>
      </c>
      <c r="B26" s="371" t="s">
        <v>851</v>
      </c>
      <c r="C26" s="379">
        <v>13028.9</v>
      </c>
      <c r="D26" s="379">
        <v>13028.9</v>
      </c>
      <c r="E26" s="372">
        <v>3250</v>
      </c>
      <c r="F26" s="379">
        <v>3249.2251000000001</v>
      </c>
      <c r="G26" s="373">
        <f t="shared" si="2"/>
        <v>24.938598807266924</v>
      </c>
      <c r="H26" s="380">
        <f t="shared" si="0"/>
        <v>99.976156923076928</v>
      </c>
      <c r="I26" s="374"/>
      <c r="J26" s="374"/>
    </row>
    <row r="27" spans="1:10" ht="121.5" customHeight="1" x14ac:dyDescent="0.3">
      <c r="A27" s="370" t="s">
        <v>852</v>
      </c>
      <c r="B27" s="371" t="s">
        <v>853</v>
      </c>
      <c r="C27" s="379">
        <v>-1321.4</v>
      </c>
      <c r="D27" s="379">
        <v>-1321.4</v>
      </c>
      <c r="E27" s="372">
        <v>-250</v>
      </c>
      <c r="F27" s="379">
        <v>-250.34493000000001</v>
      </c>
      <c r="G27" s="373">
        <f t="shared" si="2"/>
        <v>18.945431360678068</v>
      </c>
      <c r="H27" s="380">
        <f t="shared" si="0"/>
        <v>100.137972</v>
      </c>
      <c r="I27" s="374"/>
      <c r="J27" s="374"/>
    </row>
    <row r="28" spans="1:10" ht="18.75" x14ac:dyDescent="0.3">
      <c r="A28" s="359" t="s">
        <v>854</v>
      </c>
      <c r="B28" s="360" t="s">
        <v>855</v>
      </c>
      <c r="C28" s="361">
        <f>C33+C35+C29+C32</f>
        <v>3432</v>
      </c>
      <c r="D28" s="361">
        <f t="shared" ref="D28:E28" si="4">D33+D35+D29+D32</f>
        <v>3432</v>
      </c>
      <c r="E28" s="361">
        <f t="shared" si="4"/>
        <v>799.3</v>
      </c>
      <c r="F28" s="361">
        <f>F33+F35+F29+F32</f>
        <v>800.62251999999989</v>
      </c>
      <c r="G28" s="362">
        <f t="shared" si="2"/>
        <v>23.328162004662001</v>
      </c>
      <c r="H28" s="362">
        <f t="shared" si="0"/>
        <v>100.16545977730513</v>
      </c>
      <c r="I28" s="363"/>
      <c r="J28" s="363"/>
    </row>
    <row r="29" spans="1:10" s="369" customFormat="1" ht="37.5" x14ac:dyDescent="0.35">
      <c r="A29" s="381" t="s">
        <v>856</v>
      </c>
      <c r="B29" s="382" t="s">
        <v>857</v>
      </c>
      <c r="C29" s="377">
        <f>C30+C31</f>
        <v>1454</v>
      </c>
      <c r="D29" s="377">
        <f>D30+D31</f>
        <v>1454</v>
      </c>
      <c r="E29" s="377">
        <f t="shared" ref="E29:F29" si="5">E30+E31</f>
        <v>106.3</v>
      </c>
      <c r="F29" s="377">
        <f t="shared" si="5"/>
        <v>106.28796</v>
      </c>
      <c r="G29" s="367">
        <f>F29/D29*100</f>
        <v>7.3100385144429154</v>
      </c>
      <c r="H29" s="367">
        <f t="shared" si="0"/>
        <v>99.988673565381006</v>
      </c>
      <c r="I29" s="383"/>
      <c r="J29" s="383"/>
    </row>
    <row r="30" spans="1:10" ht="37.5" x14ac:dyDescent="0.3">
      <c r="A30" s="384" t="s">
        <v>858</v>
      </c>
      <c r="B30" s="385" t="s">
        <v>859</v>
      </c>
      <c r="C30" s="379">
        <v>985</v>
      </c>
      <c r="D30" s="379">
        <v>985</v>
      </c>
      <c r="E30" s="379">
        <v>38</v>
      </c>
      <c r="F30" s="379">
        <v>37.96096</v>
      </c>
      <c r="G30" s="373">
        <f t="shared" si="2"/>
        <v>3.853904568527919</v>
      </c>
      <c r="H30" s="373">
        <f t="shared" si="0"/>
        <v>99.897263157894727</v>
      </c>
      <c r="I30" s="363"/>
      <c r="J30" s="363"/>
    </row>
    <row r="31" spans="1:10" ht="37.5" x14ac:dyDescent="0.3">
      <c r="A31" s="384" t="s">
        <v>860</v>
      </c>
      <c r="B31" s="385" t="s">
        <v>861</v>
      </c>
      <c r="C31" s="379">
        <v>469</v>
      </c>
      <c r="D31" s="379">
        <v>469</v>
      </c>
      <c r="E31" s="379">
        <v>68.3</v>
      </c>
      <c r="F31" s="379">
        <v>68.326999999999998</v>
      </c>
      <c r="G31" s="373">
        <f t="shared" si="2"/>
        <v>14.568656716417911</v>
      </c>
      <c r="H31" s="373">
        <f t="shared" si="0"/>
        <v>100.03953147877014</v>
      </c>
      <c r="I31" s="363"/>
      <c r="J31" s="363"/>
    </row>
    <row r="32" spans="1:10" ht="18.75" x14ac:dyDescent="0.3">
      <c r="A32" s="370" t="s">
        <v>862</v>
      </c>
      <c r="B32" s="386" t="s">
        <v>863</v>
      </c>
      <c r="C32" s="379">
        <v>0</v>
      </c>
      <c r="D32" s="379">
        <v>0</v>
      </c>
      <c r="E32" s="379">
        <v>0</v>
      </c>
      <c r="F32" s="379">
        <v>1.0764800000000001</v>
      </c>
      <c r="G32" s="373">
        <v>0</v>
      </c>
      <c r="H32" s="373">
        <v>0</v>
      </c>
      <c r="I32" s="363"/>
      <c r="J32" s="363"/>
    </row>
    <row r="33" spans="1:10" s="369" customFormat="1" ht="37.5" x14ac:dyDescent="0.3">
      <c r="A33" s="364" t="s">
        <v>864</v>
      </c>
      <c r="B33" s="365" t="s">
        <v>865</v>
      </c>
      <c r="C33" s="366">
        <f>C34</f>
        <v>1121</v>
      </c>
      <c r="D33" s="366">
        <f>D34</f>
        <v>1121</v>
      </c>
      <c r="E33" s="366">
        <f>E34</f>
        <v>166</v>
      </c>
      <c r="F33" s="366">
        <f>F34</f>
        <v>166.14505</v>
      </c>
      <c r="G33" s="367">
        <f t="shared" si="2"/>
        <v>14.821146297948259</v>
      </c>
      <c r="H33" s="367">
        <f t="shared" si="0"/>
        <v>100.0873795180723</v>
      </c>
      <c r="I33" s="368"/>
      <c r="J33" s="368"/>
    </row>
    <row r="34" spans="1:10" ht="18.75" x14ac:dyDescent="0.3">
      <c r="A34" s="370" t="s">
        <v>866</v>
      </c>
      <c r="B34" s="371" t="s">
        <v>865</v>
      </c>
      <c r="C34" s="372">
        <v>1121</v>
      </c>
      <c r="D34" s="372">
        <v>1121</v>
      </c>
      <c r="E34" s="372">
        <v>166</v>
      </c>
      <c r="F34" s="372">
        <v>166.14505</v>
      </c>
      <c r="G34" s="373">
        <f t="shared" si="2"/>
        <v>14.821146297948259</v>
      </c>
      <c r="H34" s="373">
        <f t="shared" si="0"/>
        <v>100.0873795180723</v>
      </c>
      <c r="I34" s="374"/>
      <c r="J34" s="374"/>
    </row>
    <row r="35" spans="1:10" s="369" customFormat="1" ht="37.5" x14ac:dyDescent="0.3">
      <c r="A35" s="364" t="s">
        <v>867</v>
      </c>
      <c r="B35" s="365" t="s">
        <v>868</v>
      </c>
      <c r="C35" s="366">
        <f>C36</f>
        <v>857</v>
      </c>
      <c r="D35" s="366">
        <f>D36</f>
        <v>857</v>
      </c>
      <c r="E35" s="366">
        <f>E36</f>
        <v>527</v>
      </c>
      <c r="F35" s="366">
        <f>F36</f>
        <v>527.11302999999998</v>
      </c>
      <c r="G35" s="367">
        <f t="shared" si="2"/>
        <v>61.50677129521587</v>
      </c>
      <c r="H35" s="378">
        <f t="shared" si="0"/>
        <v>100.02144781783682</v>
      </c>
      <c r="I35" s="368"/>
      <c r="J35" s="368"/>
    </row>
    <row r="36" spans="1:10" ht="37.5" x14ac:dyDescent="0.3">
      <c r="A36" s="370" t="s">
        <v>869</v>
      </c>
      <c r="B36" s="371" t="s">
        <v>870</v>
      </c>
      <c r="C36" s="372">
        <v>857</v>
      </c>
      <c r="D36" s="372">
        <v>857</v>
      </c>
      <c r="E36" s="372">
        <v>527</v>
      </c>
      <c r="F36" s="372">
        <v>527.11302999999998</v>
      </c>
      <c r="G36" s="373">
        <f t="shared" si="2"/>
        <v>61.50677129521587</v>
      </c>
      <c r="H36" s="373">
        <f t="shared" si="0"/>
        <v>100.02144781783682</v>
      </c>
      <c r="I36" s="374"/>
      <c r="J36" s="374"/>
    </row>
    <row r="37" spans="1:10" ht="18.75" x14ac:dyDescent="0.3">
      <c r="A37" s="359" t="s">
        <v>871</v>
      </c>
      <c r="B37" s="360" t="s">
        <v>872</v>
      </c>
      <c r="C37" s="361">
        <f t="shared" ref="C37:F37" si="6">C40+C39+C43</f>
        <v>5962</v>
      </c>
      <c r="D37" s="361">
        <f t="shared" si="6"/>
        <v>5962</v>
      </c>
      <c r="E37" s="361">
        <f t="shared" si="6"/>
        <v>853.5</v>
      </c>
      <c r="F37" s="361">
        <f t="shared" si="6"/>
        <v>853.67582999999991</v>
      </c>
      <c r="G37" s="362">
        <f t="shared" si="2"/>
        <v>14.318615062059708</v>
      </c>
      <c r="H37" s="362">
        <f t="shared" si="0"/>
        <v>100.02060105448155</v>
      </c>
      <c r="I37" s="363"/>
      <c r="J37" s="363"/>
    </row>
    <row r="38" spans="1:10" s="369" customFormat="1" ht="18.75" x14ac:dyDescent="0.3">
      <c r="A38" s="387" t="s">
        <v>873</v>
      </c>
      <c r="B38" s="388" t="s">
        <v>874</v>
      </c>
      <c r="C38" s="377">
        <f t="shared" ref="C38:F38" si="7">C39</f>
        <v>1714</v>
      </c>
      <c r="D38" s="377">
        <f t="shared" si="7"/>
        <v>1714</v>
      </c>
      <c r="E38" s="377">
        <f t="shared" si="7"/>
        <v>106</v>
      </c>
      <c r="F38" s="377">
        <f t="shared" si="7"/>
        <v>106.21409</v>
      </c>
      <c r="G38" s="378">
        <f t="shared" si="2"/>
        <v>6.196854725787631</v>
      </c>
      <c r="H38" s="378">
        <f t="shared" si="0"/>
        <v>100.2019716981132</v>
      </c>
      <c r="I38" s="389"/>
      <c r="J38" s="389"/>
    </row>
    <row r="39" spans="1:10" ht="37.5" x14ac:dyDescent="0.3">
      <c r="A39" s="390" t="s">
        <v>875</v>
      </c>
      <c r="B39" s="391" t="s">
        <v>876</v>
      </c>
      <c r="C39" s="379">
        <v>1714</v>
      </c>
      <c r="D39" s="379">
        <v>1714</v>
      </c>
      <c r="E39" s="379">
        <v>106</v>
      </c>
      <c r="F39" s="379">
        <v>106.21409</v>
      </c>
      <c r="G39" s="380">
        <f t="shared" si="2"/>
        <v>6.196854725787631</v>
      </c>
      <c r="H39" s="380">
        <f t="shared" si="0"/>
        <v>100.2019716981132</v>
      </c>
      <c r="I39" s="392"/>
      <c r="J39" s="392"/>
    </row>
    <row r="40" spans="1:10" ht="18.75" hidden="1" x14ac:dyDescent="0.3">
      <c r="A40" s="370" t="s">
        <v>877</v>
      </c>
      <c r="B40" s="371" t="s">
        <v>878</v>
      </c>
      <c r="C40" s="372">
        <f>C41+C42</f>
        <v>0</v>
      </c>
      <c r="D40" s="372">
        <f>D41+D42</f>
        <v>0</v>
      </c>
      <c r="E40" s="372">
        <f>E41+E42</f>
        <v>0</v>
      </c>
      <c r="F40" s="372">
        <f>F41+F42</f>
        <v>0</v>
      </c>
      <c r="G40" s="373" t="e">
        <f t="shared" si="2"/>
        <v>#DIV/0!</v>
      </c>
      <c r="H40" s="373" t="e">
        <f t="shared" si="0"/>
        <v>#DIV/0!</v>
      </c>
      <c r="I40" s="374"/>
      <c r="J40" s="374"/>
    </row>
    <row r="41" spans="1:10" ht="18.75" hidden="1" x14ac:dyDescent="0.3">
      <c r="A41" s="370" t="s">
        <v>879</v>
      </c>
      <c r="B41" s="371" t="s">
        <v>880</v>
      </c>
      <c r="C41" s="372">
        <v>0</v>
      </c>
      <c r="D41" s="372">
        <v>0</v>
      </c>
      <c r="E41" s="372">
        <v>0</v>
      </c>
      <c r="F41" s="372">
        <v>0</v>
      </c>
      <c r="G41" s="373" t="e">
        <f t="shared" si="2"/>
        <v>#DIV/0!</v>
      </c>
      <c r="H41" s="373" t="e">
        <f t="shared" si="0"/>
        <v>#DIV/0!</v>
      </c>
      <c r="I41" s="374"/>
      <c r="J41" s="374"/>
    </row>
    <row r="42" spans="1:10" ht="18.75" hidden="1" x14ac:dyDescent="0.3">
      <c r="A42" s="370" t="s">
        <v>881</v>
      </c>
      <c r="B42" s="371" t="s">
        <v>882</v>
      </c>
      <c r="C42" s="372">
        <v>0</v>
      </c>
      <c r="D42" s="372">
        <v>0</v>
      </c>
      <c r="E42" s="372">
        <v>0</v>
      </c>
      <c r="F42" s="372">
        <v>0</v>
      </c>
      <c r="G42" s="373" t="e">
        <f t="shared" si="2"/>
        <v>#DIV/0!</v>
      </c>
      <c r="H42" s="373" t="e">
        <f t="shared" si="0"/>
        <v>#DIV/0!</v>
      </c>
      <c r="I42" s="374"/>
      <c r="J42" s="374"/>
    </row>
    <row r="43" spans="1:10" s="369" customFormat="1" ht="18.75" x14ac:dyDescent="0.3">
      <c r="A43" s="364" t="s">
        <v>883</v>
      </c>
      <c r="B43" s="365" t="s">
        <v>884</v>
      </c>
      <c r="C43" s="366">
        <f>SUM(C44:C45)</f>
        <v>4248</v>
      </c>
      <c r="D43" s="366">
        <f>SUM(D44:D45)</f>
        <v>4248</v>
      </c>
      <c r="E43" s="366">
        <f>SUM(E44:E45)</f>
        <v>747.5</v>
      </c>
      <c r="F43" s="366">
        <f>SUM(F44:F45)</f>
        <v>747.46173999999996</v>
      </c>
      <c r="G43" s="367">
        <f t="shared" si="2"/>
        <v>17.595615348399246</v>
      </c>
      <c r="H43" s="367">
        <f t="shared" si="0"/>
        <v>99.994881605351154</v>
      </c>
      <c r="I43" s="368"/>
      <c r="J43" s="368"/>
    </row>
    <row r="44" spans="1:10" ht="45" customHeight="1" x14ac:dyDescent="0.3">
      <c r="A44" s="370" t="s">
        <v>885</v>
      </c>
      <c r="B44" s="371" t="s">
        <v>886</v>
      </c>
      <c r="C44" s="372">
        <v>2151</v>
      </c>
      <c r="D44" s="372">
        <v>2151</v>
      </c>
      <c r="E44" s="372">
        <v>674</v>
      </c>
      <c r="F44" s="372">
        <v>673.98617000000002</v>
      </c>
      <c r="G44" s="373">
        <f t="shared" si="2"/>
        <v>31.33362017666202</v>
      </c>
      <c r="H44" s="373">
        <f t="shared" si="0"/>
        <v>99.997948071216626</v>
      </c>
      <c r="I44" s="374"/>
      <c r="J44" s="374"/>
    </row>
    <row r="45" spans="1:10" ht="41.25" customHeight="1" x14ac:dyDescent="0.3">
      <c r="A45" s="370" t="s">
        <v>887</v>
      </c>
      <c r="B45" s="371" t="s">
        <v>888</v>
      </c>
      <c r="C45" s="372">
        <v>2097</v>
      </c>
      <c r="D45" s="372">
        <v>2097</v>
      </c>
      <c r="E45" s="372">
        <v>73.5</v>
      </c>
      <c r="F45" s="372">
        <v>73.475570000000005</v>
      </c>
      <c r="G45" s="373">
        <f t="shared" si="2"/>
        <v>3.5038421554601817</v>
      </c>
      <c r="H45" s="373">
        <f t="shared" si="0"/>
        <v>99.96676190476191</v>
      </c>
      <c r="I45" s="374"/>
      <c r="J45" s="374"/>
    </row>
    <row r="46" spans="1:10" ht="18.75" x14ac:dyDescent="0.3">
      <c r="A46" s="359" t="s">
        <v>889</v>
      </c>
      <c r="B46" s="360" t="s">
        <v>890</v>
      </c>
      <c r="C46" s="361">
        <f>C47+C49</f>
        <v>1720.5</v>
      </c>
      <c r="D46" s="361">
        <f t="shared" ref="D46:F46" si="8">D47+D49</f>
        <v>1720.5</v>
      </c>
      <c r="E46" s="361">
        <f t="shared" si="8"/>
        <v>1071.2</v>
      </c>
      <c r="F46" s="361">
        <f t="shared" si="8"/>
        <v>1071.2798499999999</v>
      </c>
      <c r="G46" s="376">
        <f t="shared" si="2"/>
        <v>62.265611740773032</v>
      </c>
      <c r="H46" s="376">
        <f t="shared" si="0"/>
        <v>100.00745425690813</v>
      </c>
      <c r="I46" s="363"/>
      <c r="J46" s="363"/>
    </row>
    <row r="47" spans="1:10" s="369" customFormat="1" ht="37.5" x14ac:dyDescent="0.3">
      <c r="A47" s="364" t="s">
        <v>891</v>
      </c>
      <c r="B47" s="365" t="s">
        <v>892</v>
      </c>
      <c r="C47" s="366">
        <f>C48</f>
        <v>1691</v>
      </c>
      <c r="D47" s="366">
        <f>D48</f>
        <v>1691</v>
      </c>
      <c r="E47" s="366">
        <f>E48</f>
        <v>1064.2</v>
      </c>
      <c r="F47" s="366">
        <f>F48</f>
        <v>1064.2298499999999</v>
      </c>
      <c r="G47" s="367">
        <f t="shared" si="2"/>
        <v>62.934940863394438</v>
      </c>
      <c r="H47" s="367">
        <f t="shared" si="0"/>
        <v>100.00280492388647</v>
      </c>
      <c r="I47" s="368"/>
      <c r="J47" s="368"/>
    </row>
    <row r="48" spans="1:10" ht="37.5" x14ac:dyDescent="0.3">
      <c r="A48" s="370" t="s">
        <v>893</v>
      </c>
      <c r="B48" s="371" t="s">
        <v>894</v>
      </c>
      <c r="C48" s="372">
        <v>1691</v>
      </c>
      <c r="D48" s="372">
        <v>1691</v>
      </c>
      <c r="E48" s="372">
        <v>1064.2</v>
      </c>
      <c r="F48" s="372">
        <v>1064.2298499999999</v>
      </c>
      <c r="G48" s="373">
        <f t="shared" si="2"/>
        <v>62.934940863394438</v>
      </c>
      <c r="H48" s="373">
        <f t="shared" si="0"/>
        <v>100.00280492388647</v>
      </c>
      <c r="I48" s="374"/>
      <c r="J48" s="374"/>
    </row>
    <row r="49" spans="1:10" s="369" customFormat="1" ht="37.5" x14ac:dyDescent="0.3">
      <c r="A49" s="364" t="s">
        <v>895</v>
      </c>
      <c r="B49" s="365" t="s">
        <v>896</v>
      </c>
      <c r="C49" s="366">
        <f>C50</f>
        <v>29.5</v>
      </c>
      <c r="D49" s="366">
        <f>D50</f>
        <v>29.5</v>
      </c>
      <c r="E49" s="366">
        <f>E50</f>
        <v>7</v>
      </c>
      <c r="F49" s="366">
        <f>F50</f>
        <v>7.05</v>
      </c>
      <c r="G49" s="367">
        <f t="shared" si="2"/>
        <v>23.898305084745765</v>
      </c>
      <c r="H49" s="367">
        <f t="shared" si="0"/>
        <v>100.71428571428571</v>
      </c>
      <c r="I49" s="368"/>
      <c r="J49" s="368"/>
    </row>
    <row r="50" spans="1:10" ht="75" x14ac:dyDescent="0.3">
      <c r="A50" s="370" t="s">
        <v>897</v>
      </c>
      <c r="B50" s="371" t="s">
        <v>898</v>
      </c>
      <c r="C50" s="372">
        <v>29.5</v>
      </c>
      <c r="D50" s="372">
        <v>29.5</v>
      </c>
      <c r="E50" s="372">
        <v>7</v>
      </c>
      <c r="F50" s="372">
        <v>7.05</v>
      </c>
      <c r="G50" s="373">
        <f t="shared" si="2"/>
        <v>23.898305084745765</v>
      </c>
      <c r="H50" s="373">
        <f t="shared" si="0"/>
        <v>100.71428571428571</v>
      </c>
      <c r="I50" s="374"/>
      <c r="J50" s="374"/>
    </row>
    <row r="51" spans="1:10" ht="18.75" x14ac:dyDescent="0.3">
      <c r="A51" s="354"/>
      <c r="B51" s="355" t="s">
        <v>899</v>
      </c>
      <c r="C51" s="356">
        <f>C52+C60+C66+C72+C79+C99</f>
        <v>22994.61636</v>
      </c>
      <c r="D51" s="356">
        <f>D52+D60+D66+D72+D79+D99</f>
        <v>22994.61636</v>
      </c>
      <c r="E51" s="356">
        <f>E52+E60+E66+E72+E79+E99</f>
        <v>6907.3163599999989</v>
      </c>
      <c r="F51" s="356">
        <f>F52+F60+F66+F72+F79+F99</f>
        <v>7538.6333600000007</v>
      </c>
      <c r="G51" s="357">
        <f t="shared" si="2"/>
        <v>32.784340655988231</v>
      </c>
      <c r="H51" s="357">
        <f t="shared" si="0"/>
        <v>109.13983039282715</v>
      </c>
      <c r="I51" s="358"/>
      <c r="J51" s="358"/>
    </row>
    <row r="52" spans="1:10" ht="37.5" x14ac:dyDescent="0.3">
      <c r="A52" s="359" t="s">
        <v>900</v>
      </c>
      <c r="B52" s="360" t="s">
        <v>901</v>
      </c>
      <c r="C52" s="361">
        <f>C53+C59</f>
        <v>7213.2000000000007</v>
      </c>
      <c r="D52" s="361">
        <f>D53+D59</f>
        <v>7213.2000000000007</v>
      </c>
      <c r="E52" s="361">
        <f t="shared" ref="E52:F52" si="9">E53+E59</f>
        <v>1993.7</v>
      </c>
      <c r="F52" s="361">
        <f t="shared" si="9"/>
        <v>1994.2075600000001</v>
      </c>
      <c r="G52" s="362">
        <f t="shared" si="2"/>
        <v>27.646641712416127</v>
      </c>
      <c r="H52" s="362">
        <f t="shared" si="0"/>
        <v>100.02545819330892</v>
      </c>
      <c r="I52" s="363"/>
      <c r="J52" s="363"/>
    </row>
    <row r="53" spans="1:10" s="369" customFormat="1" ht="75" x14ac:dyDescent="0.3">
      <c r="A53" s="364" t="s">
        <v>902</v>
      </c>
      <c r="B53" s="365" t="s">
        <v>903</v>
      </c>
      <c r="C53" s="366">
        <f>C54+C55+C56+C57</f>
        <v>6378.5000000000009</v>
      </c>
      <c r="D53" s="366">
        <f t="shared" ref="D53:F53" si="10">D54+D55+D56+D57</f>
        <v>6378.5000000000009</v>
      </c>
      <c r="E53" s="366">
        <f t="shared" si="10"/>
        <v>1381</v>
      </c>
      <c r="F53" s="366">
        <f t="shared" si="10"/>
        <v>1381.4736</v>
      </c>
      <c r="G53" s="367">
        <f t="shared" si="2"/>
        <v>21.658283295445635</v>
      </c>
      <c r="H53" s="367">
        <f t="shared" si="0"/>
        <v>100.03429398986241</v>
      </c>
      <c r="I53" s="368"/>
      <c r="J53" s="368"/>
    </row>
    <row r="54" spans="1:10" ht="73.5" customHeight="1" x14ac:dyDescent="0.3">
      <c r="A54" s="370" t="s">
        <v>904</v>
      </c>
      <c r="B54" s="371" t="s">
        <v>905</v>
      </c>
      <c r="C54" s="379">
        <v>5598.1</v>
      </c>
      <c r="D54" s="379">
        <v>5598.1</v>
      </c>
      <c r="E54" s="372">
        <v>1144</v>
      </c>
      <c r="F54" s="372">
        <v>1144.4512999999999</v>
      </c>
      <c r="G54" s="373">
        <f t="shared" si="2"/>
        <v>20.443566567228164</v>
      </c>
      <c r="H54" s="373">
        <f t="shared" si="0"/>
        <v>100.0394493006993</v>
      </c>
      <c r="I54" s="374"/>
      <c r="J54" s="374"/>
    </row>
    <row r="55" spans="1:10" ht="75" x14ac:dyDescent="0.3">
      <c r="A55" s="370" t="s">
        <v>906</v>
      </c>
      <c r="B55" s="371" t="s">
        <v>907</v>
      </c>
      <c r="C55" s="379">
        <v>301.3</v>
      </c>
      <c r="D55" s="379">
        <v>301.3</v>
      </c>
      <c r="E55" s="372">
        <v>74.5</v>
      </c>
      <c r="F55" s="372">
        <v>74.548150000000007</v>
      </c>
      <c r="G55" s="373">
        <f t="shared" si="2"/>
        <v>24.742167275141057</v>
      </c>
      <c r="H55" s="373">
        <f t="shared" si="0"/>
        <v>100.06463087248324</v>
      </c>
      <c r="I55" s="374"/>
      <c r="J55" s="374"/>
    </row>
    <row r="56" spans="1:10" ht="56.25" x14ac:dyDescent="0.3">
      <c r="A56" s="370" t="s">
        <v>908</v>
      </c>
      <c r="B56" s="371" t="s">
        <v>909</v>
      </c>
      <c r="C56" s="372">
        <v>336.5</v>
      </c>
      <c r="D56" s="372">
        <v>336.5</v>
      </c>
      <c r="E56" s="372">
        <v>162.5</v>
      </c>
      <c r="F56" s="372">
        <v>162.47415000000001</v>
      </c>
      <c r="G56" s="373">
        <f t="shared" si="2"/>
        <v>48.283551263001492</v>
      </c>
      <c r="H56" s="373">
        <f t="shared" si="0"/>
        <v>99.984092307692322</v>
      </c>
      <c r="I56" s="374"/>
      <c r="J56" s="374"/>
    </row>
    <row r="57" spans="1:10" ht="37.5" x14ac:dyDescent="0.3">
      <c r="A57" s="393" t="s">
        <v>910</v>
      </c>
      <c r="B57" s="394" t="s">
        <v>911</v>
      </c>
      <c r="C57" s="372">
        <v>142.6</v>
      </c>
      <c r="D57" s="372">
        <v>142.6</v>
      </c>
      <c r="E57" s="372">
        <v>0</v>
      </c>
      <c r="F57" s="372">
        <v>0</v>
      </c>
      <c r="G57" s="373">
        <f t="shared" si="2"/>
        <v>0</v>
      </c>
      <c r="H57" s="373">
        <v>0</v>
      </c>
      <c r="I57" s="374"/>
      <c r="J57" s="374"/>
    </row>
    <row r="58" spans="1:10" s="369" customFormat="1" ht="75" x14ac:dyDescent="0.3">
      <c r="A58" s="364" t="s">
        <v>912</v>
      </c>
      <c r="B58" s="365" t="s">
        <v>913</v>
      </c>
      <c r="C58" s="366">
        <f>C59</f>
        <v>834.7</v>
      </c>
      <c r="D58" s="366">
        <f>D59</f>
        <v>834.7</v>
      </c>
      <c r="E58" s="366">
        <f>E59</f>
        <v>612.70000000000005</v>
      </c>
      <c r="F58" s="366">
        <f>F59</f>
        <v>612.73396000000002</v>
      </c>
      <c r="G58" s="367">
        <f t="shared" si="2"/>
        <v>73.407686593985872</v>
      </c>
      <c r="H58" s="367">
        <f t="shared" si="0"/>
        <v>100.00554267994124</v>
      </c>
      <c r="I58" s="368"/>
      <c r="J58" s="368"/>
    </row>
    <row r="59" spans="1:10" ht="78.75" customHeight="1" x14ac:dyDescent="0.3">
      <c r="A59" s="370" t="s">
        <v>914</v>
      </c>
      <c r="B59" s="371" t="s">
        <v>915</v>
      </c>
      <c r="C59" s="372">
        <v>834.7</v>
      </c>
      <c r="D59" s="372">
        <v>834.7</v>
      </c>
      <c r="E59" s="372">
        <v>612.70000000000005</v>
      </c>
      <c r="F59" s="372">
        <v>612.73396000000002</v>
      </c>
      <c r="G59" s="373">
        <f t="shared" si="2"/>
        <v>73.407686593985872</v>
      </c>
      <c r="H59" s="373">
        <f t="shared" si="0"/>
        <v>100.00554267994124</v>
      </c>
      <c r="I59" s="374"/>
      <c r="J59" s="374"/>
    </row>
    <row r="60" spans="1:10" ht="31.5" customHeight="1" x14ac:dyDescent="0.3">
      <c r="A60" s="359" t="s">
        <v>916</v>
      </c>
      <c r="B60" s="360" t="s">
        <v>917</v>
      </c>
      <c r="C60" s="361">
        <f>C61</f>
        <v>149.79999999999998</v>
      </c>
      <c r="D60" s="361">
        <f>D61</f>
        <v>149.79999999999998</v>
      </c>
      <c r="E60" s="361">
        <f>E61</f>
        <v>139.20000000000002</v>
      </c>
      <c r="F60" s="361">
        <f>F61</f>
        <v>139.69123999999999</v>
      </c>
      <c r="G60" s="362">
        <f t="shared" si="2"/>
        <v>93.251829105473973</v>
      </c>
      <c r="H60" s="362">
        <f t="shared" si="0"/>
        <v>100.35290229885057</v>
      </c>
      <c r="I60" s="363"/>
      <c r="J60" s="363"/>
    </row>
    <row r="61" spans="1:10" s="369" customFormat="1" ht="37.5" x14ac:dyDescent="0.3">
      <c r="A61" s="364" t="s">
        <v>918</v>
      </c>
      <c r="B61" s="365" t="s">
        <v>919</v>
      </c>
      <c r="C61" s="366">
        <f>C62+C63+C64+C65</f>
        <v>149.79999999999998</v>
      </c>
      <c r="D61" s="366">
        <f>D62+D63+D64+D65</f>
        <v>149.79999999999998</v>
      </c>
      <c r="E61" s="366">
        <f t="shared" ref="E61:F61" si="11">E62+E63+E64+E65</f>
        <v>139.20000000000002</v>
      </c>
      <c r="F61" s="366">
        <f t="shared" si="11"/>
        <v>139.69123999999999</v>
      </c>
      <c r="G61" s="367">
        <f t="shared" si="2"/>
        <v>93.251829105473973</v>
      </c>
      <c r="H61" s="367">
        <f t="shared" si="0"/>
        <v>100.35290229885057</v>
      </c>
      <c r="I61" s="368"/>
      <c r="J61" s="368"/>
    </row>
    <row r="62" spans="1:10" ht="37.5" x14ac:dyDescent="0.3">
      <c r="A62" s="370" t="s">
        <v>920</v>
      </c>
      <c r="B62" s="371" t="s">
        <v>921</v>
      </c>
      <c r="C62" s="372">
        <v>149.1</v>
      </c>
      <c r="D62" s="372">
        <v>149.1</v>
      </c>
      <c r="E62" s="372">
        <v>138.80000000000001</v>
      </c>
      <c r="F62" s="372">
        <v>138.81076999999999</v>
      </c>
      <c r="G62" s="373">
        <f t="shared" si="2"/>
        <v>93.099107981220655</v>
      </c>
      <c r="H62" s="373">
        <f t="shared" si="0"/>
        <v>100.00775936599422</v>
      </c>
      <c r="I62" s="374"/>
      <c r="J62" s="374"/>
    </row>
    <row r="63" spans="1:10" ht="18.75" x14ac:dyDescent="0.3">
      <c r="A63" s="370" t="s">
        <v>922</v>
      </c>
      <c r="B63" s="371" t="s">
        <v>923</v>
      </c>
      <c r="C63" s="372">
        <v>0.7</v>
      </c>
      <c r="D63" s="372">
        <v>0.7</v>
      </c>
      <c r="E63" s="372">
        <v>0.4</v>
      </c>
      <c r="F63" s="372">
        <v>0.39123000000000002</v>
      </c>
      <c r="G63" s="373">
        <f t="shared" si="2"/>
        <v>55.890000000000008</v>
      </c>
      <c r="H63" s="373">
        <v>0</v>
      </c>
      <c r="I63" s="374"/>
      <c r="J63" s="374"/>
    </row>
    <row r="64" spans="1:10" ht="18.75" x14ac:dyDescent="0.3">
      <c r="A64" s="370" t="s">
        <v>924</v>
      </c>
      <c r="B64" s="371" t="s">
        <v>925</v>
      </c>
      <c r="C64" s="372">
        <v>0</v>
      </c>
      <c r="D64" s="372">
        <v>0</v>
      </c>
      <c r="E64" s="372">
        <v>0</v>
      </c>
      <c r="F64" s="372">
        <v>0.44703999999999999</v>
      </c>
      <c r="G64" s="373">
        <v>0</v>
      </c>
      <c r="H64" s="373">
        <v>0</v>
      </c>
      <c r="I64" s="374"/>
      <c r="J64" s="374"/>
    </row>
    <row r="65" spans="1:10" ht="37.5" x14ac:dyDescent="0.3">
      <c r="A65" s="370" t="s">
        <v>926</v>
      </c>
      <c r="B65" s="394" t="s">
        <v>927</v>
      </c>
      <c r="C65" s="372">
        <v>0</v>
      </c>
      <c r="D65" s="372">
        <v>0</v>
      </c>
      <c r="E65" s="372">
        <v>0</v>
      </c>
      <c r="F65" s="372">
        <v>4.2200000000000001E-2</v>
      </c>
      <c r="G65" s="373">
        <v>0</v>
      </c>
      <c r="H65" s="373">
        <v>0</v>
      </c>
      <c r="I65" s="374"/>
      <c r="J65" s="374"/>
    </row>
    <row r="66" spans="1:10" ht="37.5" x14ac:dyDescent="0.3">
      <c r="A66" s="359" t="s">
        <v>928</v>
      </c>
      <c r="B66" s="360" t="s">
        <v>929</v>
      </c>
      <c r="C66" s="361">
        <f>C67+C69</f>
        <v>14003.7</v>
      </c>
      <c r="D66" s="361">
        <f>D67+D69</f>
        <v>14003.7</v>
      </c>
      <c r="E66" s="361">
        <f>E67+E69</f>
        <v>4096</v>
      </c>
      <c r="F66" s="361">
        <f>F67+F69</f>
        <v>4177.0881200000003</v>
      </c>
      <c r="G66" s="362">
        <f t="shared" si="2"/>
        <v>29.828460478302166</v>
      </c>
      <c r="H66" s="362">
        <f t="shared" si="0"/>
        <v>101.97969042968751</v>
      </c>
      <c r="I66" s="363"/>
      <c r="J66" s="363"/>
    </row>
    <row r="67" spans="1:10" s="369" customFormat="1" ht="37.5" x14ac:dyDescent="0.3">
      <c r="A67" s="364" t="s">
        <v>930</v>
      </c>
      <c r="B67" s="365" t="s">
        <v>931</v>
      </c>
      <c r="C67" s="366">
        <f>C68</f>
        <v>12993.7</v>
      </c>
      <c r="D67" s="366">
        <f>D68</f>
        <v>12993.7</v>
      </c>
      <c r="E67" s="366">
        <f>E68</f>
        <v>4096</v>
      </c>
      <c r="F67" s="366">
        <f>F68</f>
        <v>4096.31963</v>
      </c>
      <c r="G67" s="367">
        <f t="shared" si="2"/>
        <v>31.525428707758373</v>
      </c>
      <c r="H67" s="367">
        <f t="shared" si="0"/>
        <v>100.00780346679687</v>
      </c>
      <c r="I67" s="368"/>
      <c r="J67" s="368"/>
    </row>
    <row r="68" spans="1:10" ht="37.5" x14ac:dyDescent="0.3">
      <c r="A68" s="370" t="s">
        <v>932</v>
      </c>
      <c r="B68" s="371" t="s">
        <v>933</v>
      </c>
      <c r="C68" s="372">
        <v>12993.7</v>
      </c>
      <c r="D68" s="372">
        <v>12993.7</v>
      </c>
      <c r="E68" s="372">
        <v>4096</v>
      </c>
      <c r="F68" s="372">
        <v>4096.31963</v>
      </c>
      <c r="G68" s="373">
        <f t="shared" si="2"/>
        <v>31.525428707758373</v>
      </c>
      <c r="H68" s="373">
        <f t="shared" si="0"/>
        <v>100.00780346679687</v>
      </c>
      <c r="I68" s="374"/>
      <c r="J68" s="374"/>
    </row>
    <row r="69" spans="1:10" s="369" customFormat="1" ht="37.5" x14ac:dyDescent="0.3">
      <c r="A69" s="364" t="s">
        <v>934</v>
      </c>
      <c r="B69" s="365" t="s">
        <v>935</v>
      </c>
      <c r="C69" s="366">
        <f>C70+C71</f>
        <v>1010</v>
      </c>
      <c r="D69" s="366">
        <f>D70+D71</f>
        <v>1010</v>
      </c>
      <c r="E69" s="366">
        <f>E70+E71</f>
        <v>0</v>
      </c>
      <c r="F69" s="366">
        <f>F70+F71</f>
        <v>80.76849</v>
      </c>
      <c r="G69" s="367">
        <f t="shared" si="2"/>
        <v>7.9968801980198023</v>
      </c>
      <c r="H69" s="367">
        <v>0</v>
      </c>
      <c r="I69" s="368"/>
      <c r="J69" s="368"/>
    </row>
    <row r="70" spans="1:10" ht="37.5" x14ac:dyDescent="0.3">
      <c r="A70" s="370" t="s">
        <v>936</v>
      </c>
      <c r="B70" s="371" t="s">
        <v>937</v>
      </c>
      <c r="C70" s="372">
        <v>1010</v>
      </c>
      <c r="D70" s="372">
        <v>1010</v>
      </c>
      <c r="E70" s="372">
        <v>0</v>
      </c>
      <c r="F70" s="372">
        <v>3.0000000000000001E-5</v>
      </c>
      <c r="G70" s="373">
        <f t="shared" si="2"/>
        <v>2.9702970297029703E-6</v>
      </c>
      <c r="H70" s="373">
        <v>0</v>
      </c>
      <c r="I70" s="374"/>
      <c r="J70" s="374"/>
    </row>
    <row r="71" spans="1:10" s="369" customFormat="1" ht="32.25" customHeight="1" x14ac:dyDescent="0.3">
      <c r="A71" s="364" t="s">
        <v>938</v>
      </c>
      <c r="B71" s="365" t="s">
        <v>939</v>
      </c>
      <c r="C71" s="366">
        <v>0</v>
      </c>
      <c r="D71" s="366">
        <v>0</v>
      </c>
      <c r="E71" s="366">
        <v>0</v>
      </c>
      <c r="F71" s="366">
        <v>80.768460000000005</v>
      </c>
      <c r="G71" s="367">
        <v>0</v>
      </c>
      <c r="H71" s="367">
        <v>0</v>
      </c>
      <c r="I71" s="368"/>
      <c r="J71" s="368"/>
    </row>
    <row r="72" spans="1:10" ht="37.5" x14ac:dyDescent="0.3">
      <c r="A72" s="359" t="s">
        <v>940</v>
      </c>
      <c r="B72" s="360" t="s">
        <v>941</v>
      </c>
      <c r="C72" s="375">
        <f t="shared" ref="C72:F72" si="12">C76+C73</f>
        <v>634.79999999999995</v>
      </c>
      <c r="D72" s="375">
        <f t="shared" si="12"/>
        <v>634.79999999999995</v>
      </c>
      <c r="E72" s="361">
        <f t="shared" si="12"/>
        <v>279</v>
      </c>
      <c r="F72" s="361">
        <f t="shared" si="12"/>
        <v>810.84284000000002</v>
      </c>
      <c r="G72" s="362">
        <f t="shared" si="2"/>
        <v>127.73201638311281</v>
      </c>
      <c r="H72" s="362">
        <f t="shared" si="0"/>
        <v>290.62467383512546</v>
      </c>
      <c r="I72" s="363"/>
      <c r="J72" s="363"/>
    </row>
    <row r="73" spans="1:10" s="369" customFormat="1" ht="51" customHeight="1" x14ac:dyDescent="0.3">
      <c r="A73" s="387" t="s">
        <v>942</v>
      </c>
      <c r="B73" s="388" t="s">
        <v>943</v>
      </c>
      <c r="C73" s="377">
        <f>C74+C75</f>
        <v>0</v>
      </c>
      <c r="D73" s="377">
        <f t="shared" ref="D73:E73" si="13">D74+D75</f>
        <v>0</v>
      </c>
      <c r="E73" s="377">
        <f t="shared" si="13"/>
        <v>0</v>
      </c>
      <c r="F73" s="377">
        <f>F74+F75</f>
        <v>532.15</v>
      </c>
      <c r="G73" s="378">
        <v>0</v>
      </c>
      <c r="H73" s="378">
        <v>0</v>
      </c>
      <c r="I73" s="389"/>
      <c r="J73" s="389"/>
    </row>
    <row r="74" spans="1:10" ht="93.75" x14ac:dyDescent="0.3">
      <c r="A74" s="390" t="s">
        <v>944</v>
      </c>
      <c r="B74" s="391" t="s">
        <v>945</v>
      </c>
      <c r="C74" s="395">
        <v>0</v>
      </c>
      <c r="D74" s="395">
        <v>0</v>
      </c>
      <c r="E74" s="395">
        <v>0</v>
      </c>
      <c r="F74" s="395">
        <v>532.15</v>
      </c>
      <c r="G74" s="396">
        <v>0</v>
      </c>
      <c r="H74" s="396">
        <v>0</v>
      </c>
      <c r="I74" s="397"/>
      <c r="J74" s="397"/>
    </row>
    <row r="75" spans="1:10" ht="75" x14ac:dyDescent="0.3">
      <c r="A75" s="390" t="s">
        <v>946</v>
      </c>
      <c r="B75" s="391" t="s">
        <v>947</v>
      </c>
      <c r="C75" s="395">
        <v>0</v>
      </c>
      <c r="D75" s="395">
        <v>0</v>
      </c>
      <c r="E75" s="395">
        <v>0</v>
      </c>
      <c r="F75" s="395">
        <v>0</v>
      </c>
      <c r="G75" s="396">
        <v>0</v>
      </c>
      <c r="H75" s="396">
        <v>0</v>
      </c>
      <c r="I75" s="397"/>
      <c r="J75" s="397"/>
    </row>
    <row r="76" spans="1:10" s="369" customFormat="1" ht="37.5" x14ac:dyDescent="0.3">
      <c r="A76" s="364" t="s">
        <v>948</v>
      </c>
      <c r="B76" s="365" t="s">
        <v>949</v>
      </c>
      <c r="C76" s="377">
        <f>C77+C78</f>
        <v>634.79999999999995</v>
      </c>
      <c r="D76" s="377">
        <f>D77+D78</f>
        <v>634.79999999999995</v>
      </c>
      <c r="E76" s="377">
        <f t="shared" ref="E76:F76" si="14">E77+E78</f>
        <v>279</v>
      </c>
      <c r="F76" s="377">
        <f t="shared" si="14"/>
        <v>278.69283999999999</v>
      </c>
      <c r="G76" s="367">
        <f t="shared" si="2"/>
        <v>43.902463768115943</v>
      </c>
      <c r="H76" s="367">
        <f t="shared" si="0"/>
        <v>99.889906810035839</v>
      </c>
      <c r="I76" s="368"/>
      <c r="J76" s="368"/>
    </row>
    <row r="77" spans="1:10" ht="37.5" x14ac:dyDescent="0.3">
      <c r="A77" s="370" t="s">
        <v>950</v>
      </c>
      <c r="B77" s="371" t="s">
        <v>951</v>
      </c>
      <c r="C77" s="379">
        <v>412.9</v>
      </c>
      <c r="D77" s="379">
        <v>412.9</v>
      </c>
      <c r="E77" s="372">
        <v>251</v>
      </c>
      <c r="F77" s="372">
        <v>250.67374000000001</v>
      </c>
      <c r="G77" s="373">
        <f t="shared" si="2"/>
        <v>60.710520707193027</v>
      </c>
      <c r="H77" s="373">
        <f t="shared" si="0"/>
        <v>99.870015936254987</v>
      </c>
      <c r="I77" s="374"/>
      <c r="J77" s="374"/>
    </row>
    <row r="78" spans="1:10" ht="56.25" x14ac:dyDescent="0.3">
      <c r="A78" s="370" t="s">
        <v>952</v>
      </c>
      <c r="B78" s="371" t="s">
        <v>953</v>
      </c>
      <c r="C78" s="379">
        <v>221.9</v>
      </c>
      <c r="D78" s="379">
        <v>221.9</v>
      </c>
      <c r="E78" s="372">
        <v>28</v>
      </c>
      <c r="F78" s="372">
        <v>28.019100000000002</v>
      </c>
      <c r="G78" s="373">
        <f t="shared" si="2"/>
        <v>12.626904010815684</v>
      </c>
      <c r="H78" s="373">
        <f t="shared" si="0"/>
        <v>100.06821428571429</v>
      </c>
      <c r="I78" s="374"/>
      <c r="J78" s="374"/>
    </row>
    <row r="79" spans="1:10" ht="18.75" x14ac:dyDescent="0.3">
      <c r="A79" s="359" t="s">
        <v>954</v>
      </c>
      <c r="B79" s="360" t="s">
        <v>955</v>
      </c>
      <c r="C79" s="361">
        <f>SUM(C80:C98)</f>
        <v>700.1</v>
      </c>
      <c r="D79" s="361">
        <f>SUM(D80:D98)</f>
        <v>700.1</v>
      </c>
      <c r="E79" s="361">
        <f>SUM(E80:E98)</f>
        <v>106.39999999999999</v>
      </c>
      <c r="F79" s="361">
        <f>SUM(F80:F98)</f>
        <v>129.49191999999999</v>
      </c>
      <c r="G79" s="362">
        <f t="shared" si="2"/>
        <v>18.496203399514354</v>
      </c>
      <c r="H79" s="362">
        <f t="shared" si="0"/>
        <v>121.70293233082707</v>
      </c>
      <c r="I79" s="363"/>
      <c r="J79" s="363"/>
    </row>
    <row r="80" spans="1:10" ht="80.25" customHeight="1" x14ac:dyDescent="0.3">
      <c r="A80" s="370" t="s">
        <v>956</v>
      </c>
      <c r="B80" s="371" t="s">
        <v>957</v>
      </c>
      <c r="C80" s="372">
        <v>63.8</v>
      </c>
      <c r="D80" s="372">
        <v>63.8</v>
      </c>
      <c r="E80" s="372">
        <v>10</v>
      </c>
      <c r="F80" s="372">
        <v>8.7999899999999993</v>
      </c>
      <c r="G80" s="373">
        <f t="shared" si="2"/>
        <v>13.793087774294671</v>
      </c>
      <c r="H80" s="373">
        <f t="shared" si="0"/>
        <v>87.999899999999997</v>
      </c>
      <c r="I80" s="374"/>
      <c r="J80" s="374"/>
    </row>
    <row r="81" spans="1:10" ht="112.5" customHeight="1" x14ac:dyDescent="0.3">
      <c r="A81" s="370" t="s">
        <v>958</v>
      </c>
      <c r="B81" s="371" t="s">
        <v>959</v>
      </c>
      <c r="C81" s="372">
        <v>248.8</v>
      </c>
      <c r="D81" s="372">
        <v>248.8</v>
      </c>
      <c r="E81" s="372">
        <v>25</v>
      </c>
      <c r="F81" s="372">
        <v>23.257660000000001</v>
      </c>
      <c r="G81" s="373">
        <f t="shared" si="2"/>
        <v>9.3479340836012863</v>
      </c>
      <c r="H81" s="373">
        <f t="shared" si="0"/>
        <v>93.030640000000005</v>
      </c>
      <c r="I81" s="374"/>
      <c r="J81" s="374"/>
    </row>
    <row r="82" spans="1:10" ht="82.5" customHeight="1" x14ac:dyDescent="0.3">
      <c r="A82" s="370" t="s">
        <v>960</v>
      </c>
      <c r="B82" s="371" t="s">
        <v>961</v>
      </c>
      <c r="C82" s="372">
        <v>65.400000000000006</v>
      </c>
      <c r="D82" s="372">
        <v>65.400000000000006</v>
      </c>
      <c r="E82" s="372">
        <v>4</v>
      </c>
      <c r="F82" s="372">
        <v>3.9844300000000001</v>
      </c>
      <c r="G82" s="373">
        <f t="shared" si="2"/>
        <v>6.0924006116207945</v>
      </c>
      <c r="H82" s="373">
        <f t="shared" si="0"/>
        <v>99.61075000000001</v>
      </c>
      <c r="I82" s="374"/>
      <c r="J82" s="374"/>
    </row>
    <row r="83" spans="1:10" ht="78.75" hidden="1" customHeight="1" x14ac:dyDescent="0.3">
      <c r="A83" s="370" t="s">
        <v>962</v>
      </c>
      <c r="B83" s="371" t="s">
        <v>963</v>
      </c>
      <c r="C83" s="372">
        <v>0</v>
      </c>
      <c r="D83" s="372">
        <v>0</v>
      </c>
      <c r="E83" s="372">
        <v>0</v>
      </c>
      <c r="F83" s="372">
        <v>0</v>
      </c>
      <c r="G83" s="373">
        <v>0</v>
      </c>
      <c r="H83" s="373">
        <v>0</v>
      </c>
      <c r="I83" s="374"/>
      <c r="J83" s="374"/>
    </row>
    <row r="84" spans="1:10" ht="84" customHeight="1" x14ac:dyDescent="0.3">
      <c r="A84" s="370" t="s">
        <v>964</v>
      </c>
      <c r="B84" s="371" t="s">
        <v>965</v>
      </c>
      <c r="C84" s="372">
        <v>61.6</v>
      </c>
      <c r="D84" s="372">
        <v>61.6</v>
      </c>
      <c r="E84" s="372">
        <v>0</v>
      </c>
      <c r="F84" s="372">
        <v>9.0200000000000002E-3</v>
      </c>
      <c r="G84" s="373">
        <f t="shared" si="2"/>
        <v>1.4642857142857145E-2</v>
      </c>
      <c r="H84" s="373">
        <v>0</v>
      </c>
      <c r="I84" s="374"/>
      <c r="J84" s="374"/>
    </row>
    <row r="85" spans="1:10" ht="91.5" customHeight="1" x14ac:dyDescent="0.3">
      <c r="A85" s="370" t="s">
        <v>966</v>
      </c>
      <c r="B85" s="371" t="s">
        <v>967</v>
      </c>
      <c r="C85" s="372">
        <v>0</v>
      </c>
      <c r="D85" s="372">
        <v>0</v>
      </c>
      <c r="E85" s="372">
        <v>0</v>
      </c>
      <c r="F85" s="372">
        <v>15</v>
      </c>
      <c r="G85" s="373">
        <v>0</v>
      </c>
      <c r="H85" s="373">
        <v>0</v>
      </c>
      <c r="I85" s="374"/>
      <c r="J85" s="374"/>
    </row>
    <row r="86" spans="1:10" ht="93.75" x14ac:dyDescent="0.3">
      <c r="A86" s="370" t="s">
        <v>968</v>
      </c>
      <c r="B86" s="371" t="s">
        <v>969</v>
      </c>
      <c r="C86" s="372">
        <v>4.5</v>
      </c>
      <c r="D86" s="372">
        <v>4.5</v>
      </c>
      <c r="E86" s="372">
        <v>0.3</v>
      </c>
      <c r="F86" s="372">
        <v>0.25</v>
      </c>
      <c r="G86" s="373">
        <f t="shared" ref="G86:G166" si="15">F86/D86*100</f>
        <v>5.5555555555555554</v>
      </c>
      <c r="H86" s="373">
        <f t="shared" ref="H86:H164" si="16">F86/E86*100</f>
        <v>83.333333333333343</v>
      </c>
      <c r="I86" s="374"/>
      <c r="J86" s="374"/>
    </row>
    <row r="87" spans="1:10" ht="129.75" customHeight="1" x14ac:dyDescent="0.3">
      <c r="A87" s="370" t="s">
        <v>970</v>
      </c>
      <c r="B87" s="371" t="s">
        <v>971</v>
      </c>
      <c r="C87" s="372">
        <v>0</v>
      </c>
      <c r="D87" s="372">
        <v>0</v>
      </c>
      <c r="E87" s="372">
        <v>0</v>
      </c>
      <c r="F87" s="372">
        <v>0.3</v>
      </c>
      <c r="G87" s="373">
        <v>0</v>
      </c>
      <c r="H87" s="373">
        <v>0</v>
      </c>
      <c r="I87" s="374"/>
      <c r="J87" s="374"/>
    </row>
    <row r="88" spans="1:10" ht="192.75" hidden="1" customHeight="1" x14ac:dyDescent="0.3">
      <c r="A88" s="370" t="s">
        <v>972</v>
      </c>
      <c r="B88" s="371" t="s">
        <v>973</v>
      </c>
      <c r="C88" s="372">
        <v>0</v>
      </c>
      <c r="D88" s="372">
        <v>0</v>
      </c>
      <c r="E88" s="372">
        <v>0</v>
      </c>
      <c r="F88" s="372">
        <v>0</v>
      </c>
      <c r="G88" s="373">
        <v>0</v>
      </c>
      <c r="H88" s="373">
        <v>0</v>
      </c>
      <c r="I88" s="374"/>
      <c r="J88" s="374"/>
    </row>
    <row r="89" spans="1:10" ht="91.5" customHeight="1" x14ac:dyDescent="0.3">
      <c r="A89" s="370" t="s">
        <v>974</v>
      </c>
      <c r="B89" s="371" t="s">
        <v>975</v>
      </c>
      <c r="C89" s="372">
        <v>5.0999999999999996</v>
      </c>
      <c r="D89" s="372">
        <v>5.0999999999999996</v>
      </c>
      <c r="E89" s="372">
        <v>0.3</v>
      </c>
      <c r="F89" s="372">
        <v>0.3</v>
      </c>
      <c r="G89" s="373">
        <f t="shared" si="15"/>
        <v>5.8823529411764701</v>
      </c>
      <c r="H89" s="373">
        <f t="shared" si="16"/>
        <v>100</v>
      </c>
      <c r="I89" s="374"/>
      <c r="J89" s="374"/>
    </row>
    <row r="90" spans="1:10" ht="78.75" customHeight="1" x14ac:dyDescent="0.3">
      <c r="A90" s="370" t="s">
        <v>976</v>
      </c>
      <c r="B90" s="371" t="s">
        <v>977</v>
      </c>
      <c r="C90" s="372">
        <v>32.700000000000003</v>
      </c>
      <c r="D90" s="372">
        <v>32.700000000000003</v>
      </c>
      <c r="E90" s="372">
        <v>8.8000000000000007</v>
      </c>
      <c r="F90" s="372">
        <v>8.8089700000000004</v>
      </c>
      <c r="G90" s="373">
        <f t="shared" si="15"/>
        <v>26.938746177370032</v>
      </c>
      <c r="H90" s="373">
        <f t="shared" si="16"/>
        <v>100.10193181818181</v>
      </c>
      <c r="I90" s="374"/>
      <c r="J90" s="374"/>
    </row>
    <row r="91" spans="1:10" ht="78.75" customHeight="1" x14ac:dyDescent="0.3">
      <c r="A91" s="370" t="s">
        <v>978</v>
      </c>
      <c r="B91" s="371" t="s">
        <v>979</v>
      </c>
      <c r="C91" s="372">
        <v>0</v>
      </c>
      <c r="D91" s="372">
        <v>0</v>
      </c>
      <c r="E91" s="372">
        <v>0</v>
      </c>
      <c r="F91" s="372">
        <v>0.3</v>
      </c>
      <c r="G91" s="373">
        <v>0</v>
      </c>
      <c r="H91" s="373">
        <v>0</v>
      </c>
      <c r="I91" s="374"/>
      <c r="J91" s="374"/>
    </row>
    <row r="92" spans="1:10" ht="76.5" customHeight="1" x14ac:dyDescent="0.3">
      <c r="A92" s="370" t="s">
        <v>980</v>
      </c>
      <c r="B92" s="371" t="s">
        <v>981</v>
      </c>
      <c r="C92" s="372">
        <v>163.6</v>
      </c>
      <c r="D92" s="372">
        <v>163.6</v>
      </c>
      <c r="E92" s="372">
        <v>50</v>
      </c>
      <c r="F92" s="372">
        <v>40.170310000000001</v>
      </c>
      <c r="G92" s="373">
        <f t="shared" si="15"/>
        <v>24.553979217603914</v>
      </c>
      <c r="H92" s="373">
        <f t="shared" si="16"/>
        <v>80.340620000000001</v>
      </c>
      <c r="I92" s="374"/>
      <c r="J92" s="374"/>
    </row>
    <row r="93" spans="1:10" ht="131.25" x14ac:dyDescent="0.3">
      <c r="A93" s="370" t="s">
        <v>982</v>
      </c>
      <c r="B93" s="371" t="s">
        <v>983</v>
      </c>
      <c r="C93" s="372">
        <v>54.6</v>
      </c>
      <c r="D93" s="372">
        <v>54.6</v>
      </c>
      <c r="E93" s="372">
        <v>8</v>
      </c>
      <c r="F93" s="372">
        <v>7.5</v>
      </c>
      <c r="G93" s="373">
        <f t="shared" si="15"/>
        <v>13.736263736263735</v>
      </c>
      <c r="H93" s="373">
        <f t="shared" si="16"/>
        <v>93.75</v>
      </c>
      <c r="I93" s="374"/>
      <c r="J93" s="374"/>
    </row>
    <row r="94" spans="1:10" ht="56.25" hidden="1" x14ac:dyDescent="0.3">
      <c r="A94" s="370" t="s">
        <v>984</v>
      </c>
      <c r="B94" s="371" t="s">
        <v>985</v>
      </c>
      <c r="C94" s="372">
        <v>0</v>
      </c>
      <c r="D94" s="372">
        <v>0</v>
      </c>
      <c r="E94" s="372">
        <v>0</v>
      </c>
      <c r="F94" s="372">
        <v>0</v>
      </c>
      <c r="G94" s="373" t="e">
        <f t="shared" si="15"/>
        <v>#DIV/0!</v>
      </c>
      <c r="H94" s="373" t="e">
        <f t="shared" si="16"/>
        <v>#DIV/0!</v>
      </c>
      <c r="I94" s="374"/>
      <c r="J94" s="374"/>
    </row>
    <row r="95" spans="1:10" ht="75" hidden="1" x14ac:dyDescent="0.3">
      <c r="A95" s="370" t="s">
        <v>986</v>
      </c>
      <c r="B95" s="371" t="s">
        <v>987</v>
      </c>
      <c r="C95" s="372">
        <v>0</v>
      </c>
      <c r="D95" s="372">
        <v>0</v>
      </c>
      <c r="E95" s="372">
        <v>0</v>
      </c>
      <c r="F95" s="372">
        <v>0</v>
      </c>
      <c r="G95" s="373">
        <v>0</v>
      </c>
      <c r="H95" s="373">
        <v>0</v>
      </c>
      <c r="I95" s="374"/>
      <c r="J95" s="374"/>
    </row>
    <row r="96" spans="1:10" ht="75" hidden="1" x14ac:dyDescent="0.3">
      <c r="A96" s="370" t="s">
        <v>988</v>
      </c>
      <c r="B96" s="371" t="s">
        <v>989</v>
      </c>
      <c r="C96" s="372">
        <v>0</v>
      </c>
      <c r="D96" s="372">
        <v>0</v>
      </c>
      <c r="E96" s="372">
        <v>0</v>
      </c>
      <c r="F96" s="372">
        <v>0</v>
      </c>
      <c r="G96" s="373">
        <v>0</v>
      </c>
      <c r="H96" s="373">
        <v>0</v>
      </c>
      <c r="I96" s="374"/>
      <c r="J96" s="374"/>
    </row>
    <row r="97" spans="1:10" ht="75" x14ac:dyDescent="0.3">
      <c r="A97" s="370" t="s">
        <v>990</v>
      </c>
      <c r="B97" s="371" t="s">
        <v>991</v>
      </c>
      <c r="C97" s="372">
        <v>0</v>
      </c>
      <c r="D97" s="372">
        <v>0</v>
      </c>
      <c r="E97" s="372">
        <v>0</v>
      </c>
      <c r="F97" s="372">
        <v>3.57</v>
      </c>
      <c r="G97" s="373">
        <v>0</v>
      </c>
      <c r="H97" s="373">
        <v>0</v>
      </c>
      <c r="I97" s="374"/>
      <c r="J97" s="374"/>
    </row>
    <row r="98" spans="1:10" ht="93.75" x14ac:dyDescent="0.3">
      <c r="A98" s="370" t="s">
        <v>992</v>
      </c>
      <c r="B98" s="371" t="s">
        <v>993</v>
      </c>
      <c r="C98" s="372">
        <v>0</v>
      </c>
      <c r="D98" s="372">
        <v>0</v>
      </c>
      <c r="E98" s="372">
        <v>0</v>
      </c>
      <c r="F98" s="372">
        <v>17.241540000000001</v>
      </c>
      <c r="G98" s="373">
        <v>0</v>
      </c>
      <c r="H98" s="373">
        <v>0</v>
      </c>
      <c r="I98" s="374"/>
      <c r="J98" s="374"/>
    </row>
    <row r="99" spans="1:10" ht="18.75" x14ac:dyDescent="0.3">
      <c r="A99" s="398" t="s">
        <v>994</v>
      </c>
      <c r="B99" s="399" t="s">
        <v>995</v>
      </c>
      <c r="C99" s="375">
        <f>C100+C104+C102</f>
        <v>293.01636000000002</v>
      </c>
      <c r="D99" s="375">
        <f t="shared" ref="D99:F99" si="17">D100+D104+D102</f>
        <v>293.01636000000002</v>
      </c>
      <c r="E99" s="375">
        <f t="shared" si="17"/>
        <v>293.01636000000002</v>
      </c>
      <c r="F99" s="375">
        <f t="shared" si="17"/>
        <v>287.31168000000002</v>
      </c>
      <c r="G99" s="400">
        <f t="shared" ref="G99" si="18">F99/D99*100</f>
        <v>98.053118945303936</v>
      </c>
      <c r="H99" s="400">
        <f t="shared" ref="H99" si="19">F99/E99*100</f>
        <v>98.053118945303936</v>
      </c>
      <c r="I99" s="374"/>
      <c r="J99" s="374"/>
    </row>
    <row r="100" spans="1:10" s="403" customFormat="1" ht="18.75" x14ac:dyDescent="0.3">
      <c r="A100" s="401" t="s">
        <v>996</v>
      </c>
      <c r="B100" s="402" t="s">
        <v>997</v>
      </c>
      <c r="C100" s="361">
        <f>C101</f>
        <v>0</v>
      </c>
      <c r="D100" s="361">
        <f t="shared" ref="D100:F100" si="20">D101</f>
        <v>0</v>
      </c>
      <c r="E100" s="361">
        <f t="shared" si="20"/>
        <v>0</v>
      </c>
      <c r="F100" s="361">
        <f t="shared" si="20"/>
        <v>-3.3523200000000002</v>
      </c>
      <c r="G100" s="400">
        <v>0</v>
      </c>
      <c r="H100" s="400">
        <v>0</v>
      </c>
      <c r="I100" s="363"/>
      <c r="J100" s="363"/>
    </row>
    <row r="101" spans="1:10" ht="18.75" x14ac:dyDescent="0.3">
      <c r="A101" s="404" t="s">
        <v>998</v>
      </c>
      <c r="B101" s="371" t="s">
        <v>999</v>
      </c>
      <c r="C101" s="372">
        <v>0</v>
      </c>
      <c r="D101" s="372">
        <v>0</v>
      </c>
      <c r="E101" s="372">
        <v>0</v>
      </c>
      <c r="F101" s="372">
        <v>-3.3523200000000002</v>
      </c>
      <c r="G101" s="405">
        <v>0</v>
      </c>
      <c r="H101" s="405">
        <v>0</v>
      </c>
      <c r="I101" s="374"/>
      <c r="J101" s="374"/>
    </row>
    <row r="102" spans="1:10" s="403" customFormat="1" ht="18.75" x14ac:dyDescent="0.3">
      <c r="A102" s="401" t="s">
        <v>1000</v>
      </c>
      <c r="B102" s="402" t="s">
        <v>1001</v>
      </c>
      <c r="C102" s="361">
        <f>C103</f>
        <v>0</v>
      </c>
      <c r="D102" s="361">
        <f t="shared" ref="D102:F102" si="21">D103</f>
        <v>0</v>
      </c>
      <c r="E102" s="361">
        <f t="shared" si="21"/>
        <v>0</v>
      </c>
      <c r="F102" s="361">
        <f t="shared" si="21"/>
        <v>-2.35236</v>
      </c>
      <c r="G102" s="400">
        <v>0</v>
      </c>
      <c r="H102" s="400">
        <v>0</v>
      </c>
      <c r="I102" s="363"/>
      <c r="J102" s="363"/>
    </row>
    <row r="103" spans="1:10" ht="18.75" x14ac:dyDescent="0.3">
      <c r="A103" s="404" t="s">
        <v>1002</v>
      </c>
      <c r="B103" s="371" t="s">
        <v>1003</v>
      </c>
      <c r="C103" s="372">
        <v>0</v>
      </c>
      <c r="D103" s="372">
        <v>0</v>
      </c>
      <c r="E103" s="372">
        <v>0</v>
      </c>
      <c r="F103" s="372">
        <v>-2.35236</v>
      </c>
      <c r="G103" s="405">
        <v>0</v>
      </c>
      <c r="H103" s="405">
        <v>0</v>
      </c>
      <c r="I103" s="374"/>
      <c r="J103" s="374"/>
    </row>
    <row r="104" spans="1:10" ht="18.75" x14ac:dyDescent="0.3">
      <c r="A104" s="398" t="s">
        <v>1004</v>
      </c>
      <c r="B104" s="399" t="s">
        <v>1005</v>
      </c>
      <c r="C104" s="375">
        <f>C105</f>
        <v>293.01636000000002</v>
      </c>
      <c r="D104" s="375">
        <f>D105</f>
        <v>293.01636000000002</v>
      </c>
      <c r="E104" s="375">
        <f t="shared" ref="E104:F104" si="22">E105</f>
        <v>293.01636000000002</v>
      </c>
      <c r="F104" s="375">
        <f t="shared" si="22"/>
        <v>293.01636000000002</v>
      </c>
      <c r="G104" s="376">
        <f t="shared" ref="G104" si="23">F104/D104*100</f>
        <v>100</v>
      </c>
      <c r="H104" s="376">
        <f t="shared" ref="H104" si="24">F104/E104*100</f>
        <v>100</v>
      </c>
      <c r="I104" s="374"/>
      <c r="J104" s="374"/>
    </row>
    <row r="105" spans="1:10" ht="18.75" x14ac:dyDescent="0.3">
      <c r="A105" s="393" t="s">
        <v>1006</v>
      </c>
      <c r="B105" s="394" t="s">
        <v>1007</v>
      </c>
      <c r="C105" s="372">
        <v>293.01636000000002</v>
      </c>
      <c r="D105" s="372">
        <v>293.01636000000002</v>
      </c>
      <c r="E105" s="372">
        <v>293.01636000000002</v>
      </c>
      <c r="F105" s="372">
        <v>293.01636000000002</v>
      </c>
      <c r="G105" s="373">
        <f>F105/D105*100</f>
        <v>100</v>
      </c>
      <c r="H105" s="373">
        <f>F105/E105*100</f>
        <v>100</v>
      </c>
      <c r="I105" s="374"/>
      <c r="J105" s="374"/>
    </row>
    <row r="106" spans="1:10" ht="18.75" x14ac:dyDescent="0.3">
      <c r="A106" s="406" t="s">
        <v>1008</v>
      </c>
      <c r="B106" s="350" t="s">
        <v>1009</v>
      </c>
      <c r="C106" s="351">
        <f>C107+C195+C199+C193+C197</f>
        <v>1062498.4009099999</v>
      </c>
      <c r="D106" s="351">
        <f>D107+D195+D199+D193+D197</f>
        <v>1098669.9444000002</v>
      </c>
      <c r="E106" s="351">
        <f>E107+E195+E199+E193+E197</f>
        <v>258453.82170999999</v>
      </c>
      <c r="F106" s="351">
        <f>F107+F195+F199+F193+F197</f>
        <v>258508.81294</v>
      </c>
      <c r="G106" s="352">
        <f t="shared" si="15"/>
        <v>23.529251369589023</v>
      </c>
      <c r="H106" s="352">
        <f t="shared" si="16"/>
        <v>100.02127700400642</v>
      </c>
      <c r="I106" s="353"/>
      <c r="J106" s="353"/>
    </row>
    <row r="107" spans="1:10" ht="37.5" x14ac:dyDescent="0.3">
      <c r="A107" s="407" t="s">
        <v>1010</v>
      </c>
      <c r="B107" s="408" t="s">
        <v>1011</v>
      </c>
      <c r="C107" s="409">
        <f>C108+C117+C154+C180</f>
        <v>1064383.3552599999</v>
      </c>
      <c r="D107" s="409">
        <f>D108+D117+D154+D180</f>
        <v>1100554.8987500002</v>
      </c>
      <c r="E107" s="409">
        <f>E108+E117+E154+E180</f>
        <v>260338.77606</v>
      </c>
      <c r="F107" s="409">
        <f>F108+F117+F154+F180</f>
        <v>260338.77606</v>
      </c>
      <c r="G107" s="410">
        <f t="shared" si="15"/>
        <v>23.65522849934068</v>
      </c>
      <c r="H107" s="410">
        <f t="shared" si="16"/>
        <v>100</v>
      </c>
      <c r="I107" s="411"/>
      <c r="J107" s="411"/>
    </row>
    <row r="108" spans="1:10" ht="18.75" x14ac:dyDescent="0.3">
      <c r="A108" s="412" t="s">
        <v>1012</v>
      </c>
      <c r="B108" s="355" t="s">
        <v>1013</v>
      </c>
      <c r="C108" s="413">
        <f>C109+C110+C113</f>
        <v>411328.2</v>
      </c>
      <c r="D108" s="413">
        <f>D109+D110+D113</f>
        <v>411328.2</v>
      </c>
      <c r="E108" s="413">
        <f t="shared" ref="E108:F108" si="25">E109+E110+E113</f>
        <v>100491.8</v>
      </c>
      <c r="F108" s="413">
        <f t="shared" si="25"/>
        <v>100491.8</v>
      </c>
      <c r="G108" s="414">
        <f t="shared" si="15"/>
        <v>24.431050436123758</v>
      </c>
      <c r="H108" s="414">
        <f t="shared" si="16"/>
        <v>100</v>
      </c>
      <c r="I108" s="415"/>
      <c r="J108" s="415"/>
    </row>
    <row r="109" spans="1:10" ht="37.5" x14ac:dyDescent="0.25">
      <c r="A109" s="416" t="s">
        <v>1014</v>
      </c>
      <c r="B109" s="417" t="s">
        <v>1015</v>
      </c>
      <c r="C109" s="418">
        <v>408995.2</v>
      </c>
      <c r="D109" s="418">
        <v>408995.2</v>
      </c>
      <c r="E109" s="418">
        <v>98158.8</v>
      </c>
      <c r="F109" s="418">
        <v>98158.8</v>
      </c>
      <c r="G109" s="400">
        <f t="shared" si="15"/>
        <v>23.999988263920947</v>
      </c>
      <c r="H109" s="400">
        <f t="shared" si="16"/>
        <v>100</v>
      </c>
      <c r="I109" s="419"/>
      <c r="J109" s="419"/>
    </row>
    <row r="110" spans="1:10" ht="37.5" hidden="1" x14ac:dyDescent="0.25">
      <c r="A110" s="416" t="s">
        <v>1016</v>
      </c>
      <c r="B110" s="420" t="s">
        <v>1017</v>
      </c>
      <c r="C110" s="418">
        <f>C112</f>
        <v>0</v>
      </c>
      <c r="D110" s="418">
        <f>D112</f>
        <v>0</v>
      </c>
      <c r="E110" s="418">
        <f>E112</f>
        <v>0</v>
      </c>
      <c r="F110" s="418">
        <f t="shared" ref="F110" si="26">F112</f>
        <v>0</v>
      </c>
      <c r="G110" s="400" t="e">
        <f t="shared" si="15"/>
        <v>#DIV/0!</v>
      </c>
      <c r="H110" s="400" t="e">
        <f t="shared" si="16"/>
        <v>#DIV/0!</v>
      </c>
      <c r="I110" s="419"/>
      <c r="J110" s="419"/>
    </row>
    <row r="111" spans="1:10" ht="18.75" hidden="1" x14ac:dyDescent="0.25">
      <c r="A111" s="416"/>
      <c r="B111" s="421" t="s">
        <v>114</v>
      </c>
      <c r="C111" s="418"/>
      <c r="D111" s="418"/>
      <c r="E111" s="418"/>
      <c r="F111" s="418"/>
      <c r="G111" s="400"/>
      <c r="H111" s="400"/>
      <c r="I111" s="419"/>
      <c r="J111" s="419"/>
    </row>
    <row r="112" spans="1:10" ht="37.5" hidden="1" x14ac:dyDescent="0.25">
      <c r="A112" s="416"/>
      <c r="B112" s="421" t="s">
        <v>1018</v>
      </c>
      <c r="C112" s="422">
        <v>0</v>
      </c>
      <c r="D112" s="422">
        <v>0</v>
      </c>
      <c r="E112" s="422">
        <v>0</v>
      </c>
      <c r="F112" s="422">
        <v>0</v>
      </c>
      <c r="G112" s="405" t="e">
        <f t="shared" si="15"/>
        <v>#DIV/0!</v>
      </c>
      <c r="H112" s="405" t="e">
        <f t="shared" si="16"/>
        <v>#DIV/0!</v>
      </c>
      <c r="I112" s="423"/>
      <c r="J112" s="423"/>
    </row>
    <row r="113" spans="1:10" ht="18.75" x14ac:dyDescent="0.25">
      <c r="A113" s="401" t="s">
        <v>1019</v>
      </c>
      <c r="B113" s="402" t="s">
        <v>1020</v>
      </c>
      <c r="C113" s="418">
        <f>C115+C116</f>
        <v>2333</v>
      </c>
      <c r="D113" s="418">
        <f>D115+D116</f>
        <v>2333</v>
      </c>
      <c r="E113" s="418">
        <f t="shared" ref="E113:F113" si="27">E115+E116</f>
        <v>2333</v>
      </c>
      <c r="F113" s="418">
        <f t="shared" si="27"/>
        <v>2333</v>
      </c>
      <c r="G113" s="400">
        <f>F113/D113*100</f>
        <v>100</v>
      </c>
      <c r="H113" s="400">
        <f>F113/E113*100</f>
        <v>100</v>
      </c>
      <c r="I113" s="423"/>
      <c r="J113" s="423"/>
    </row>
    <row r="114" spans="1:10" ht="18.75" x14ac:dyDescent="0.25">
      <c r="A114" s="401"/>
      <c r="B114" s="385" t="s">
        <v>114</v>
      </c>
      <c r="C114" s="422"/>
      <c r="D114" s="422"/>
      <c r="E114" s="422"/>
      <c r="F114" s="422"/>
      <c r="G114" s="405"/>
      <c r="H114" s="405"/>
      <c r="I114" s="423"/>
      <c r="J114" s="423"/>
    </row>
    <row r="115" spans="1:10" ht="18.75" x14ac:dyDescent="0.25">
      <c r="A115" s="424"/>
      <c r="B115" s="385" t="s">
        <v>1021</v>
      </c>
      <c r="C115" s="422">
        <v>1545.3</v>
      </c>
      <c r="D115" s="422">
        <v>1545.3</v>
      </c>
      <c r="E115" s="422">
        <v>1545.3</v>
      </c>
      <c r="F115" s="422">
        <v>1545.3</v>
      </c>
      <c r="G115" s="405">
        <f>F115/D115*100</f>
        <v>100</v>
      </c>
      <c r="H115" s="405">
        <f>F115/E115*100</f>
        <v>100</v>
      </c>
      <c r="I115" s="423"/>
      <c r="J115" s="423"/>
    </row>
    <row r="116" spans="1:10" ht="18.75" x14ac:dyDescent="0.25">
      <c r="A116" s="425"/>
      <c r="B116" s="391" t="s">
        <v>1022</v>
      </c>
      <c r="C116" s="422">
        <v>787.7</v>
      </c>
      <c r="D116" s="422">
        <v>787.7</v>
      </c>
      <c r="E116" s="422">
        <v>787.7</v>
      </c>
      <c r="F116" s="422">
        <v>787.7</v>
      </c>
      <c r="G116" s="405">
        <f>F116/D116*100</f>
        <v>100</v>
      </c>
      <c r="H116" s="405">
        <f>F116/E116*100</f>
        <v>100</v>
      </c>
      <c r="I116" s="423"/>
      <c r="J116" s="423"/>
    </row>
    <row r="117" spans="1:10" ht="37.5" x14ac:dyDescent="0.3">
      <c r="A117" s="426" t="s">
        <v>1023</v>
      </c>
      <c r="B117" s="427" t="s">
        <v>1024</v>
      </c>
      <c r="C117" s="428">
        <f>C141+C131+C125+C135+C127+C118+C121+C139+C123</f>
        <v>258562.77776</v>
      </c>
      <c r="D117" s="428">
        <f t="shared" ref="D117:F117" si="28">D141+D131+D125+D135+D127+D118+D121+D139+D123</f>
        <v>294445.39418</v>
      </c>
      <c r="E117" s="428">
        <f t="shared" si="28"/>
        <v>53718.471940000003</v>
      </c>
      <c r="F117" s="428">
        <f t="shared" si="28"/>
        <v>53718.471940000003</v>
      </c>
      <c r="G117" s="429">
        <f t="shared" si="15"/>
        <v>18.243950491941092</v>
      </c>
      <c r="H117" s="429">
        <f t="shared" si="16"/>
        <v>100</v>
      </c>
      <c r="I117" s="358"/>
      <c r="J117" s="358"/>
    </row>
    <row r="118" spans="1:10" s="431" customFormat="1" ht="31.5" x14ac:dyDescent="0.3">
      <c r="A118" s="398" t="s">
        <v>1025</v>
      </c>
      <c r="B118" s="430" t="s">
        <v>1026</v>
      </c>
      <c r="C118" s="375">
        <f>C119</f>
        <v>68362.5</v>
      </c>
      <c r="D118" s="375">
        <f>D119</f>
        <v>89574.661689999994</v>
      </c>
      <c r="E118" s="375">
        <f t="shared" ref="E118:F119" si="29">E119</f>
        <v>0</v>
      </c>
      <c r="F118" s="375">
        <f t="shared" si="29"/>
        <v>0</v>
      </c>
      <c r="G118" s="376">
        <f>F118/D118*100</f>
        <v>0</v>
      </c>
      <c r="H118" s="376">
        <v>0</v>
      </c>
      <c r="I118" s="374"/>
      <c r="J118" s="374"/>
    </row>
    <row r="119" spans="1:10" s="431" customFormat="1" ht="37.5" x14ac:dyDescent="0.3">
      <c r="A119" s="384" t="s">
        <v>1027</v>
      </c>
      <c r="B119" s="432" t="s">
        <v>1028</v>
      </c>
      <c r="C119" s="379">
        <f>C120</f>
        <v>68362.5</v>
      </c>
      <c r="D119" s="379">
        <f t="shared" ref="D119" si="30">D120</f>
        <v>89574.661689999994</v>
      </c>
      <c r="E119" s="379">
        <f t="shared" si="29"/>
        <v>0</v>
      </c>
      <c r="F119" s="379">
        <f t="shared" si="29"/>
        <v>0</v>
      </c>
      <c r="G119" s="380">
        <f t="shared" ref="G119:G124" si="31">F119/D119*100</f>
        <v>0</v>
      </c>
      <c r="H119" s="380">
        <v>0</v>
      </c>
      <c r="I119" s="374"/>
      <c r="J119" s="374"/>
    </row>
    <row r="120" spans="1:10" s="431" customFormat="1" ht="18.75" x14ac:dyDescent="0.3">
      <c r="A120" s="384"/>
      <c r="B120" s="433" t="s">
        <v>1029</v>
      </c>
      <c r="C120" s="379">
        <v>68362.5</v>
      </c>
      <c r="D120" s="379">
        <v>89574.661689999994</v>
      </c>
      <c r="E120" s="379">
        <v>0</v>
      </c>
      <c r="F120" s="379">
        <v>0</v>
      </c>
      <c r="G120" s="380">
        <f t="shared" si="31"/>
        <v>0</v>
      </c>
      <c r="H120" s="380">
        <v>0</v>
      </c>
      <c r="I120" s="374"/>
      <c r="J120" s="374"/>
    </row>
    <row r="121" spans="1:10" s="431" customFormat="1" ht="37.5" x14ac:dyDescent="0.3">
      <c r="A121" s="434" t="s">
        <v>1030</v>
      </c>
      <c r="B121" s="435" t="s">
        <v>1031</v>
      </c>
      <c r="C121" s="436">
        <f>C122</f>
        <v>49898.901749999997</v>
      </c>
      <c r="D121" s="436">
        <f t="shared" ref="D121:F121" si="32">D122</f>
        <v>46298.535580000003</v>
      </c>
      <c r="E121" s="436">
        <f t="shared" si="32"/>
        <v>46298.535580000003</v>
      </c>
      <c r="F121" s="436">
        <f t="shared" si="32"/>
        <v>46298.535580000003</v>
      </c>
      <c r="G121" s="437">
        <f t="shared" si="31"/>
        <v>100</v>
      </c>
      <c r="H121" s="437">
        <f t="shared" ref="H121:H122" si="33">F121/E121*100</f>
        <v>100</v>
      </c>
      <c r="I121" s="374"/>
      <c r="J121" s="374"/>
    </row>
    <row r="122" spans="1:10" s="431" customFormat="1" ht="31.5" x14ac:dyDescent="0.3">
      <c r="A122" s="438" t="s">
        <v>1032</v>
      </c>
      <c r="B122" s="439" t="s">
        <v>608</v>
      </c>
      <c r="C122" s="379">
        <v>49898.901749999997</v>
      </c>
      <c r="D122" s="379">
        <v>46298.535580000003</v>
      </c>
      <c r="E122" s="379">
        <v>46298.535580000003</v>
      </c>
      <c r="F122" s="379">
        <v>46298.535580000003</v>
      </c>
      <c r="G122" s="380">
        <f t="shared" si="31"/>
        <v>100</v>
      </c>
      <c r="H122" s="380">
        <f t="shared" si="33"/>
        <v>100</v>
      </c>
      <c r="I122" s="374"/>
      <c r="J122" s="374"/>
    </row>
    <row r="123" spans="1:10" s="431" customFormat="1" ht="56.25" x14ac:dyDescent="0.3">
      <c r="A123" s="434" t="s">
        <v>1033</v>
      </c>
      <c r="B123" s="435" t="s">
        <v>1034</v>
      </c>
      <c r="C123" s="375">
        <f>C124</f>
        <v>0</v>
      </c>
      <c r="D123" s="375">
        <f t="shared" ref="D123:F123" si="34">D124</f>
        <v>1102.1766</v>
      </c>
      <c r="E123" s="375">
        <f t="shared" si="34"/>
        <v>0</v>
      </c>
      <c r="F123" s="375">
        <f t="shared" si="34"/>
        <v>0</v>
      </c>
      <c r="G123" s="376">
        <f t="shared" si="31"/>
        <v>0</v>
      </c>
      <c r="H123" s="376">
        <v>0</v>
      </c>
      <c r="I123" s="374"/>
      <c r="J123" s="374"/>
    </row>
    <row r="124" spans="1:10" s="431" customFormat="1" ht="31.5" x14ac:dyDescent="0.3">
      <c r="A124" s="438" t="s">
        <v>1035</v>
      </c>
      <c r="B124" s="439" t="s">
        <v>1036</v>
      </c>
      <c r="C124" s="379">
        <v>0</v>
      </c>
      <c r="D124" s="379">
        <v>1102.1766</v>
      </c>
      <c r="E124" s="379">
        <v>0</v>
      </c>
      <c r="F124" s="379">
        <v>0</v>
      </c>
      <c r="G124" s="380">
        <f t="shared" si="31"/>
        <v>0</v>
      </c>
      <c r="H124" s="380">
        <v>0</v>
      </c>
      <c r="I124" s="374"/>
      <c r="J124" s="374"/>
    </row>
    <row r="125" spans="1:10" ht="37.5" x14ac:dyDescent="0.3">
      <c r="A125" s="401" t="s">
        <v>1037</v>
      </c>
      <c r="B125" s="440" t="s">
        <v>1038</v>
      </c>
      <c r="C125" s="436">
        <f>C126</f>
        <v>0</v>
      </c>
      <c r="D125" s="436">
        <f>D126</f>
        <v>1709.8050000000001</v>
      </c>
      <c r="E125" s="436">
        <f>E126</f>
        <v>0</v>
      </c>
      <c r="F125" s="436">
        <f t="shared" ref="F125" si="35">F126</f>
        <v>0</v>
      </c>
      <c r="G125" s="437">
        <f t="shared" si="15"/>
        <v>0</v>
      </c>
      <c r="H125" s="437">
        <v>0</v>
      </c>
      <c r="I125" s="441"/>
      <c r="J125" s="441"/>
    </row>
    <row r="126" spans="1:10" ht="38.25" customHeight="1" x14ac:dyDescent="0.3">
      <c r="A126" s="393" t="s">
        <v>1039</v>
      </c>
      <c r="B126" s="433" t="s">
        <v>1040</v>
      </c>
      <c r="C126" s="395">
        <v>0</v>
      </c>
      <c r="D126" s="395">
        <v>1709.8050000000001</v>
      </c>
      <c r="E126" s="395">
        <v>0</v>
      </c>
      <c r="F126" s="395">
        <v>0</v>
      </c>
      <c r="G126" s="396">
        <f t="shared" si="15"/>
        <v>0</v>
      </c>
      <c r="H126" s="380">
        <v>0</v>
      </c>
      <c r="I126" s="441"/>
      <c r="J126" s="441"/>
    </row>
    <row r="127" spans="1:10" ht="18.75" hidden="1" x14ac:dyDescent="0.3">
      <c r="A127" s="442" t="s">
        <v>1041</v>
      </c>
      <c r="B127" s="443" t="s">
        <v>1042</v>
      </c>
      <c r="C127" s="436">
        <f>C128</f>
        <v>0</v>
      </c>
      <c r="D127" s="436">
        <f>D128</f>
        <v>0</v>
      </c>
      <c r="E127" s="436">
        <f t="shared" ref="E127:F127" si="36">E128</f>
        <v>0</v>
      </c>
      <c r="F127" s="436">
        <f t="shared" si="36"/>
        <v>0</v>
      </c>
      <c r="G127" s="437" t="e">
        <f t="shared" si="15"/>
        <v>#DIV/0!</v>
      </c>
      <c r="H127" s="437" t="e">
        <f t="shared" si="16"/>
        <v>#DIV/0!</v>
      </c>
      <c r="I127" s="441"/>
      <c r="J127" s="441"/>
    </row>
    <row r="128" spans="1:10" s="449" customFormat="1" ht="18.75" hidden="1" x14ac:dyDescent="0.3">
      <c r="A128" s="444" t="s">
        <v>1043</v>
      </c>
      <c r="B128" s="445" t="s">
        <v>1044</v>
      </c>
      <c r="C128" s="446">
        <f>C130</f>
        <v>0</v>
      </c>
      <c r="D128" s="446">
        <f t="shared" ref="D128:F128" si="37">D130</f>
        <v>0</v>
      </c>
      <c r="E128" s="446">
        <f t="shared" si="37"/>
        <v>0</v>
      </c>
      <c r="F128" s="446">
        <f t="shared" si="37"/>
        <v>0</v>
      </c>
      <c r="G128" s="447" t="e">
        <f t="shared" si="15"/>
        <v>#DIV/0!</v>
      </c>
      <c r="H128" s="447" t="e">
        <f t="shared" si="16"/>
        <v>#DIV/0!</v>
      </c>
      <c r="I128" s="448"/>
      <c r="J128" s="448"/>
    </row>
    <row r="129" spans="1:10" ht="22.5" hidden="1" customHeight="1" x14ac:dyDescent="0.3">
      <c r="A129" s="444"/>
      <c r="B129" s="445" t="s">
        <v>114</v>
      </c>
      <c r="C129" s="446"/>
      <c r="D129" s="446"/>
      <c r="E129" s="446"/>
      <c r="F129" s="446"/>
      <c r="G129" s="447"/>
      <c r="H129" s="447"/>
      <c r="I129" s="448"/>
      <c r="J129" s="448"/>
    </row>
    <row r="130" spans="1:10" ht="18.75" hidden="1" x14ac:dyDescent="0.3">
      <c r="A130" s="444"/>
      <c r="B130" s="450" t="s">
        <v>1045</v>
      </c>
      <c r="C130" s="446">
        <v>0</v>
      </c>
      <c r="D130" s="446">
        <v>0</v>
      </c>
      <c r="E130" s="446">
        <v>0</v>
      </c>
      <c r="F130" s="446">
        <v>0</v>
      </c>
      <c r="G130" s="447" t="e">
        <f t="shared" si="15"/>
        <v>#DIV/0!</v>
      </c>
      <c r="H130" s="447" t="e">
        <f t="shared" si="16"/>
        <v>#DIV/0!</v>
      </c>
      <c r="I130" s="448"/>
      <c r="J130" s="448"/>
    </row>
    <row r="131" spans="1:10" ht="37.5" x14ac:dyDescent="0.3">
      <c r="A131" s="442" t="s">
        <v>1046</v>
      </c>
      <c r="B131" s="443" t="s">
        <v>1047</v>
      </c>
      <c r="C131" s="451">
        <f>C132</f>
        <v>7857.6109500000002</v>
      </c>
      <c r="D131" s="451">
        <f>D132</f>
        <v>7857.6109500000002</v>
      </c>
      <c r="E131" s="451">
        <f>E132</f>
        <v>0</v>
      </c>
      <c r="F131" s="451">
        <f>F132</f>
        <v>0</v>
      </c>
      <c r="G131" s="452">
        <f t="shared" si="15"/>
        <v>0</v>
      </c>
      <c r="H131" s="452">
        <v>0</v>
      </c>
      <c r="I131" s="453"/>
      <c r="J131" s="453"/>
    </row>
    <row r="132" spans="1:10" ht="37.5" x14ac:dyDescent="0.25">
      <c r="A132" s="444" t="s">
        <v>1048</v>
      </c>
      <c r="B132" s="445" t="s">
        <v>1049</v>
      </c>
      <c r="C132" s="422">
        <f>C133+C134</f>
        <v>7857.6109500000002</v>
      </c>
      <c r="D132" s="422">
        <f>D133+D134</f>
        <v>7857.6109500000002</v>
      </c>
      <c r="E132" s="422">
        <f t="shared" ref="E132:F132" si="38">E133+E134</f>
        <v>0</v>
      </c>
      <c r="F132" s="422">
        <f t="shared" si="38"/>
        <v>0</v>
      </c>
      <c r="G132" s="405">
        <f t="shared" si="15"/>
        <v>0</v>
      </c>
      <c r="H132" s="405">
        <v>0</v>
      </c>
      <c r="I132" s="454"/>
      <c r="J132" s="454"/>
    </row>
    <row r="133" spans="1:10" ht="18.75" x14ac:dyDescent="0.25">
      <c r="A133" s="444"/>
      <c r="B133" s="439" t="s">
        <v>1050</v>
      </c>
      <c r="C133" s="422">
        <v>5774.1715199999999</v>
      </c>
      <c r="D133" s="422">
        <v>5774.1715199999999</v>
      </c>
      <c r="E133" s="422">
        <v>0</v>
      </c>
      <c r="F133" s="422">
        <v>0</v>
      </c>
      <c r="G133" s="405">
        <f t="shared" si="15"/>
        <v>0</v>
      </c>
      <c r="H133" s="405">
        <v>0</v>
      </c>
      <c r="I133" s="454"/>
      <c r="J133" s="454"/>
    </row>
    <row r="134" spans="1:10" ht="18.75" x14ac:dyDescent="0.25">
      <c r="A134" s="444"/>
      <c r="B134" s="439" t="s">
        <v>1051</v>
      </c>
      <c r="C134" s="422">
        <v>2083.4394299999999</v>
      </c>
      <c r="D134" s="422">
        <v>2083.4394299999999</v>
      </c>
      <c r="E134" s="422">
        <v>0</v>
      </c>
      <c r="F134" s="422">
        <v>0</v>
      </c>
      <c r="G134" s="405">
        <f t="shared" si="15"/>
        <v>0</v>
      </c>
      <c r="H134" s="405">
        <v>0</v>
      </c>
      <c r="I134" s="454"/>
      <c r="J134" s="454"/>
    </row>
    <row r="135" spans="1:10" s="403" customFormat="1" ht="22.5" customHeight="1" x14ac:dyDescent="0.3">
      <c r="A135" s="359" t="s">
        <v>1052</v>
      </c>
      <c r="B135" s="443" t="s">
        <v>1053</v>
      </c>
      <c r="C135" s="451">
        <f>SUM(C136)</f>
        <v>2806.6</v>
      </c>
      <c r="D135" s="451">
        <f>SUM(D136)</f>
        <v>2806.5743699999998</v>
      </c>
      <c r="E135" s="451">
        <f>SUM(E136)</f>
        <v>0</v>
      </c>
      <c r="F135" s="451">
        <f>SUM(F136)</f>
        <v>0</v>
      </c>
      <c r="G135" s="452">
        <f t="shared" si="15"/>
        <v>0</v>
      </c>
      <c r="H135" s="452">
        <v>0</v>
      </c>
      <c r="I135" s="453"/>
      <c r="J135" s="453"/>
    </row>
    <row r="136" spans="1:10" ht="37.5" x14ac:dyDescent="0.3">
      <c r="A136" s="370" t="s">
        <v>1054</v>
      </c>
      <c r="B136" s="432" t="s">
        <v>1055</v>
      </c>
      <c r="C136" s="446">
        <f>SUM(C138:C138)</f>
        <v>2806.6</v>
      </c>
      <c r="D136" s="446">
        <f>SUM(D138:D138)</f>
        <v>2806.5743699999998</v>
      </c>
      <c r="E136" s="446">
        <f>SUM(E138:E138)</f>
        <v>0</v>
      </c>
      <c r="F136" s="446">
        <f>SUM(F138:F138)</f>
        <v>0</v>
      </c>
      <c r="G136" s="447">
        <f t="shared" si="15"/>
        <v>0</v>
      </c>
      <c r="H136" s="447">
        <v>0</v>
      </c>
      <c r="I136" s="448"/>
      <c r="J136" s="448"/>
    </row>
    <row r="137" spans="1:10" ht="17.25" customHeight="1" x14ac:dyDescent="0.3">
      <c r="A137" s="370"/>
      <c r="B137" s="432" t="s">
        <v>114</v>
      </c>
      <c r="C137" s="446"/>
      <c r="D137" s="446"/>
      <c r="E137" s="446"/>
      <c r="F137" s="446"/>
      <c r="G137" s="447"/>
      <c r="H137" s="447"/>
      <c r="I137" s="448"/>
      <c r="J137" s="448"/>
    </row>
    <row r="138" spans="1:10" ht="31.5" x14ac:dyDescent="0.25">
      <c r="A138" s="370"/>
      <c r="B138" s="455" t="s">
        <v>1056</v>
      </c>
      <c r="C138" s="422">
        <v>2806.6</v>
      </c>
      <c r="D138" s="422">
        <v>2806.5743699999998</v>
      </c>
      <c r="E138" s="422">
        <v>0</v>
      </c>
      <c r="F138" s="422">
        <v>0</v>
      </c>
      <c r="G138" s="405">
        <f t="shared" si="15"/>
        <v>0</v>
      </c>
      <c r="H138" s="405">
        <v>0</v>
      </c>
      <c r="I138" s="454"/>
      <c r="J138" s="454"/>
    </row>
    <row r="139" spans="1:10" ht="37.5" x14ac:dyDescent="0.3">
      <c r="A139" s="401" t="s">
        <v>1057</v>
      </c>
      <c r="B139" s="440" t="s">
        <v>1058</v>
      </c>
      <c r="C139" s="418">
        <f>C140</f>
        <v>62799.090909999999</v>
      </c>
      <c r="D139" s="418">
        <f t="shared" ref="D139:F139" si="39">D140</f>
        <v>64473.733339999999</v>
      </c>
      <c r="E139" s="418">
        <f t="shared" si="39"/>
        <v>0</v>
      </c>
      <c r="F139" s="418">
        <f t="shared" si="39"/>
        <v>0</v>
      </c>
      <c r="G139" s="400">
        <f t="shared" si="15"/>
        <v>0</v>
      </c>
      <c r="H139" s="400">
        <v>0</v>
      </c>
      <c r="I139" s="454"/>
      <c r="J139" s="454"/>
    </row>
    <row r="140" spans="1:10" ht="31.5" x14ac:dyDescent="0.25">
      <c r="A140" s="393" t="s">
        <v>1059</v>
      </c>
      <c r="B140" s="455" t="s">
        <v>1060</v>
      </c>
      <c r="C140" s="422">
        <v>62799.090909999999</v>
      </c>
      <c r="D140" s="422">
        <v>64473.733339999999</v>
      </c>
      <c r="E140" s="422">
        <v>0</v>
      </c>
      <c r="F140" s="422">
        <v>0</v>
      </c>
      <c r="G140" s="405">
        <f t="shared" si="15"/>
        <v>0</v>
      </c>
      <c r="H140" s="405">
        <v>0</v>
      </c>
      <c r="I140" s="454"/>
      <c r="J140" s="454"/>
    </row>
    <row r="141" spans="1:10" ht="18.75" x14ac:dyDescent="0.3">
      <c r="A141" s="456" t="s">
        <v>1061</v>
      </c>
      <c r="B141" s="457" t="s">
        <v>1062</v>
      </c>
      <c r="C141" s="436">
        <f>SUM(C143:C153)</f>
        <v>66838.07415</v>
      </c>
      <c r="D141" s="436">
        <f t="shared" ref="D141:F141" si="40">SUM(D143:D153)</f>
        <v>80622.296650000004</v>
      </c>
      <c r="E141" s="436">
        <f t="shared" si="40"/>
        <v>7419.9363599999997</v>
      </c>
      <c r="F141" s="436">
        <f t="shared" si="40"/>
        <v>7419.9363599999997</v>
      </c>
      <c r="G141" s="437">
        <f t="shared" si="15"/>
        <v>9.2033304288163063</v>
      </c>
      <c r="H141" s="437">
        <f t="shared" si="16"/>
        <v>100</v>
      </c>
      <c r="I141" s="441"/>
      <c r="J141" s="441"/>
    </row>
    <row r="142" spans="1:10" ht="18.75" x14ac:dyDescent="0.3">
      <c r="A142" s="458"/>
      <c r="B142" s="459" t="s">
        <v>114</v>
      </c>
      <c r="C142" s="446"/>
      <c r="D142" s="446"/>
      <c r="E142" s="446"/>
      <c r="F142" s="446"/>
      <c r="G142" s="447"/>
      <c r="H142" s="447"/>
      <c r="I142" s="448"/>
      <c r="J142" s="448"/>
    </row>
    <row r="143" spans="1:10" ht="110.25" x14ac:dyDescent="0.25">
      <c r="A143" s="458"/>
      <c r="B143" s="433" t="s">
        <v>1063</v>
      </c>
      <c r="C143" s="422">
        <v>8930.9</v>
      </c>
      <c r="D143" s="422">
        <v>8930.9</v>
      </c>
      <c r="E143" s="422">
        <v>2850</v>
      </c>
      <c r="F143" s="422">
        <v>2850</v>
      </c>
      <c r="G143" s="405">
        <f t="shared" si="15"/>
        <v>31.911677434525075</v>
      </c>
      <c r="H143" s="405">
        <f t="shared" si="16"/>
        <v>100</v>
      </c>
      <c r="I143" s="454"/>
      <c r="J143" s="454"/>
    </row>
    <row r="144" spans="1:10" ht="31.5" x14ac:dyDescent="0.25">
      <c r="A144" s="458"/>
      <c r="B144" s="433" t="s">
        <v>1064</v>
      </c>
      <c r="C144" s="422">
        <v>0</v>
      </c>
      <c r="D144" s="422">
        <v>1234.2225000000001</v>
      </c>
      <c r="E144" s="422">
        <v>0</v>
      </c>
      <c r="F144" s="422">
        <v>0</v>
      </c>
      <c r="G144" s="405">
        <f t="shared" si="15"/>
        <v>0</v>
      </c>
      <c r="H144" s="405">
        <v>0</v>
      </c>
      <c r="I144" s="454"/>
      <c r="J144" s="454"/>
    </row>
    <row r="145" spans="1:11" ht="18.75" x14ac:dyDescent="0.25">
      <c r="A145" s="458"/>
      <c r="B145" s="433" t="s">
        <v>1065</v>
      </c>
      <c r="C145" s="422">
        <v>0</v>
      </c>
      <c r="D145" s="422">
        <v>4050</v>
      </c>
      <c r="E145" s="422">
        <v>0</v>
      </c>
      <c r="F145" s="422">
        <v>0</v>
      </c>
      <c r="G145" s="405">
        <f t="shared" si="15"/>
        <v>0</v>
      </c>
      <c r="H145" s="405">
        <v>0</v>
      </c>
      <c r="I145" s="454"/>
      <c r="J145" s="454"/>
    </row>
    <row r="146" spans="1:11" ht="47.25" x14ac:dyDescent="0.25">
      <c r="A146" s="460"/>
      <c r="B146" s="433" t="s">
        <v>1066</v>
      </c>
      <c r="C146" s="422">
        <v>26127.1</v>
      </c>
      <c r="D146" s="422">
        <v>26127.1</v>
      </c>
      <c r="E146" s="422">
        <v>0</v>
      </c>
      <c r="F146" s="422">
        <v>0</v>
      </c>
      <c r="G146" s="405">
        <f t="shared" si="15"/>
        <v>0</v>
      </c>
      <c r="H146" s="405">
        <v>0</v>
      </c>
      <c r="I146" s="454"/>
      <c r="J146" s="454"/>
    </row>
    <row r="147" spans="1:11" ht="31.5" x14ac:dyDescent="0.25">
      <c r="A147" s="370"/>
      <c r="B147" s="433" t="s">
        <v>1067</v>
      </c>
      <c r="C147" s="422">
        <v>86.1</v>
      </c>
      <c r="D147" s="422">
        <v>86.1</v>
      </c>
      <c r="E147" s="422">
        <v>86.1</v>
      </c>
      <c r="F147" s="422">
        <v>86.1</v>
      </c>
      <c r="G147" s="405">
        <f t="shared" si="15"/>
        <v>100</v>
      </c>
      <c r="H147" s="405">
        <f>F147/E147*100</f>
        <v>100</v>
      </c>
      <c r="I147" s="454"/>
      <c r="J147" s="454"/>
    </row>
    <row r="148" spans="1:11" ht="31.5" x14ac:dyDescent="0.3">
      <c r="A148" s="390"/>
      <c r="B148" s="433" t="s">
        <v>1068</v>
      </c>
      <c r="C148" s="395">
        <v>0</v>
      </c>
      <c r="D148" s="395">
        <v>3000</v>
      </c>
      <c r="E148" s="395">
        <v>0</v>
      </c>
      <c r="F148" s="395">
        <v>0</v>
      </c>
      <c r="G148" s="396">
        <f t="shared" si="15"/>
        <v>0</v>
      </c>
      <c r="H148" s="396">
        <v>0</v>
      </c>
      <c r="I148" s="397"/>
      <c r="J148" s="397"/>
    </row>
    <row r="149" spans="1:11" ht="35.25" customHeight="1" x14ac:dyDescent="0.3">
      <c r="A149" s="390"/>
      <c r="B149" s="433" t="s">
        <v>1069</v>
      </c>
      <c r="C149" s="395">
        <v>0</v>
      </c>
      <c r="D149" s="395">
        <v>5000</v>
      </c>
      <c r="E149" s="395">
        <v>0</v>
      </c>
      <c r="F149" s="395">
        <v>0</v>
      </c>
      <c r="G149" s="396">
        <f t="shared" si="15"/>
        <v>0</v>
      </c>
      <c r="H149" s="405">
        <v>0</v>
      </c>
      <c r="I149" s="397"/>
      <c r="J149" s="397"/>
      <c r="K149" s="461">
        <v>2814402.36</v>
      </c>
    </row>
    <row r="150" spans="1:11" ht="31.5" x14ac:dyDescent="0.3">
      <c r="A150" s="390"/>
      <c r="B150" s="433" t="s">
        <v>1070</v>
      </c>
      <c r="C150" s="395">
        <v>6267.7060799999999</v>
      </c>
      <c r="D150" s="395">
        <v>6267.7060799999999</v>
      </c>
      <c r="E150" s="395">
        <v>0</v>
      </c>
      <c r="F150" s="395">
        <v>0</v>
      </c>
      <c r="G150" s="396">
        <f t="shared" si="15"/>
        <v>0</v>
      </c>
      <c r="H150" s="396">
        <v>0</v>
      </c>
      <c r="I150" s="397"/>
      <c r="J150" s="397"/>
    </row>
    <row r="151" spans="1:11" ht="18.75" x14ac:dyDescent="0.3">
      <c r="A151" s="390"/>
      <c r="B151" s="433" t="s">
        <v>1071</v>
      </c>
      <c r="C151" s="395">
        <v>23792.212169999999</v>
      </c>
      <c r="D151" s="395">
        <v>23792.212169999999</v>
      </c>
      <c r="E151" s="395">
        <v>3891.8873600000002</v>
      </c>
      <c r="F151" s="395">
        <v>3891.8873600000002</v>
      </c>
      <c r="G151" s="396">
        <f t="shared" si="15"/>
        <v>16.357820501060203</v>
      </c>
      <c r="H151" s="396">
        <v>0</v>
      </c>
      <c r="I151" s="397"/>
      <c r="J151" s="397"/>
    </row>
    <row r="152" spans="1:11" ht="31.5" x14ac:dyDescent="0.3">
      <c r="A152" s="390"/>
      <c r="B152" s="462" t="s">
        <v>1072</v>
      </c>
      <c r="C152" s="395">
        <v>1634.0559000000001</v>
      </c>
      <c r="D152" s="395">
        <v>1634.0559000000001</v>
      </c>
      <c r="E152" s="395">
        <v>91.948999999999998</v>
      </c>
      <c r="F152" s="395">
        <v>91.948999999999998</v>
      </c>
      <c r="G152" s="396">
        <f t="shared" si="15"/>
        <v>5.6270412780860184</v>
      </c>
      <c r="H152" s="405">
        <f t="shared" si="16"/>
        <v>100</v>
      </c>
      <c r="I152" s="397"/>
      <c r="J152" s="397"/>
      <c r="K152" s="461">
        <v>218229.26</v>
      </c>
    </row>
    <row r="153" spans="1:11" ht="18.75" x14ac:dyDescent="0.3">
      <c r="A153" s="390"/>
      <c r="B153" s="455" t="s">
        <v>1073</v>
      </c>
      <c r="C153" s="395">
        <v>0</v>
      </c>
      <c r="D153" s="395">
        <v>500</v>
      </c>
      <c r="E153" s="395">
        <v>500</v>
      </c>
      <c r="F153" s="395">
        <v>500</v>
      </c>
      <c r="G153" s="396">
        <f t="shared" si="15"/>
        <v>100</v>
      </c>
      <c r="H153" s="405">
        <f>F153/E153*100</f>
        <v>100</v>
      </c>
      <c r="I153" s="397"/>
      <c r="J153" s="397"/>
      <c r="K153" s="461"/>
    </row>
    <row r="154" spans="1:11" ht="37.5" x14ac:dyDescent="0.3">
      <c r="A154" s="426" t="s">
        <v>1074</v>
      </c>
      <c r="B154" s="463" t="s">
        <v>1075</v>
      </c>
      <c r="C154" s="428">
        <f>C155+C176+C171+C174+C175+C177</f>
        <v>364455.3</v>
      </c>
      <c r="D154" s="428">
        <f t="shared" ref="D154:F154" si="41">D155+D176+D171+D174+D175+D177</f>
        <v>364677.86106999998</v>
      </c>
      <c r="E154" s="428">
        <f t="shared" si="41"/>
        <v>94317.362229999999</v>
      </c>
      <c r="F154" s="428">
        <f t="shared" si="41"/>
        <v>94317.362229999999</v>
      </c>
      <c r="G154" s="429">
        <f t="shared" si="15"/>
        <v>25.863199359912819</v>
      </c>
      <c r="H154" s="429">
        <f t="shared" si="16"/>
        <v>100</v>
      </c>
      <c r="I154" s="358"/>
      <c r="J154" s="358"/>
    </row>
    <row r="155" spans="1:11" ht="39" customHeight="1" x14ac:dyDescent="0.3">
      <c r="A155" s="464" t="s">
        <v>1076</v>
      </c>
      <c r="B155" s="465" t="s">
        <v>1077</v>
      </c>
      <c r="C155" s="436">
        <f t="shared" ref="C155" si="42">SUM(C157:C170)</f>
        <v>361395.5</v>
      </c>
      <c r="D155" s="436">
        <f t="shared" ref="D155:F155" si="43">SUM(D157:D170)</f>
        <v>361395.5</v>
      </c>
      <c r="E155" s="436">
        <f>SUM(E157:E170)</f>
        <v>93620.7</v>
      </c>
      <c r="F155" s="436">
        <f t="shared" si="43"/>
        <v>93620.7</v>
      </c>
      <c r="G155" s="437">
        <f t="shared" si="15"/>
        <v>25.905330863278596</v>
      </c>
      <c r="H155" s="437">
        <f t="shared" si="16"/>
        <v>100</v>
      </c>
      <c r="I155" s="441"/>
      <c r="J155" s="441"/>
    </row>
    <row r="156" spans="1:11" ht="18.75" x14ac:dyDescent="0.3">
      <c r="A156" s="460"/>
      <c r="B156" s="466" t="s">
        <v>114</v>
      </c>
      <c r="C156" s="446"/>
      <c r="D156" s="446"/>
      <c r="E156" s="446"/>
      <c r="F156" s="446"/>
      <c r="G156" s="447"/>
      <c r="H156" s="447"/>
      <c r="I156" s="448"/>
      <c r="J156" s="448"/>
    </row>
    <row r="157" spans="1:11" ht="41.25" customHeight="1" x14ac:dyDescent="0.25">
      <c r="A157" s="460"/>
      <c r="B157" s="467" t="s">
        <v>1078</v>
      </c>
      <c r="C157" s="422">
        <v>338369</v>
      </c>
      <c r="D157" s="422">
        <v>338369</v>
      </c>
      <c r="E157" s="422">
        <v>87594.1</v>
      </c>
      <c r="F157" s="422">
        <v>87594.1</v>
      </c>
      <c r="G157" s="405">
        <f t="shared" si="15"/>
        <v>25.887152782908601</v>
      </c>
      <c r="H157" s="405">
        <f t="shared" si="16"/>
        <v>100</v>
      </c>
      <c r="I157" s="454"/>
      <c r="J157" s="454"/>
    </row>
    <row r="158" spans="1:11" ht="31.5" x14ac:dyDescent="0.25">
      <c r="A158" s="460"/>
      <c r="B158" s="467" t="s">
        <v>1079</v>
      </c>
      <c r="C158" s="422">
        <v>1372.2</v>
      </c>
      <c r="D158" s="422">
        <v>1372.2</v>
      </c>
      <c r="E158" s="422">
        <v>329.34</v>
      </c>
      <c r="F158" s="422">
        <v>329.34</v>
      </c>
      <c r="G158" s="405">
        <f t="shared" si="15"/>
        <v>24.000874508089197</v>
      </c>
      <c r="H158" s="405">
        <f t="shared" si="16"/>
        <v>100</v>
      </c>
      <c r="I158" s="454"/>
      <c r="J158" s="454"/>
    </row>
    <row r="159" spans="1:11" ht="47.25" x14ac:dyDescent="0.25">
      <c r="A159" s="460"/>
      <c r="B159" s="467" t="s">
        <v>1080</v>
      </c>
      <c r="C159" s="422">
        <v>92.2</v>
      </c>
      <c r="D159" s="422">
        <v>92.2</v>
      </c>
      <c r="E159" s="422">
        <v>23.05</v>
      </c>
      <c r="F159" s="422">
        <v>23.05</v>
      </c>
      <c r="G159" s="405">
        <f t="shared" si="15"/>
        <v>25</v>
      </c>
      <c r="H159" s="405">
        <f t="shared" si="16"/>
        <v>100</v>
      </c>
      <c r="I159" s="454"/>
      <c r="J159" s="454"/>
    </row>
    <row r="160" spans="1:11" ht="31.5" x14ac:dyDescent="0.25">
      <c r="A160" s="460"/>
      <c r="B160" s="467" t="s">
        <v>1081</v>
      </c>
      <c r="C160" s="422">
        <v>4606.1000000000004</v>
      </c>
      <c r="D160" s="422">
        <v>4606.1000000000004</v>
      </c>
      <c r="E160" s="422">
        <v>0</v>
      </c>
      <c r="F160" s="422">
        <v>0</v>
      </c>
      <c r="G160" s="405">
        <f t="shared" si="15"/>
        <v>0</v>
      </c>
      <c r="H160" s="405">
        <v>0</v>
      </c>
      <c r="I160" s="454"/>
      <c r="J160" s="454"/>
    </row>
    <row r="161" spans="1:10" ht="63" x14ac:dyDescent="0.25">
      <c r="A161" s="460"/>
      <c r="B161" s="467" t="s">
        <v>1082</v>
      </c>
      <c r="C161" s="422">
        <v>15188.6</v>
      </c>
      <c r="D161" s="422">
        <v>15188.6</v>
      </c>
      <c r="E161" s="422">
        <v>5169.2</v>
      </c>
      <c r="F161" s="422">
        <v>5169.2</v>
      </c>
      <c r="G161" s="405">
        <f t="shared" si="15"/>
        <v>34.03341980169337</v>
      </c>
      <c r="H161" s="405">
        <f t="shared" si="16"/>
        <v>100</v>
      </c>
      <c r="I161" s="454"/>
      <c r="J161" s="454"/>
    </row>
    <row r="162" spans="1:10" ht="77.25" hidden="1" customHeight="1" x14ac:dyDescent="0.25">
      <c r="A162" s="460"/>
      <c r="B162" s="467" t="s">
        <v>1083</v>
      </c>
      <c r="C162" s="422">
        <v>0</v>
      </c>
      <c r="D162" s="422">
        <v>0</v>
      </c>
      <c r="E162" s="422">
        <v>0</v>
      </c>
      <c r="F162" s="422">
        <v>0</v>
      </c>
      <c r="G162" s="405" t="e">
        <f t="shared" si="15"/>
        <v>#DIV/0!</v>
      </c>
      <c r="H162" s="405" t="e">
        <f t="shared" si="16"/>
        <v>#DIV/0!</v>
      </c>
      <c r="I162" s="454"/>
      <c r="J162" s="454"/>
    </row>
    <row r="163" spans="1:10" ht="54" customHeight="1" x14ac:dyDescent="0.25">
      <c r="A163" s="460"/>
      <c r="B163" s="467" t="s">
        <v>1084</v>
      </c>
      <c r="C163" s="422">
        <v>649.5</v>
      </c>
      <c r="D163" s="422">
        <v>649.5</v>
      </c>
      <c r="E163" s="422">
        <v>162.375</v>
      </c>
      <c r="F163" s="422">
        <v>162.375</v>
      </c>
      <c r="G163" s="405">
        <f t="shared" si="15"/>
        <v>25</v>
      </c>
      <c r="H163" s="405">
        <f t="shared" si="16"/>
        <v>100</v>
      </c>
      <c r="I163" s="454"/>
      <c r="J163" s="454"/>
    </row>
    <row r="164" spans="1:10" ht="31.5" x14ac:dyDescent="0.25">
      <c r="A164" s="460"/>
      <c r="B164" s="467" t="s">
        <v>1085</v>
      </c>
      <c r="C164" s="422">
        <v>12.2</v>
      </c>
      <c r="D164" s="422">
        <v>12.2</v>
      </c>
      <c r="E164" s="422">
        <v>3.05</v>
      </c>
      <c r="F164" s="422">
        <v>3.05</v>
      </c>
      <c r="G164" s="405">
        <f t="shared" si="15"/>
        <v>25</v>
      </c>
      <c r="H164" s="405">
        <f t="shared" si="16"/>
        <v>100</v>
      </c>
      <c r="I164" s="454"/>
      <c r="J164" s="454"/>
    </row>
    <row r="165" spans="1:10" ht="31.5" x14ac:dyDescent="0.25">
      <c r="A165" s="460"/>
      <c r="B165" s="467" t="s">
        <v>1086</v>
      </c>
      <c r="C165" s="422">
        <v>73.599999999999994</v>
      </c>
      <c r="D165" s="422">
        <v>73.599999999999994</v>
      </c>
      <c r="E165" s="422">
        <v>18.399999999999999</v>
      </c>
      <c r="F165" s="422">
        <v>18.399999999999999</v>
      </c>
      <c r="G165" s="405">
        <f t="shared" si="15"/>
        <v>25</v>
      </c>
      <c r="H165" s="405">
        <f t="shared" ref="H165:H201" si="44">F165/E165*100</f>
        <v>100</v>
      </c>
      <c r="I165" s="454"/>
      <c r="J165" s="454"/>
    </row>
    <row r="166" spans="1:10" ht="31.5" x14ac:dyDescent="0.25">
      <c r="A166" s="460"/>
      <c r="B166" s="467" t="s">
        <v>1087</v>
      </c>
      <c r="C166" s="422">
        <v>556.4</v>
      </c>
      <c r="D166" s="422">
        <v>556.4</v>
      </c>
      <c r="E166" s="422">
        <v>185.46</v>
      </c>
      <c r="F166" s="422">
        <v>185.46</v>
      </c>
      <c r="G166" s="405">
        <f t="shared" si="15"/>
        <v>33.332135154565066</v>
      </c>
      <c r="H166" s="405">
        <f t="shared" si="44"/>
        <v>100</v>
      </c>
      <c r="I166" s="454"/>
      <c r="J166" s="454"/>
    </row>
    <row r="167" spans="1:10" ht="58.5" customHeight="1" x14ac:dyDescent="0.25">
      <c r="A167" s="460"/>
      <c r="B167" s="467" t="s">
        <v>1088</v>
      </c>
      <c r="C167" s="422">
        <v>6.2</v>
      </c>
      <c r="D167" s="422">
        <v>6.2</v>
      </c>
      <c r="E167" s="422">
        <v>6.2</v>
      </c>
      <c r="F167" s="422">
        <v>6.2</v>
      </c>
      <c r="G167" s="405">
        <f t="shared" ref="G167:G192" si="45">F167/D167*100</f>
        <v>100</v>
      </c>
      <c r="H167" s="405">
        <f t="shared" si="44"/>
        <v>100</v>
      </c>
      <c r="I167" s="454"/>
      <c r="J167" s="454"/>
    </row>
    <row r="168" spans="1:10" ht="43.5" customHeight="1" x14ac:dyDescent="0.25">
      <c r="A168" s="460"/>
      <c r="B168" s="467" t="s">
        <v>1089</v>
      </c>
      <c r="C168" s="422">
        <v>453.3</v>
      </c>
      <c r="D168" s="422">
        <v>453.3</v>
      </c>
      <c r="E168" s="422">
        <v>113.325</v>
      </c>
      <c r="F168" s="422">
        <v>113.325</v>
      </c>
      <c r="G168" s="405">
        <f t="shared" si="45"/>
        <v>25</v>
      </c>
      <c r="H168" s="405">
        <f t="shared" si="44"/>
        <v>100</v>
      </c>
      <c r="I168" s="454"/>
      <c r="J168" s="454"/>
    </row>
    <row r="169" spans="1:10" ht="58.5" customHeight="1" x14ac:dyDescent="0.25">
      <c r="A169" s="460"/>
      <c r="B169" s="467" t="s">
        <v>1090</v>
      </c>
      <c r="C169" s="422">
        <v>16.2</v>
      </c>
      <c r="D169" s="422">
        <v>16.2</v>
      </c>
      <c r="E169" s="422">
        <v>16.2</v>
      </c>
      <c r="F169" s="422">
        <v>16.2</v>
      </c>
      <c r="G169" s="405">
        <f t="shared" si="45"/>
        <v>100</v>
      </c>
      <c r="H169" s="405">
        <f t="shared" si="44"/>
        <v>100</v>
      </c>
      <c r="I169" s="454"/>
      <c r="J169" s="454"/>
    </row>
    <row r="170" spans="1:10" ht="73.5" hidden="1" customHeight="1" x14ac:dyDescent="0.3">
      <c r="A170" s="460"/>
      <c r="B170" s="466" t="s">
        <v>1091</v>
      </c>
      <c r="C170" s="446">
        <v>0</v>
      </c>
      <c r="D170" s="446">
        <v>0</v>
      </c>
      <c r="E170" s="446">
        <v>0</v>
      </c>
      <c r="F170" s="446">
        <v>0</v>
      </c>
      <c r="G170" s="447" t="e">
        <f t="shared" si="45"/>
        <v>#DIV/0!</v>
      </c>
      <c r="H170" s="405" t="e">
        <f t="shared" si="44"/>
        <v>#DIV/0!</v>
      </c>
      <c r="I170" s="448"/>
      <c r="J170" s="448"/>
    </row>
    <row r="171" spans="1:10" ht="75" hidden="1" x14ac:dyDescent="0.3">
      <c r="A171" s="456" t="s">
        <v>1092</v>
      </c>
      <c r="B171" s="457" t="s">
        <v>1093</v>
      </c>
      <c r="C171" s="436">
        <f>C173</f>
        <v>0</v>
      </c>
      <c r="D171" s="436">
        <f>D173</f>
        <v>0</v>
      </c>
      <c r="E171" s="436">
        <f>E173</f>
        <v>0</v>
      </c>
      <c r="F171" s="436">
        <f>F173</f>
        <v>0</v>
      </c>
      <c r="G171" s="437" t="e">
        <f t="shared" si="45"/>
        <v>#DIV/0!</v>
      </c>
      <c r="H171" s="400" t="e">
        <f t="shared" si="44"/>
        <v>#DIV/0!</v>
      </c>
      <c r="I171" s="441"/>
      <c r="J171" s="441"/>
    </row>
    <row r="172" spans="1:10" ht="18.75" hidden="1" x14ac:dyDescent="0.3">
      <c r="A172" s="458"/>
      <c r="B172" s="459" t="s">
        <v>114</v>
      </c>
      <c r="C172" s="446"/>
      <c r="D172" s="446"/>
      <c r="E172" s="446"/>
      <c r="F172" s="446"/>
      <c r="G172" s="447"/>
      <c r="H172" s="405"/>
      <c r="I172" s="448"/>
      <c r="J172" s="448"/>
    </row>
    <row r="173" spans="1:10" ht="78.75" hidden="1" x14ac:dyDescent="0.25">
      <c r="A173" s="458"/>
      <c r="B173" s="467" t="s">
        <v>1094</v>
      </c>
      <c r="C173" s="422">
        <v>0</v>
      </c>
      <c r="D173" s="422">
        <v>0</v>
      </c>
      <c r="E173" s="422">
        <v>0</v>
      </c>
      <c r="F173" s="422">
        <v>0</v>
      </c>
      <c r="G173" s="405" t="e">
        <f t="shared" si="45"/>
        <v>#DIV/0!</v>
      </c>
      <c r="H173" s="405" t="e">
        <f t="shared" si="44"/>
        <v>#DIV/0!</v>
      </c>
      <c r="I173" s="454"/>
      <c r="J173" s="454"/>
    </row>
    <row r="174" spans="1:10" ht="37.5" x14ac:dyDescent="0.3">
      <c r="A174" s="416" t="s">
        <v>1095</v>
      </c>
      <c r="B174" s="468" t="s">
        <v>1096</v>
      </c>
      <c r="C174" s="436">
        <v>1805.3</v>
      </c>
      <c r="D174" s="436">
        <v>1805.3</v>
      </c>
      <c r="E174" s="436">
        <v>352.42196000000001</v>
      </c>
      <c r="F174" s="436">
        <v>352.42196000000001</v>
      </c>
      <c r="G174" s="437">
        <f t="shared" si="45"/>
        <v>19.521517753282005</v>
      </c>
      <c r="H174" s="437">
        <f t="shared" si="44"/>
        <v>100</v>
      </c>
      <c r="I174" s="441"/>
      <c r="J174" s="441"/>
    </row>
    <row r="175" spans="1:10" ht="56.25" x14ac:dyDescent="0.3">
      <c r="A175" s="469" t="s">
        <v>1097</v>
      </c>
      <c r="B175" s="470" t="s">
        <v>1098</v>
      </c>
      <c r="C175" s="436">
        <v>2.2999999999999998</v>
      </c>
      <c r="D175" s="436">
        <v>2.2999999999999998</v>
      </c>
      <c r="E175" s="436">
        <v>0</v>
      </c>
      <c r="F175" s="436">
        <v>0</v>
      </c>
      <c r="G175" s="437">
        <f t="shared" si="45"/>
        <v>0</v>
      </c>
      <c r="H175" s="437">
        <v>0</v>
      </c>
      <c r="I175" s="441"/>
      <c r="J175" s="441"/>
    </row>
    <row r="176" spans="1:10" ht="37.5" x14ac:dyDescent="0.3">
      <c r="A176" s="456" t="s">
        <v>1099</v>
      </c>
      <c r="B176" s="457" t="s">
        <v>1100</v>
      </c>
      <c r="C176" s="436">
        <v>1159.2</v>
      </c>
      <c r="D176" s="436">
        <v>1381.8</v>
      </c>
      <c r="E176" s="436">
        <v>321</v>
      </c>
      <c r="F176" s="436">
        <v>321</v>
      </c>
      <c r="G176" s="437">
        <f t="shared" si="45"/>
        <v>23.230568823273991</v>
      </c>
      <c r="H176" s="437">
        <f t="shared" si="44"/>
        <v>100</v>
      </c>
      <c r="I176" s="441"/>
      <c r="J176" s="441"/>
    </row>
    <row r="177" spans="1:13" ht="18.75" x14ac:dyDescent="0.3">
      <c r="A177" s="456" t="s">
        <v>1101</v>
      </c>
      <c r="B177" s="457" t="s">
        <v>1102</v>
      </c>
      <c r="C177" s="436">
        <f>SUM(C179:C179)</f>
        <v>93</v>
      </c>
      <c r="D177" s="436">
        <f>SUM(D179:D179)</f>
        <v>92.961070000000007</v>
      </c>
      <c r="E177" s="436">
        <f>SUM(E179:E179)</f>
        <v>23.240269999999999</v>
      </c>
      <c r="F177" s="436">
        <f>SUM(F179:F179)</f>
        <v>23.240269999999999</v>
      </c>
      <c r="G177" s="437">
        <f t="shared" si="45"/>
        <v>25.000002689297784</v>
      </c>
      <c r="H177" s="437">
        <f t="shared" si="44"/>
        <v>100</v>
      </c>
      <c r="I177" s="441"/>
      <c r="J177" s="441"/>
    </row>
    <row r="178" spans="1:13" ht="18.75" x14ac:dyDescent="0.3">
      <c r="A178" s="458"/>
      <c r="B178" s="459" t="s">
        <v>114</v>
      </c>
      <c r="C178" s="446"/>
      <c r="D178" s="446"/>
      <c r="E178" s="446"/>
      <c r="F178" s="446"/>
      <c r="G178" s="447"/>
      <c r="H178" s="447"/>
      <c r="I178" s="448"/>
      <c r="J178" s="448"/>
    </row>
    <row r="179" spans="1:13" ht="56.25" x14ac:dyDescent="0.25">
      <c r="A179" s="458"/>
      <c r="B179" s="466" t="s">
        <v>1103</v>
      </c>
      <c r="C179" s="422">
        <v>93</v>
      </c>
      <c r="D179" s="422">
        <v>92.961070000000007</v>
      </c>
      <c r="E179" s="422">
        <v>23.240269999999999</v>
      </c>
      <c r="F179" s="422">
        <v>23.240269999999999</v>
      </c>
      <c r="G179" s="405">
        <f t="shared" si="45"/>
        <v>25.000002689297784</v>
      </c>
      <c r="H179" s="405">
        <f t="shared" si="44"/>
        <v>100</v>
      </c>
      <c r="I179" s="454"/>
      <c r="J179" s="454"/>
    </row>
    <row r="180" spans="1:13" ht="24" customHeight="1" x14ac:dyDescent="0.3">
      <c r="A180" s="426" t="s">
        <v>1104</v>
      </c>
      <c r="B180" s="471" t="s">
        <v>1105</v>
      </c>
      <c r="C180" s="428">
        <f>C183+C184+C182+C181</f>
        <v>30037.077500000003</v>
      </c>
      <c r="D180" s="428">
        <f t="shared" ref="D180:E180" si="46">D183+D184+D182+D181</f>
        <v>30103.443499999998</v>
      </c>
      <c r="E180" s="428">
        <f t="shared" si="46"/>
        <v>11811.141890000001</v>
      </c>
      <c r="F180" s="428">
        <f>F183+F184+F182+F181</f>
        <v>11811.141890000001</v>
      </c>
      <c r="G180" s="429">
        <f t="shared" si="45"/>
        <v>39.235185469728748</v>
      </c>
      <c r="H180" s="429">
        <f t="shared" si="44"/>
        <v>100</v>
      </c>
      <c r="I180" s="358"/>
      <c r="J180" s="358"/>
    </row>
    <row r="181" spans="1:13" ht="94.5" x14ac:dyDescent="0.3">
      <c r="A181" s="472" t="s">
        <v>1106</v>
      </c>
      <c r="B181" s="430" t="s">
        <v>1107</v>
      </c>
      <c r="C181" s="436">
        <v>0</v>
      </c>
      <c r="D181" s="436">
        <v>267</v>
      </c>
      <c r="E181" s="436">
        <v>67.5</v>
      </c>
      <c r="F181" s="436">
        <v>67.5</v>
      </c>
      <c r="G181" s="437">
        <f t="shared" si="45"/>
        <v>25.280898876404496</v>
      </c>
      <c r="H181" s="437">
        <f t="shared" si="44"/>
        <v>100</v>
      </c>
      <c r="I181" s="358"/>
      <c r="J181" s="358"/>
    </row>
    <row r="182" spans="1:13" ht="47.25" x14ac:dyDescent="0.3">
      <c r="A182" s="472" t="s">
        <v>1108</v>
      </c>
      <c r="B182" s="430" t="s">
        <v>1109</v>
      </c>
      <c r="C182" s="436">
        <v>428.48340000000002</v>
      </c>
      <c r="D182" s="436">
        <v>428.48340000000002</v>
      </c>
      <c r="E182" s="436">
        <v>107.12079</v>
      </c>
      <c r="F182" s="436">
        <v>107.12079</v>
      </c>
      <c r="G182" s="437">
        <f t="shared" si="45"/>
        <v>24.999985997123808</v>
      </c>
      <c r="H182" s="437">
        <f t="shared" si="44"/>
        <v>100</v>
      </c>
      <c r="I182" s="358"/>
      <c r="J182" s="358"/>
    </row>
    <row r="183" spans="1:13" ht="75" x14ac:dyDescent="0.3">
      <c r="A183" s="456" t="s">
        <v>1110</v>
      </c>
      <c r="B183" s="457" t="s">
        <v>1111</v>
      </c>
      <c r="C183" s="436">
        <v>11589.1</v>
      </c>
      <c r="D183" s="436">
        <v>11589.1</v>
      </c>
      <c r="E183" s="436">
        <v>5605.8</v>
      </c>
      <c r="F183" s="436">
        <v>5605.8</v>
      </c>
      <c r="G183" s="437">
        <f t="shared" si="45"/>
        <v>48.371314424761195</v>
      </c>
      <c r="H183" s="437">
        <f t="shared" si="44"/>
        <v>100</v>
      </c>
      <c r="I183" s="441"/>
      <c r="J183" s="441"/>
    </row>
    <row r="184" spans="1:13" ht="37.5" x14ac:dyDescent="0.3">
      <c r="A184" s="456" t="s">
        <v>1112</v>
      </c>
      <c r="B184" s="457" t="s">
        <v>1113</v>
      </c>
      <c r="C184" s="436">
        <f>SUM(C186:C192)</f>
        <v>18019.4941</v>
      </c>
      <c r="D184" s="436">
        <f>SUM(D186:D192)</f>
        <v>17818.860099999998</v>
      </c>
      <c r="E184" s="436">
        <f t="shared" ref="E184:F184" si="47">SUM(E186:E192)</f>
        <v>6030.7210999999998</v>
      </c>
      <c r="F184" s="436">
        <f t="shared" si="47"/>
        <v>6030.7210999999998</v>
      </c>
      <c r="G184" s="437">
        <f t="shared" si="45"/>
        <v>33.844595367803585</v>
      </c>
      <c r="H184" s="437">
        <f t="shared" si="44"/>
        <v>100</v>
      </c>
      <c r="I184" s="441"/>
      <c r="J184" s="441"/>
    </row>
    <row r="185" spans="1:13" ht="18.75" x14ac:dyDescent="0.3">
      <c r="A185" s="456"/>
      <c r="B185" s="459" t="s">
        <v>114</v>
      </c>
      <c r="C185" s="436"/>
      <c r="D185" s="436"/>
      <c r="E185" s="436"/>
      <c r="F185" s="436"/>
      <c r="G185" s="437"/>
      <c r="H185" s="437"/>
      <c r="I185" s="441"/>
      <c r="J185" s="441"/>
    </row>
    <row r="186" spans="1:13" ht="31.5" x14ac:dyDescent="0.3">
      <c r="A186" s="456"/>
      <c r="B186" s="450" t="s">
        <v>1114</v>
      </c>
      <c r="C186" s="395">
        <v>1050</v>
      </c>
      <c r="D186" s="395">
        <v>1050</v>
      </c>
      <c r="E186" s="395">
        <v>700</v>
      </c>
      <c r="F186" s="395">
        <v>700</v>
      </c>
      <c r="G186" s="405">
        <f t="shared" ref="G186" si="48">F186/D186*100</f>
        <v>66.666666666666657</v>
      </c>
      <c r="H186" s="405">
        <f t="shared" ref="H186" si="49">F186/E186*100</f>
        <v>100</v>
      </c>
      <c r="I186" s="441"/>
      <c r="J186" s="441"/>
    </row>
    <row r="187" spans="1:13" ht="37.5" customHeight="1" x14ac:dyDescent="0.25">
      <c r="A187" s="460"/>
      <c r="B187" s="450" t="s">
        <v>1115</v>
      </c>
      <c r="C187" s="422">
        <v>360.55410000000001</v>
      </c>
      <c r="D187" s="422">
        <v>360.55410000000001</v>
      </c>
      <c r="E187" s="422">
        <v>360.55410000000001</v>
      </c>
      <c r="F187" s="422">
        <v>360.55410000000001</v>
      </c>
      <c r="G187" s="405">
        <f t="shared" si="45"/>
        <v>100</v>
      </c>
      <c r="H187" s="405">
        <f t="shared" si="44"/>
        <v>100</v>
      </c>
      <c r="I187" s="454"/>
      <c r="J187" s="454"/>
    </row>
    <row r="188" spans="1:13" ht="47.25" hidden="1" x14ac:dyDescent="0.25">
      <c r="A188" s="460"/>
      <c r="B188" s="450" t="s">
        <v>1116</v>
      </c>
      <c r="C188" s="422">
        <v>0</v>
      </c>
      <c r="D188" s="422">
        <v>0</v>
      </c>
      <c r="E188" s="422">
        <v>0</v>
      </c>
      <c r="F188" s="422">
        <v>0</v>
      </c>
      <c r="G188" s="405" t="e">
        <f t="shared" si="45"/>
        <v>#DIV/0!</v>
      </c>
      <c r="H188" s="405" t="e">
        <f t="shared" si="44"/>
        <v>#DIV/0!</v>
      </c>
      <c r="I188" s="454"/>
      <c r="J188" s="454"/>
    </row>
    <row r="189" spans="1:13" ht="61.5" customHeight="1" x14ac:dyDescent="0.25">
      <c r="A189" s="460"/>
      <c r="B189" s="450" t="s">
        <v>1117</v>
      </c>
      <c r="C189" s="422">
        <v>11596.8</v>
      </c>
      <c r="D189" s="422">
        <v>11596.8</v>
      </c>
      <c r="E189" s="422">
        <v>2684.23</v>
      </c>
      <c r="F189" s="422">
        <v>2684.23</v>
      </c>
      <c r="G189" s="405">
        <f t="shared" si="45"/>
        <v>23.1462989790287</v>
      </c>
      <c r="H189" s="405">
        <f t="shared" si="44"/>
        <v>100</v>
      </c>
      <c r="I189" s="454"/>
      <c r="J189" s="454"/>
    </row>
    <row r="190" spans="1:13" ht="26.25" customHeight="1" x14ac:dyDescent="0.25">
      <c r="A190" s="473"/>
      <c r="B190" s="450" t="s">
        <v>1118</v>
      </c>
      <c r="C190" s="422">
        <v>5012.1400000000003</v>
      </c>
      <c r="D190" s="422">
        <v>2565.5059999999999</v>
      </c>
      <c r="E190" s="422">
        <v>340.137</v>
      </c>
      <c r="F190" s="422">
        <v>340.137</v>
      </c>
      <c r="G190" s="405">
        <f t="shared" si="45"/>
        <v>13.25808631903414</v>
      </c>
      <c r="H190" s="405">
        <f t="shared" si="44"/>
        <v>100</v>
      </c>
      <c r="I190" s="454"/>
      <c r="J190" s="454"/>
      <c r="K190" s="461">
        <v>8378087</v>
      </c>
      <c r="L190" s="461">
        <v>8641068</v>
      </c>
      <c r="M190" s="461">
        <v>8641068</v>
      </c>
    </row>
    <row r="191" spans="1:13" ht="31.5" x14ac:dyDescent="0.25">
      <c r="A191" s="474"/>
      <c r="B191" s="450" t="s">
        <v>1119</v>
      </c>
      <c r="C191" s="422">
        <v>0</v>
      </c>
      <c r="D191" s="422">
        <v>386</v>
      </c>
      <c r="E191" s="422">
        <v>85.8</v>
      </c>
      <c r="F191" s="422">
        <v>85.8</v>
      </c>
      <c r="G191" s="405">
        <f t="shared" si="45"/>
        <v>22.2279792746114</v>
      </c>
      <c r="H191" s="405">
        <f t="shared" si="44"/>
        <v>100</v>
      </c>
      <c r="I191" s="454"/>
      <c r="J191" s="454"/>
      <c r="K191" s="461"/>
      <c r="L191" s="461"/>
      <c r="M191" s="461"/>
    </row>
    <row r="192" spans="1:13" ht="18.75" x14ac:dyDescent="0.25">
      <c r="A192" s="474"/>
      <c r="B192" s="450" t="s">
        <v>1120</v>
      </c>
      <c r="C192" s="422">
        <v>0</v>
      </c>
      <c r="D192" s="422">
        <v>1860</v>
      </c>
      <c r="E192" s="422">
        <v>1860</v>
      </c>
      <c r="F192" s="422">
        <v>1860</v>
      </c>
      <c r="G192" s="405">
        <f t="shared" si="45"/>
        <v>100</v>
      </c>
      <c r="H192" s="405">
        <f t="shared" si="44"/>
        <v>100</v>
      </c>
      <c r="I192" s="454"/>
      <c r="J192" s="454"/>
      <c r="K192" s="461"/>
      <c r="L192" s="461"/>
      <c r="M192" s="461"/>
    </row>
    <row r="193" spans="1:13" ht="37.5" hidden="1" x14ac:dyDescent="0.25">
      <c r="A193" s="475" t="s">
        <v>1121</v>
      </c>
      <c r="B193" s="476" t="s">
        <v>1122</v>
      </c>
      <c r="C193" s="477">
        <f>C194</f>
        <v>0</v>
      </c>
      <c r="D193" s="477">
        <f>D194</f>
        <v>0</v>
      </c>
      <c r="E193" s="477">
        <f t="shared" ref="E193:F193" si="50">E194</f>
        <v>0</v>
      </c>
      <c r="F193" s="477">
        <f t="shared" si="50"/>
        <v>0</v>
      </c>
      <c r="G193" s="478">
        <v>0</v>
      </c>
      <c r="H193" s="478">
        <v>0</v>
      </c>
      <c r="I193" s="454"/>
      <c r="J193" s="454"/>
      <c r="K193" s="461"/>
      <c r="L193" s="461"/>
      <c r="M193" s="461"/>
    </row>
    <row r="194" spans="1:13" ht="37.5" hidden="1" x14ac:dyDescent="0.25">
      <c r="A194" s="393" t="s">
        <v>1123</v>
      </c>
      <c r="B194" s="459" t="s">
        <v>1124</v>
      </c>
      <c r="C194" s="422">
        <v>0</v>
      </c>
      <c r="D194" s="422">
        <v>0</v>
      </c>
      <c r="E194" s="422">
        <v>0</v>
      </c>
      <c r="F194" s="422">
        <v>0</v>
      </c>
      <c r="G194" s="405">
        <v>0</v>
      </c>
      <c r="H194" s="405">
        <v>0</v>
      </c>
      <c r="I194" s="454"/>
      <c r="J194" s="454"/>
      <c r="K194" s="461"/>
      <c r="L194" s="461"/>
      <c r="M194" s="461"/>
    </row>
    <row r="195" spans="1:13" ht="18.75" x14ac:dyDescent="0.25">
      <c r="A195" s="479" t="s">
        <v>1125</v>
      </c>
      <c r="B195" s="480" t="s">
        <v>1126</v>
      </c>
      <c r="C195" s="477">
        <f>C196</f>
        <v>0</v>
      </c>
      <c r="D195" s="477">
        <f>D196</f>
        <v>0</v>
      </c>
      <c r="E195" s="477">
        <f t="shared" ref="E195:F195" si="51">E196</f>
        <v>0</v>
      </c>
      <c r="F195" s="477">
        <f t="shared" si="51"/>
        <v>55</v>
      </c>
      <c r="G195" s="478">
        <v>0</v>
      </c>
      <c r="H195" s="478">
        <v>0</v>
      </c>
      <c r="I195" s="454"/>
      <c r="J195" s="454"/>
      <c r="K195" s="461"/>
      <c r="L195" s="461"/>
      <c r="M195" s="461"/>
    </row>
    <row r="196" spans="1:13" ht="18.75" x14ac:dyDescent="0.25">
      <c r="A196" s="393" t="s">
        <v>1127</v>
      </c>
      <c r="B196" s="433" t="s">
        <v>1128</v>
      </c>
      <c r="C196" s="422">
        <v>0</v>
      </c>
      <c r="D196" s="422">
        <v>0</v>
      </c>
      <c r="E196" s="422">
        <v>0</v>
      </c>
      <c r="F196" s="422">
        <v>55</v>
      </c>
      <c r="G196" s="405">
        <v>0</v>
      </c>
      <c r="H196" s="405">
        <v>0</v>
      </c>
      <c r="I196" s="454"/>
      <c r="J196" s="454"/>
      <c r="K196" s="461"/>
      <c r="L196" s="461"/>
      <c r="M196" s="461"/>
    </row>
    <row r="197" spans="1:13" ht="75" x14ac:dyDescent="0.25">
      <c r="A197" s="475" t="s">
        <v>1129</v>
      </c>
      <c r="B197" s="476" t="s">
        <v>1130</v>
      </c>
      <c r="C197" s="477">
        <f>C198</f>
        <v>616</v>
      </c>
      <c r="D197" s="477">
        <f t="shared" ref="D197:F197" si="52">D198</f>
        <v>616</v>
      </c>
      <c r="E197" s="477">
        <f t="shared" si="52"/>
        <v>616</v>
      </c>
      <c r="F197" s="477">
        <f t="shared" si="52"/>
        <v>615.99122999999997</v>
      </c>
      <c r="G197" s="478">
        <f t="shared" ref="G197" si="53">F197/D197*100</f>
        <v>99.998576298701295</v>
      </c>
      <c r="H197" s="478">
        <f t="shared" ref="H197" si="54">F197/E197*100</f>
        <v>99.998576298701295</v>
      </c>
      <c r="I197" s="454"/>
      <c r="J197" s="454"/>
      <c r="K197" s="461"/>
      <c r="L197" s="461"/>
      <c r="M197" s="461"/>
    </row>
    <row r="198" spans="1:13" ht="31.5" x14ac:dyDescent="0.25">
      <c r="A198" s="481" t="s">
        <v>1131</v>
      </c>
      <c r="B198" s="450" t="s">
        <v>1132</v>
      </c>
      <c r="C198" s="422">
        <v>616</v>
      </c>
      <c r="D198" s="422">
        <v>616</v>
      </c>
      <c r="E198" s="422">
        <v>616</v>
      </c>
      <c r="F198" s="422">
        <v>615.99122999999997</v>
      </c>
      <c r="G198" s="405">
        <f>F198/D198*100</f>
        <v>99.998576298701295</v>
      </c>
      <c r="H198" s="405">
        <f>F198/E198*100</f>
        <v>99.998576298701295</v>
      </c>
      <c r="I198" s="454"/>
      <c r="J198" s="454"/>
      <c r="K198" s="461"/>
      <c r="L198" s="461"/>
      <c r="M198" s="461"/>
    </row>
    <row r="199" spans="1:13" ht="56.25" x14ac:dyDescent="0.25">
      <c r="A199" s="475" t="s">
        <v>1133</v>
      </c>
      <c r="B199" s="476" t="s">
        <v>1134</v>
      </c>
      <c r="C199" s="477">
        <f>C200</f>
        <v>-2500.95435</v>
      </c>
      <c r="D199" s="477">
        <f>D200</f>
        <v>-2500.95435</v>
      </c>
      <c r="E199" s="477">
        <f t="shared" ref="E199:F199" si="55">E200</f>
        <v>-2500.95435</v>
      </c>
      <c r="F199" s="477">
        <f t="shared" si="55"/>
        <v>-2500.95435</v>
      </c>
      <c r="G199" s="478">
        <f t="shared" ref="G199:G200" si="56">F199/D199*100</f>
        <v>100</v>
      </c>
      <c r="H199" s="478">
        <f t="shared" ref="H199:H200" si="57">F199/E199*100</f>
        <v>100</v>
      </c>
      <c r="I199" s="454"/>
      <c r="J199" s="454"/>
      <c r="K199" s="461"/>
      <c r="L199" s="461"/>
      <c r="M199" s="461"/>
    </row>
    <row r="200" spans="1:13" ht="31.5" x14ac:dyDescent="0.25">
      <c r="A200" s="482" t="s">
        <v>1135</v>
      </c>
      <c r="B200" s="450" t="s">
        <v>1136</v>
      </c>
      <c r="C200" s="422">
        <v>-2500.95435</v>
      </c>
      <c r="D200" s="422">
        <v>-2500.95435</v>
      </c>
      <c r="E200" s="422">
        <v>-2500.95435</v>
      </c>
      <c r="F200" s="422">
        <v>-2500.95435</v>
      </c>
      <c r="G200" s="405">
        <f t="shared" si="56"/>
        <v>100</v>
      </c>
      <c r="H200" s="405">
        <f t="shared" si="57"/>
        <v>100</v>
      </c>
      <c r="I200" s="454"/>
      <c r="J200" s="454"/>
      <c r="K200" s="461"/>
      <c r="L200" s="461"/>
      <c r="M200" s="461"/>
    </row>
    <row r="201" spans="1:13" ht="19.5" thickBot="1" x14ac:dyDescent="0.35">
      <c r="A201" s="483"/>
      <c r="B201" s="484" t="s">
        <v>1137</v>
      </c>
      <c r="C201" s="436">
        <f>C11+C106</f>
        <v>1167226.3172699998</v>
      </c>
      <c r="D201" s="436">
        <f>D11+D106</f>
        <v>1203397.8607600001</v>
      </c>
      <c r="E201" s="436">
        <f>E11+E106</f>
        <v>282149.63806999999</v>
      </c>
      <c r="F201" s="436">
        <f>F11+F106</f>
        <v>282835.76257000002</v>
      </c>
      <c r="G201" s="437">
        <f>F201/D201*100</f>
        <v>23.503096672564837</v>
      </c>
      <c r="H201" s="437">
        <f t="shared" si="44"/>
        <v>100.24317752264132</v>
      </c>
      <c r="I201" s="441"/>
      <c r="J201" s="441"/>
    </row>
  </sheetData>
  <mergeCells count="13">
    <mergeCell ref="F1:H1"/>
    <mergeCell ref="F2:H2"/>
    <mergeCell ref="F3:H3"/>
    <mergeCell ref="F4:H4"/>
    <mergeCell ref="F7:F9"/>
    <mergeCell ref="G7:G9"/>
    <mergeCell ref="H7:H9"/>
    <mergeCell ref="A5:H5"/>
    <mergeCell ref="A7:A9"/>
    <mergeCell ref="B7:B9"/>
    <mergeCell ref="C7:C9"/>
    <mergeCell ref="D7:D9"/>
    <mergeCell ref="E7:E9"/>
  </mergeCells>
  <pageMargins left="1.1023622047244095" right="0" top="0.19685039370078741" bottom="0.19685039370078741" header="0.31496062992125984" footer="0.31496062992125984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0"/>
  <sheetViews>
    <sheetView view="pageBreakPreview" zoomScale="85" zoomScaleNormal="63" zoomScaleSheetLayoutView="85" workbookViewId="0">
      <pane xSplit="5" ySplit="4" topLeftCell="F20" activePane="bottomRight" state="frozen"/>
      <selection pane="topRight" activeCell="F1" sqref="F1"/>
      <selection pane="bottomLeft" activeCell="A10" sqref="A10"/>
      <selection pane="bottomRight" activeCell="E10" sqref="E10"/>
    </sheetView>
  </sheetViews>
  <sheetFormatPr defaultColWidth="9.140625" defaultRowHeight="15" x14ac:dyDescent="0.25"/>
  <cols>
    <col min="1" max="2" width="9.140625" style="1"/>
    <col min="3" max="3" width="14.42578125" style="1" customWidth="1"/>
    <col min="4" max="4" width="7.5703125" style="1" customWidth="1"/>
    <col min="5" max="5" width="69.28515625" style="1" customWidth="1"/>
    <col min="6" max="9" width="15.42578125" style="1" customWidth="1"/>
    <col min="10" max="10" width="12.7109375" style="1" customWidth="1"/>
    <col min="11" max="11" width="11.7109375" style="1" customWidth="1"/>
    <col min="12" max="16384" width="9.140625" style="1"/>
  </cols>
  <sheetData>
    <row r="1" spans="1:11" ht="15" customHeight="1" x14ac:dyDescent="0.25">
      <c r="C1" s="129"/>
      <c r="D1" s="129"/>
      <c r="E1" s="129"/>
      <c r="F1" s="128"/>
      <c r="G1" s="128"/>
      <c r="H1" s="128"/>
      <c r="I1" s="128"/>
      <c r="J1" s="128"/>
      <c r="K1" s="128"/>
    </row>
    <row r="2" spans="1:11" ht="15" customHeight="1" x14ac:dyDescent="0.25">
      <c r="A2" s="496" t="s">
        <v>778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</row>
    <row r="3" spans="1:11" x14ac:dyDescent="0.25">
      <c r="A3" s="127"/>
      <c r="B3" s="127"/>
      <c r="C3" s="127"/>
      <c r="D3" s="127"/>
      <c r="E3" s="127"/>
      <c r="F3" s="127"/>
      <c r="G3" s="279"/>
      <c r="H3" s="280"/>
      <c r="I3" s="280"/>
      <c r="J3" s="127"/>
      <c r="K3" s="127"/>
    </row>
    <row r="4" spans="1:11" ht="36.75" customHeight="1" x14ac:dyDescent="0.25">
      <c r="A4" s="126" t="s">
        <v>576</v>
      </c>
      <c r="B4" s="126" t="s">
        <v>575</v>
      </c>
      <c r="C4" s="125" t="s">
        <v>574</v>
      </c>
      <c r="D4" s="125" t="s">
        <v>573</v>
      </c>
      <c r="E4" s="125" t="s">
        <v>572</v>
      </c>
      <c r="F4" s="251" t="s">
        <v>774</v>
      </c>
      <c r="G4" s="251" t="s">
        <v>775</v>
      </c>
      <c r="H4" s="251" t="s">
        <v>776</v>
      </c>
      <c r="I4" s="251" t="s">
        <v>777</v>
      </c>
      <c r="J4" s="251" t="s">
        <v>772</v>
      </c>
      <c r="K4" s="251" t="s">
        <v>1138</v>
      </c>
    </row>
    <row r="5" spans="1:11" x14ac:dyDescent="0.25">
      <c r="A5" s="40">
        <v>601</v>
      </c>
      <c r="B5" s="40"/>
      <c r="C5" s="40"/>
      <c r="D5" s="40"/>
      <c r="E5" s="39" t="s">
        <v>571</v>
      </c>
      <c r="F5" s="38">
        <f>F6+F107+F116+F171+F275+F405+F421+F441+F395</f>
        <v>450371.00568999996</v>
      </c>
      <c r="G5" s="38">
        <f>G6+G107+G116+G171+G275+G405+G421+G441+G395</f>
        <v>479011.73418999999</v>
      </c>
      <c r="H5" s="38">
        <f>H6+H107+H116+H171+H275+H405+H421+H441+H395</f>
        <v>103201.27112999999</v>
      </c>
      <c r="I5" s="38">
        <f>I6+I107+I116+I171+I275+I405+I421+I441+I395</f>
        <v>103152.73685999999</v>
      </c>
      <c r="J5" s="282">
        <f>I5/F5*100</f>
        <v>22.90394709178997</v>
      </c>
      <c r="K5" s="282">
        <f>SUM(I5/H5*100)</f>
        <v>99.952971247864895</v>
      </c>
    </row>
    <row r="6" spans="1:11" x14ac:dyDescent="0.25">
      <c r="A6" s="21"/>
      <c r="B6" s="23" t="s">
        <v>40</v>
      </c>
      <c r="C6" s="22"/>
      <c r="D6" s="21"/>
      <c r="E6" s="20" t="s">
        <v>39</v>
      </c>
      <c r="F6" s="83">
        <f>F7+F14+F53+F60</f>
        <v>99797.97172999999</v>
      </c>
      <c r="G6" s="83">
        <f t="shared" ref="G6:I6" si="0">G7+G14+G53+G60</f>
        <v>100046.21932</v>
      </c>
      <c r="H6" s="83">
        <f t="shared" si="0"/>
        <v>19570.116009999998</v>
      </c>
      <c r="I6" s="83">
        <f t="shared" si="0"/>
        <v>19546.54349</v>
      </c>
      <c r="J6" s="283">
        <f t="shared" ref="J6:J69" si="1">I6/F6*100</f>
        <v>19.586112975204053</v>
      </c>
      <c r="K6" s="283">
        <f t="shared" ref="K6:K69" si="2">SUM(I6/H6*100)</f>
        <v>99.879548389044032</v>
      </c>
    </row>
    <row r="7" spans="1:11" ht="25.5" x14ac:dyDescent="0.25">
      <c r="A7" s="21"/>
      <c r="B7" s="23" t="s">
        <v>570</v>
      </c>
      <c r="C7" s="22"/>
      <c r="D7" s="21"/>
      <c r="E7" s="20" t="s">
        <v>569</v>
      </c>
      <c r="F7" s="83">
        <f t="shared" ref="F7:I12" si="3">F8</f>
        <v>2911.1</v>
      </c>
      <c r="G7" s="83">
        <f t="shared" si="3"/>
        <v>2911.1</v>
      </c>
      <c r="H7" s="83">
        <f t="shared" si="3"/>
        <v>510</v>
      </c>
      <c r="I7" s="83">
        <f t="shared" si="3"/>
        <v>506.70321999999999</v>
      </c>
      <c r="J7" s="283">
        <f t="shared" si="1"/>
        <v>17.405902236268076</v>
      </c>
      <c r="K7" s="283">
        <f t="shared" si="2"/>
        <v>99.353572549019603</v>
      </c>
    </row>
    <row r="8" spans="1:11" x14ac:dyDescent="0.25">
      <c r="A8" s="21"/>
      <c r="B8" s="23"/>
      <c r="C8" s="115" t="s">
        <v>36</v>
      </c>
      <c r="D8" s="124"/>
      <c r="E8" s="123" t="s">
        <v>35</v>
      </c>
      <c r="F8" s="83">
        <f t="shared" si="3"/>
        <v>2911.1</v>
      </c>
      <c r="G8" s="83">
        <f t="shared" si="3"/>
        <v>2911.1</v>
      </c>
      <c r="H8" s="83">
        <f t="shared" si="3"/>
        <v>510</v>
      </c>
      <c r="I8" s="83">
        <f t="shared" si="3"/>
        <v>506.70321999999999</v>
      </c>
      <c r="J8" s="283">
        <f t="shared" si="1"/>
        <v>17.405902236268076</v>
      </c>
      <c r="K8" s="283">
        <f t="shared" si="2"/>
        <v>99.353572549019603</v>
      </c>
    </row>
    <row r="9" spans="1:11" ht="25.5" x14ac:dyDescent="0.25">
      <c r="A9" s="54"/>
      <c r="B9" s="34"/>
      <c r="C9" s="35" t="s">
        <v>34</v>
      </c>
      <c r="D9" s="34"/>
      <c r="E9" s="33" t="s">
        <v>33</v>
      </c>
      <c r="F9" s="32">
        <f t="shared" si="3"/>
        <v>2911.1</v>
      </c>
      <c r="G9" s="32">
        <f t="shared" si="3"/>
        <v>2911.1</v>
      </c>
      <c r="H9" s="32">
        <f t="shared" si="3"/>
        <v>510</v>
      </c>
      <c r="I9" s="32">
        <f t="shared" si="3"/>
        <v>506.70321999999999</v>
      </c>
      <c r="J9" s="284">
        <f t="shared" si="1"/>
        <v>17.405902236268076</v>
      </c>
      <c r="K9" s="284">
        <f t="shared" si="2"/>
        <v>99.353572549019603</v>
      </c>
    </row>
    <row r="10" spans="1:11" ht="26.25" x14ac:dyDescent="0.25">
      <c r="A10" s="31"/>
      <c r="B10" s="31"/>
      <c r="C10" s="31" t="s">
        <v>32</v>
      </c>
      <c r="D10" s="31"/>
      <c r="E10" s="30" t="s">
        <v>31</v>
      </c>
      <c r="F10" s="29">
        <f t="shared" si="3"/>
        <v>2911.1</v>
      </c>
      <c r="G10" s="29">
        <f t="shared" si="3"/>
        <v>2911.1</v>
      </c>
      <c r="H10" s="29">
        <f t="shared" si="3"/>
        <v>510</v>
      </c>
      <c r="I10" s="29">
        <f t="shared" si="3"/>
        <v>506.70321999999999</v>
      </c>
      <c r="J10" s="285">
        <f t="shared" si="1"/>
        <v>17.405902236268076</v>
      </c>
      <c r="K10" s="285">
        <f t="shared" si="2"/>
        <v>99.353572549019603</v>
      </c>
    </row>
    <row r="11" spans="1:11" ht="39" x14ac:dyDescent="0.25">
      <c r="A11" s="184"/>
      <c r="B11" s="184"/>
      <c r="C11" s="184" t="s">
        <v>30</v>
      </c>
      <c r="D11" s="184"/>
      <c r="E11" s="185" t="s">
        <v>29</v>
      </c>
      <c r="F11" s="186">
        <f t="shared" si="3"/>
        <v>2911.1</v>
      </c>
      <c r="G11" s="186">
        <f t="shared" si="3"/>
        <v>2911.1</v>
      </c>
      <c r="H11" s="186">
        <f t="shared" si="3"/>
        <v>510</v>
      </c>
      <c r="I11" s="186">
        <f t="shared" si="3"/>
        <v>506.70321999999999</v>
      </c>
      <c r="J11" s="286">
        <f t="shared" si="1"/>
        <v>17.405902236268076</v>
      </c>
      <c r="K11" s="286">
        <f t="shared" si="2"/>
        <v>99.353572549019603</v>
      </c>
    </row>
    <row r="12" spans="1:11" ht="26.25" x14ac:dyDescent="0.25">
      <c r="A12" s="8"/>
      <c r="B12" s="8"/>
      <c r="C12" s="7" t="s">
        <v>568</v>
      </c>
      <c r="D12" s="7"/>
      <c r="E12" s="6" t="s">
        <v>567</v>
      </c>
      <c r="F12" s="9">
        <f t="shared" si="3"/>
        <v>2911.1</v>
      </c>
      <c r="G12" s="9">
        <f t="shared" si="3"/>
        <v>2911.1</v>
      </c>
      <c r="H12" s="9">
        <f t="shared" si="3"/>
        <v>510</v>
      </c>
      <c r="I12" s="9">
        <f t="shared" si="3"/>
        <v>506.70321999999999</v>
      </c>
      <c r="J12" s="287">
        <f t="shared" si="1"/>
        <v>17.405902236268076</v>
      </c>
      <c r="K12" s="287">
        <f t="shared" si="2"/>
        <v>99.353572549019603</v>
      </c>
    </row>
    <row r="13" spans="1:11" ht="39" x14ac:dyDescent="0.25">
      <c r="A13" s="8"/>
      <c r="B13" s="8"/>
      <c r="C13" s="7"/>
      <c r="D13" s="7" t="s">
        <v>2</v>
      </c>
      <c r="E13" s="6" t="s">
        <v>1</v>
      </c>
      <c r="F13" s="9">
        <f>2693+218.1</f>
        <v>2911.1</v>
      </c>
      <c r="G13" s="9">
        <f t="shared" ref="G13" si="4">2693+218.1</f>
        <v>2911.1</v>
      </c>
      <c r="H13" s="9">
        <v>510</v>
      </c>
      <c r="I13" s="9">
        <v>506.70321999999999</v>
      </c>
      <c r="J13" s="287">
        <f t="shared" si="1"/>
        <v>17.405902236268076</v>
      </c>
      <c r="K13" s="287">
        <f t="shared" si="2"/>
        <v>99.353572549019603</v>
      </c>
    </row>
    <row r="14" spans="1:11" s="77" customFormat="1" ht="39" x14ac:dyDescent="0.25">
      <c r="A14" s="116"/>
      <c r="B14" s="23" t="s">
        <v>566</v>
      </c>
      <c r="C14" s="61"/>
      <c r="D14" s="61"/>
      <c r="E14" s="114" t="s">
        <v>565</v>
      </c>
      <c r="F14" s="27">
        <f>F15+F47</f>
        <v>50614.999999999985</v>
      </c>
      <c r="G14" s="27">
        <f t="shared" ref="G14:I14" si="5">G15+G47</f>
        <v>50614.999999999993</v>
      </c>
      <c r="H14" s="27">
        <f t="shared" si="5"/>
        <v>9365.0479099999993</v>
      </c>
      <c r="I14" s="27">
        <f t="shared" si="5"/>
        <v>9359.7670600000001</v>
      </c>
      <c r="J14" s="288">
        <f t="shared" si="1"/>
        <v>18.492081517336764</v>
      </c>
      <c r="K14" s="288">
        <f t="shared" si="2"/>
        <v>99.943611073314855</v>
      </c>
    </row>
    <row r="15" spans="1:11" s="77" customFormat="1" x14ac:dyDescent="0.25">
      <c r="A15" s="116"/>
      <c r="B15" s="23"/>
      <c r="C15" s="115" t="s">
        <v>36</v>
      </c>
      <c r="D15" s="124"/>
      <c r="E15" s="123" t="s">
        <v>35</v>
      </c>
      <c r="F15" s="27">
        <f>F16+F42</f>
        <v>50608.799999999988</v>
      </c>
      <c r="G15" s="27">
        <f t="shared" ref="G15:I15" si="6">G16+G42</f>
        <v>50596.799999999996</v>
      </c>
      <c r="H15" s="27">
        <f t="shared" si="6"/>
        <v>9353.0479099999993</v>
      </c>
      <c r="I15" s="27">
        <f t="shared" si="6"/>
        <v>9347.7670600000001</v>
      </c>
      <c r="J15" s="288">
        <f t="shared" si="1"/>
        <v>18.470635660201392</v>
      </c>
      <c r="K15" s="288">
        <f t="shared" si="2"/>
        <v>99.943538726083574</v>
      </c>
    </row>
    <row r="16" spans="1:11" ht="25.5" x14ac:dyDescent="0.25">
      <c r="A16" s="54"/>
      <c r="B16" s="34"/>
      <c r="C16" s="35" t="s">
        <v>34</v>
      </c>
      <c r="D16" s="34"/>
      <c r="E16" s="33" t="s">
        <v>33</v>
      </c>
      <c r="F16" s="32">
        <f>F17+F24</f>
        <v>50516.599999999991</v>
      </c>
      <c r="G16" s="32">
        <f t="shared" ref="G16:I16" si="7">G17+G24</f>
        <v>50504.6</v>
      </c>
      <c r="H16" s="32">
        <f t="shared" si="7"/>
        <v>9353.0479099999993</v>
      </c>
      <c r="I16" s="32">
        <f t="shared" si="7"/>
        <v>9347.7670600000001</v>
      </c>
      <c r="J16" s="284">
        <f t="shared" si="1"/>
        <v>18.504347204681238</v>
      </c>
      <c r="K16" s="284">
        <f t="shared" si="2"/>
        <v>99.943538726083574</v>
      </c>
    </row>
    <row r="17" spans="1:11" ht="26.25" x14ac:dyDescent="0.25">
      <c r="A17" s="31"/>
      <c r="B17" s="31"/>
      <c r="C17" s="31" t="s">
        <v>32</v>
      </c>
      <c r="D17" s="31"/>
      <c r="E17" s="30" t="s">
        <v>31</v>
      </c>
      <c r="F17" s="29">
        <f t="shared" ref="F17:I18" si="8">F18</f>
        <v>47939.599999999991</v>
      </c>
      <c r="G17" s="29">
        <f t="shared" si="8"/>
        <v>47927.6</v>
      </c>
      <c r="H17" s="29">
        <f t="shared" si="8"/>
        <v>8966.8493299999991</v>
      </c>
      <c r="I17" s="29">
        <f t="shared" si="8"/>
        <v>8961.5684799999999</v>
      </c>
      <c r="J17" s="285">
        <f t="shared" si="1"/>
        <v>18.693456933307747</v>
      </c>
      <c r="K17" s="285">
        <f t="shared" si="2"/>
        <v>99.941106961813986</v>
      </c>
    </row>
    <row r="18" spans="1:11" ht="39" x14ac:dyDescent="0.25">
      <c r="A18" s="184"/>
      <c r="B18" s="184"/>
      <c r="C18" s="184" t="s">
        <v>30</v>
      </c>
      <c r="D18" s="184"/>
      <c r="E18" s="185" t="s">
        <v>29</v>
      </c>
      <c r="F18" s="186">
        <f t="shared" si="8"/>
        <v>47939.599999999991</v>
      </c>
      <c r="G18" s="186">
        <f t="shared" si="8"/>
        <v>47927.6</v>
      </c>
      <c r="H18" s="186">
        <f t="shared" si="8"/>
        <v>8966.8493299999991</v>
      </c>
      <c r="I18" s="186">
        <f t="shared" si="8"/>
        <v>8961.5684799999999</v>
      </c>
      <c r="J18" s="286">
        <f t="shared" si="1"/>
        <v>18.693456933307747</v>
      </c>
      <c r="K18" s="286">
        <f t="shared" si="2"/>
        <v>99.941106961813986</v>
      </c>
    </row>
    <row r="19" spans="1:11" ht="25.5" x14ac:dyDescent="0.25">
      <c r="A19" s="8"/>
      <c r="B19" s="8"/>
      <c r="C19" s="7" t="s">
        <v>28</v>
      </c>
      <c r="D19" s="7"/>
      <c r="E19" s="10" t="s">
        <v>27</v>
      </c>
      <c r="F19" s="5">
        <f>F20+F21</f>
        <v>47939.599999999991</v>
      </c>
      <c r="G19" s="5">
        <f>G20+G21+G22+G23</f>
        <v>47927.6</v>
      </c>
      <c r="H19" s="5">
        <f>H20+H21+H22</f>
        <v>8966.8493299999991</v>
      </c>
      <c r="I19" s="5">
        <f>I20+I21+I22</f>
        <v>8961.5684799999999</v>
      </c>
      <c r="J19" s="289">
        <f t="shared" si="1"/>
        <v>18.693456933307747</v>
      </c>
      <c r="K19" s="289">
        <f t="shared" si="2"/>
        <v>99.941106961813986</v>
      </c>
    </row>
    <row r="20" spans="1:11" ht="39" x14ac:dyDescent="0.25">
      <c r="A20" s="8"/>
      <c r="B20" s="8"/>
      <c r="C20" s="7"/>
      <c r="D20" s="7" t="s">
        <v>2</v>
      </c>
      <c r="E20" s="6" t="s">
        <v>1</v>
      </c>
      <c r="F20" s="5">
        <f>44073.6-598.3+1983.7+157.2</f>
        <v>45616.19999999999</v>
      </c>
      <c r="G20" s="5">
        <v>45470.380989999998</v>
      </c>
      <c r="H20" s="5">
        <v>8300</v>
      </c>
      <c r="I20" s="5">
        <v>8295.1684600000008</v>
      </c>
      <c r="J20" s="289">
        <f t="shared" si="1"/>
        <v>18.184698550076515</v>
      </c>
      <c r="K20" s="289">
        <f t="shared" si="2"/>
        <v>99.941788674698813</v>
      </c>
    </row>
    <row r="21" spans="1:11" ht="26.25" x14ac:dyDescent="0.25">
      <c r="A21" s="8"/>
      <c r="B21" s="8"/>
      <c r="C21" s="7"/>
      <c r="D21" s="7" t="s">
        <v>12</v>
      </c>
      <c r="E21" s="6" t="s">
        <v>11</v>
      </c>
      <c r="F21" s="5">
        <f>2348.3-33.2+8.3</f>
        <v>2323.4000000000005</v>
      </c>
      <c r="G21" s="5">
        <v>2258.8890799999999</v>
      </c>
      <c r="H21" s="5">
        <v>540</v>
      </c>
      <c r="I21" s="5">
        <v>539.55069000000003</v>
      </c>
      <c r="J21" s="289">
        <f t="shared" si="1"/>
        <v>23.22246233967461</v>
      </c>
      <c r="K21" s="289">
        <f t="shared" si="2"/>
        <v>99.916794444444449</v>
      </c>
    </row>
    <row r="22" spans="1:11" x14ac:dyDescent="0.25">
      <c r="A22" s="253"/>
      <c r="B22" s="253"/>
      <c r="C22" s="254"/>
      <c r="D22" s="254" t="s">
        <v>79</v>
      </c>
      <c r="E22" s="6" t="s">
        <v>78</v>
      </c>
      <c r="F22" s="256">
        <v>0</v>
      </c>
      <c r="G22" s="256">
        <v>173.32992999999999</v>
      </c>
      <c r="H22" s="256">
        <v>126.84932999999999</v>
      </c>
      <c r="I22" s="256">
        <v>126.84932999999999</v>
      </c>
      <c r="J22" s="290"/>
      <c r="K22" s="290">
        <f t="shared" si="2"/>
        <v>100</v>
      </c>
    </row>
    <row r="23" spans="1:11" x14ac:dyDescent="0.25">
      <c r="A23" s="253"/>
      <c r="B23" s="253"/>
      <c r="C23" s="254"/>
      <c r="D23" s="254" t="s">
        <v>22</v>
      </c>
      <c r="E23" s="255" t="s">
        <v>21</v>
      </c>
      <c r="F23" s="256">
        <v>0</v>
      </c>
      <c r="G23" s="256">
        <v>25</v>
      </c>
      <c r="H23" s="256">
        <v>0</v>
      </c>
      <c r="I23" s="256">
        <v>0</v>
      </c>
      <c r="J23" s="290"/>
      <c r="K23" s="290"/>
    </row>
    <row r="24" spans="1:11" ht="39" x14ac:dyDescent="0.25">
      <c r="A24" s="31"/>
      <c r="B24" s="31"/>
      <c r="C24" s="31" t="s">
        <v>514</v>
      </c>
      <c r="D24" s="31"/>
      <c r="E24" s="52" t="s">
        <v>536</v>
      </c>
      <c r="F24" s="29">
        <f>F25</f>
        <v>2577</v>
      </c>
      <c r="G24" s="29">
        <f t="shared" ref="G24:I24" si="9">G25</f>
        <v>2577</v>
      </c>
      <c r="H24" s="29">
        <f t="shared" si="9"/>
        <v>386.19857999999999</v>
      </c>
      <c r="I24" s="29">
        <f t="shared" si="9"/>
        <v>386.19857999999999</v>
      </c>
      <c r="J24" s="285">
        <f t="shared" si="1"/>
        <v>14.986363213038418</v>
      </c>
      <c r="K24" s="285">
        <f t="shared" si="2"/>
        <v>100</v>
      </c>
    </row>
    <row r="25" spans="1:11" ht="26.25" x14ac:dyDescent="0.25">
      <c r="A25" s="184"/>
      <c r="B25" s="184"/>
      <c r="C25" s="184" t="s">
        <v>512</v>
      </c>
      <c r="D25" s="192"/>
      <c r="E25" s="185" t="s">
        <v>535</v>
      </c>
      <c r="F25" s="186">
        <f>F26+F29+F32+F34+F37+F40</f>
        <v>2577</v>
      </c>
      <c r="G25" s="186">
        <f t="shared" ref="G25:I25" si="10">G26+G29+G32+G34+G37+G40</f>
        <v>2577</v>
      </c>
      <c r="H25" s="186">
        <f t="shared" si="10"/>
        <v>386.19857999999999</v>
      </c>
      <c r="I25" s="186">
        <f t="shared" si="10"/>
        <v>386.19857999999999</v>
      </c>
      <c r="J25" s="286">
        <f t="shared" si="1"/>
        <v>14.986363213038418</v>
      </c>
      <c r="K25" s="286">
        <f t="shared" si="2"/>
        <v>100</v>
      </c>
    </row>
    <row r="26" spans="1:11" ht="26.25" x14ac:dyDescent="0.25">
      <c r="A26" s="8"/>
      <c r="B26" s="8"/>
      <c r="C26" s="7" t="s">
        <v>564</v>
      </c>
      <c r="D26" s="7"/>
      <c r="E26" s="63" t="s">
        <v>563</v>
      </c>
      <c r="F26" s="78">
        <f>SUM(F27:F28)</f>
        <v>1372.2</v>
      </c>
      <c r="G26" s="78">
        <f t="shared" ref="G26:I26" si="11">SUM(G27:G28)</f>
        <v>1372.2</v>
      </c>
      <c r="H26" s="78">
        <f t="shared" si="11"/>
        <v>230.58026999999998</v>
      </c>
      <c r="I26" s="78">
        <f t="shared" si="11"/>
        <v>230.58026999999998</v>
      </c>
      <c r="J26" s="291">
        <f t="shared" si="1"/>
        <v>16.803692610406646</v>
      </c>
      <c r="K26" s="291">
        <f t="shared" si="2"/>
        <v>100</v>
      </c>
    </row>
    <row r="27" spans="1:11" ht="39" x14ac:dyDescent="0.25">
      <c r="A27" s="8"/>
      <c r="B27" s="8"/>
      <c r="C27" s="7"/>
      <c r="D27" s="7" t="s">
        <v>2</v>
      </c>
      <c r="E27" s="6" t="s">
        <v>1</v>
      </c>
      <c r="F27" s="78">
        <v>1196.7</v>
      </c>
      <c r="G27" s="78">
        <v>1196.7</v>
      </c>
      <c r="H27" s="78">
        <v>205.66731999999999</v>
      </c>
      <c r="I27" s="78">
        <v>205.66731999999999</v>
      </c>
      <c r="J27" s="291">
        <f t="shared" si="1"/>
        <v>17.186205398178323</v>
      </c>
      <c r="K27" s="291">
        <f t="shared" si="2"/>
        <v>100</v>
      </c>
    </row>
    <row r="28" spans="1:11" ht="26.25" x14ac:dyDescent="0.25">
      <c r="A28" s="8"/>
      <c r="B28" s="8"/>
      <c r="C28" s="7"/>
      <c r="D28" s="7" t="s">
        <v>12</v>
      </c>
      <c r="E28" s="6" t="s">
        <v>11</v>
      </c>
      <c r="F28" s="78">
        <v>175.5</v>
      </c>
      <c r="G28" s="78">
        <v>175.5</v>
      </c>
      <c r="H28" s="78">
        <v>24.912949999999999</v>
      </c>
      <c r="I28" s="78">
        <v>24.912949999999999</v>
      </c>
      <c r="J28" s="291">
        <f t="shared" si="1"/>
        <v>14.195413105413104</v>
      </c>
      <c r="K28" s="291">
        <f t="shared" si="2"/>
        <v>100</v>
      </c>
    </row>
    <row r="29" spans="1:11" ht="26.25" x14ac:dyDescent="0.25">
      <c r="A29" s="8"/>
      <c r="B29" s="8"/>
      <c r="C29" s="7" t="s">
        <v>735</v>
      </c>
      <c r="D29" s="7"/>
      <c r="E29" s="63" t="s">
        <v>562</v>
      </c>
      <c r="F29" s="78">
        <f>SUM(F30:F31)</f>
        <v>649.5</v>
      </c>
      <c r="G29" s="78">
        <f t="shared" ref="G29:I29" si="12">SUM(G30:G31)</f>
        <v>649.5</v>
      </c>
      <c r="H29" s="78">
        <f t="shared" si="12"/>
        <v>100.97207999999999</v>
      </c>
      <c r="I29" s="78">
        <f t="shared" si="12"/>
        <v>100.97207999999999</v>
      </c>
      <c r="J29" s="291">
        <f t="shared" si="1"/>
        <v>15.546124711316395</v>
      </c>
      <c r="K29" s="291">
        <f t="shared" si="2"/>
        <v>100</v>
      </c>
    </row>
    <row r="30" spans="1:11" ht="39" x14ac:dyDescent="0.25">
      <c r="A30" s="8"/>
      <c r="B30" s="8"/>
      <c r="C30" s="7"/>
      <c r="D30" s="7" t="s">
        <v>2</v>
      </c>
      <c r="E30" s="6" t="s">
        <v>1</v>
      </c>
      <c r="F30" s="78">
        <v>598.4</v>
      </c>
      <c r="G30" s="78">
        <v>598.4</v>
      </c>
      <c r="H30" s="78">
        <v>100.28207999999999</v>
      </c>
      <c r="I30" s="78">
        <v>100.28207999999999</v>
      </c>
      <c r="J30" s="291">
        <f t="shared" si="1"/>
        <v>16.758368983957219</v>
      </c>
      <c r="K30" s="291">
        <f t="shared" si="2"/>
        <v>100</v>
      </c>
    </row>
    <row r="31" spans="1:11" ht="26.25" x14ac:dyDescent="0.25">
      <c r="A31" s="8"/>
      <c r="B31" s="8"/>
      <c r="C31" s="7"/>
      <c r="D31" s="7" t="s">
        <v>12</v>
      </c>
      <c r="E31" s="6" t="s">
        <v>11</v>
      </c>
      <c r="F31" s="78">
        <v>51.1</v>
      </c>
      <c r="G31" s="78">
        <v>51.1</v>
      </c>
      <c r="H31" s="78">
        <v>0.69</v>
      </c>
      <c r="I31" s="78">
        <v>0.69</v>
      </c>
      <c r="J31" s="291">
        <f t="shared" si="1"/>
        <v>1.3502935420743638</v>
      </c>
      <c r="K31" s="291">
        <f t="shared" si="2"/>
        <v>100</v>
      </c>
    </row>
    <row r="32" spans="1:11" x14ac:dyDescent="0.25">
      <c r="A32" s="8"/>
      <c r="B32" s="8"/>
      <c r="C32" s="7" t="s">
        <v>561</v>
      </c>
      <c r="D32" s="7"/>
      <c r="E32" s="63" t="s">
        <v>560</v>
      </c>
      <c r="F32" s="78">
        <f>F33</f>
        <v>12.2</v>
      </c>
      <c r="G32" s="78">
        <f t="shared" ref="G32:I32" si="13">G33</f>
        <v>12.2</v>
      </c>
      <c r="H32" s="78">
        <f t="shared" si="13"/>
        <v>0</v>
      </c>
      <c r="I32" s="78">
        <f t="shared" si="13"/>
        <v>0</v>
      </c>
      <c r="J32" s="291">
        <f t="shared" si="1"/>
        <v>0</v>
      </c>
      <c r="K32" s="291"/>
    </row>
    <row r="33" spans="1:11" ht="26.25" x14ac:dyDescent="0.25">
      <c r="A33" s="8"/>
      <c r="B33" s="8"/>
      <c r="C33" s="7"/>
      <c r="D33" s="7" t="s">
        <v>12</v>
      </c>
      <c r="E33" s="6" t="s">
        <v>11</v>
      </c>
      <c r="F33" s="78">
        <v>12.2</v>
      </c>
      <c r="G33" s="78">
        <v>12.2</v>
      </c>
      <c r="H33" s="78">
        <v>0</v>
      </c>
      <c r="I33" s="78">
        <v>0</v>
      </c>
      <c r="J33" s="291">
        <f t="shared" si="1"/>
        <v>0</v>
      </c>
      <c r="K33" s="291"/>
    </row>
    <row r="34" spans="1:11" ht="26.25" x14ac:dyDescent="0.25">
      <c r="A34" s="8"/>
      <c r="B34" s="8"/>
      <c r="C34" s="7" t="s">
        <v>559</v>
      </c>
      <c r="D34" s="7"/>
      <c r="E34" s="6" t="s">
        <v>558</v>
      </c>
      <c r="F34" s="78">
        <f>SUM(F35:F36)</f>
        <v>73.599999999999994</v>
      </c>
      <c r="G34" s="78">
        <f t="shared" ref="G34:I34" si="14">SUM(G35:G36)</f>
        <v>73.599999999999994</v>
      </c>
      <c r="H34" s="78">
        <f t="shared" si="14"/>
        <v>0</v>
      </c>
      <c r="I34" s="78">
        <f t="shared" si="14"/>
        <v>0</v>
      </c>
      <c r="J34" s="291">
        <f t="shared" si="1"/>
        <v>0</v>
      </c>
      <c r="K34" s="291"/>
    </row>
    <row r="35" spans="1:11" ht="39" x14ac:dyDescent="0.25">
      <c r="A35" s="8"/>
      <c r="B35" s="8"/>
      <c r="C35" s="7"/>
      <c r="D35" s="7" t="s">
        <v>2</v>
      </c>
      <c r="E35" s="6" t="s">
        <v>1</v>
      </c>
      <c r="F35" s="78">
        <v>59.8</v>
      </c>
      <c r="G35" s="78">
        <v>59.8</v>
      </c>
      <c r="H35" s="78">
        <v>0</v>
      </c>
      <c r="I35" s="78">
        <v>0</v>
      </c>
      <c r="J35" s="291">
        <f t="shared" si="1"/>
        <v>0</v>
      </c>
      <c r="K35" s="291"/>
    </row>
    <row r="36" spans="1:11" ht="26.25" x14ac:dyDescent="0.25">
      <c r="A36" s="8"/>
      <c r="B36" s="8"/>
      <c r="C36" s="7"/>
      <c r="D36" s="7" t="s">
        <v>12</v>
      </c>
      <c r="E36" s="6" t="s">
        <v>11</v>
      </c>
      <c r="F36" s="78">
        <v>13.8</v>
      </c>
      <c r="G36" s="78">
        <v>13.8</v>
      </c>
      <c r="H36" s="78">
        <v>0</v>
      </c>
      <c r="I36" s="78">
        <v>0</v>
      </c>
      <c r="J36" s="291">
        <f t="shared" si="1"/>
        <v>0</v>
      </c>
      <c r="K36" s="291"/>
    </row>
    <row r="37" spans="1:11" ht="26.25" x14ac:dyDescent="0.25">
      <c r="A37" s="8"/>
      <c r="B37" s="8"/>
      <c r="C37" s="7" t="s">
        <v>557</v>
      </c>
      <c r="D37" s="7"/>
      <c r="E37" s="6" t="s">
        <v>556</v>
      </c>
      <c r="F37" s="78">
        <f>SUM(F38:F39)</f>
        <v>453.3</v>
      </c>
      <c r="G37" s="78">
        <f t="shared" ref="G37:I37" si="15">SUM(G38:G39)</f>
        <v>453.3</v>
      </c>
      <c r="H37" s="78">
        <f t="shared" si="15"/>
        <v>54.646230000000003</v>
      </c>
      <c r="I37" s="78">
        <f t="shared" si="15"/>
        <v>54.646230000000003</v>
      </c>
      <c r="J37" s="291">
        <f t="shared" si="1"/>
        <v>12.055201853077433</v>
      </c>
      <c r="K37" s="291">
        <f t="shared" si="2"/>
        <v>100</v>
      </c>
    </row>
    <row r="38" spans="1:11" ht="39" x14ac:dyDescent="0.25">
      <c r="A38" s="8"/>
      <c r="B38" s="8"/>
      <c r="C38" s="7"/>
      <c r="D38" s="7" t="s">
        <v>2</v>
      </c>
      <c r="E38" s="6" t="s">
        <v>1</v>
      </c>
      <c r="F38" s="78">
        <v>404.8</v>
      </c>
      <c r="G38" s="78">
        <v>404.8</v>
      </c>
      <c r="H38" s="78">
        <v>54.646230000000003</v>
      </c>
      <c r="I38" s="78">
        <v>54.646230000000003</v>
      </c>
      <c r="J38" s="291">
        <f t="shared" si="1"/>
        <v>13.499562747035574</v>
      </c>
      <c r="K38" s="291">
        <f t="shared" si="2"/>
        <v>100</v>
      </c>
    </row>
    <row r="39" spans="1:11" ht="26.25" x14ac:dyDescent="0.25">
      <c r="A39" s="8"/>
      <c r="B39" s="8"/>
      <c r="C39" s="7"/>
      <c r="D39" s="7" t="s">
        <v>12</v>
      </c>
      <c r="E39" s="6" t="s">
        <v>11</v>
      </c>
      <c r="F39" s="78">
        <v>48.5</v>
      </c>
      <c r="G39" s="78">
        <v>48.5</v>
      </c>
      <c r="H39" s="78">
        <v>0</v>
      </c>
      <c r="I39" s="78">
        <v>0</v>
      </c>
      <c r="J39" s="291">
        <f t="shared" si="1"/>
        <v>0</v>
      </c>
      <c r="K39" s="291"/>
    </row>
    <row r="40" spans="1:11" ht="39" x14ac:dyDescent="0.25">
      <c r="A40" s="8"/>
      <c r="B40" s="8"/>
      <c r="C40" s="7" t="s">
        <v>555</v>
      </c>
      <c r="D40" s="7"/>
      <c r="E40" s="63" t="s">
        <v>554</v>
      </c>
      <c r="F40" s="78">
        <f>F41</f>
        <v>16.2</v>
      </c>
      <c r="G40" s="78">
        <f t="shared" ref="G40:I40" si="16">G41</f>
        <v>16.2</v>
      </c>
      <c r="H40" s="78">
        <f t="shared" si="16"/>
        <v>0</v>
      </c>
      <c r="I40" s="78">
        <f t="shared" si="16"/>
        <v>0</v>
      </c>
      <c r="J40" s="291">
        <f t="shared" si="1"/>
        <v>0</v>
      </c>
      <c r="K40" s="291"/>
    </row>
    <row r="41" spans="1:11" ht="26.25" x14ac:dyDescent="0.25">
      <c r="A41" s="8"/>
      <c r="B41" s="8"/>
      <c r="C41" s="7"/>
      <c r="D41" s="7" t="s">
        <v>12</v>
      </c>
      <c r="E41" s="6" t="s">
        <v>11</v>
      </c>
      <c r="F41" s="78">
        <v>16.2</v>
      </c>
      <c r="G41" s="78">
        <v>16.2</v>
      </c>
      <c r="H41" s="78">
        <v>0</v>
      </c>
      <c r="I41" s="78">
        <v>0</v>
      </c>
      <c r="J41" s="291">
        <f t="shared" si="1"/>
        <v>0</v>
      </c>
      <c r="K41" s="291"/>
    </row>
    <row r="42" spans="1:11" ht="25.5" x14ac:dyDescent="0.25">
      <c r="A42" s="54"/>
      <c r="B42" s="34"/>
      <c r="C42" s="35" t="s">
        <v>266</v>
      </c>
      <c r="D42" s="34"/>
      <c r="E42" s="33" t="s">
        <v>265</v>
      </c>
      <c r="F42" s="32">
        <f t="shared" ref="F42:I43" si="17">F43</f>
        <v>92.199999999999989</v>
      </c>
      <c r="G42" s="32">
        <f t="shared" si="17"/>
        <v>92.199999999999989</v>
      </c>
      <c r="H42" s="32">
        <f t="shared" si="17"/>
        <v>0</v>
      </c>
      <c r="I42" s="32">
        <f t="shared" si="17"/>
        <v>0</v>
      </c>
      <c r="J42" s="284">
        <f t="shared" si="1"/>
        <v>0</v>
      </c>
      <c r="K42" s="284"/>
    </row>
    <row r="43" spans="1:11" ht="39" x14ac:dyDescent="0.25">
      <c r="A43" s="184"/>
      <c r="B43" s="184"/>
      <c r="C43" s="184" t="s">
        <v>264</v>
      </c>
      <c r="D43" s="184"/>
      <c r="E43" s="185" t="s">
        <v>263</v>
      </c>
      <c r="F43" s="186">
        <f t="shared" si="17"/>
        <v>92.199999999999989</v>
      </c>
      <c r="G43" s="186">
        <f t="shared" si="17"/>
        <v>92.199999999999989</v>
      </c>
      <c r="H43" s="186">
        <f t="shared" si="17"/>
        <v>0</v>
      </c>
      <c r="I43" s="186">
        <f t="shared" si="17"/>
        <v>0</v>
      </c>
      <c r="J43" s="286">
        <f t="shared" si="1"/>
        <v>0</v>
      </c>
      <c r="K43" s="286"/>
    </row>
    <row r="44" spans="1:11" ht="38.25" x14ac:dyDescent="0.25">
      <c r="A44" s="8"/>
      <c r="B44" s="8"/>
      <c r="C44" s="7" t="s">
        <v>553</v>
      </c>
      <c r="D44" s="7"/>
      <c r="E44" s="10" t="s">
        <v>552</v>
      </c>
      <c r="F44" s="9">
        <f>F45+F46</f>
        <v>92.199999999999989</v>
      </c>
      <c r="G44" s="9">
        <f t="shared" ref="G44:I44" si="18">G45+G46</f>
        <v>92.199999999999989</v>
      </c>
      <c r="H44" s="9">
        <f t="shared" si="18"/>
        <v>0</v>
      </c>
      <c r="I44" s="9">
        <f t="shared" si="18"/>
        <v>0</v>
      </c>
      <c r="J44" s="287">
        <f t="shared" si="1"/>
        <v>0</v>
      </c>
      <c r="K44" s="287"/>
    </row>
    <row r="45" spans="1:11" ht="39" x14ac:dyDescent="0.25">
      <c r="A45" s="8"/>
      <c r="B45" s="8"/>
      <c r="C45" s="7"/>
      <c r="D45" s="7" t="s">
        <v>2</v>
      </c>
      <c r="E45" s="6" t="s">
        <v>1</v>
      </c>
      <c r="F45" s="9">
        <v>59.8</v>
      </c>
      <c r="G45" s="9">
        <v>59.8</v>
      </c>
      <c r="H45" s="9">
        <v>0</v>
      </c>
      <c r="I45" s="9">
        <v>0</v>
      </c>
      <c r="J45" s="287">
        <f t="shared" si="1"/>
        <v>0</v>
      </c>
      <c r="K45" s="287"/>
    </row>
    <row r="46" spans="1:11" ht="26.25" x14ac:dyDescent="0.25">
      <c r="A46" s="8"/>
      <c r="B46" s="8"/>
      <c r="C46" s="7"/>
      <c r="D46" s="7" t="s">
        <v>12</v>
      </c>
      <c r="E46" s="6" t="s">
        <v>11</v>
      </c>
      <c r="F46" s="9">
        <v>32.4</v>
      </c>
      <c r="G46" s="9">
        <v>32.4</v>
      </c>
      <c r="H46" s="9">
        <v>0</v>
      </c>
      <c r="I46" s="9">
        <v>0</v>
      </c>
      <c r="J46" s="287">
        <f t="shared" si="1"/>
        <v>0</v>
      </c>
      <c r="K46" s="287"/>
    </row>
    <row r="47" spans="1:11" s="77" customFormat="1" x14ac:dyDescent="0.25">
      <c r="A47" s="110"/>
      <c r="B47" s="110"/>
      <c r="C47" s="49" t="s">
        <v>52</v>
      </c>
      <c r="D47" s="48"/>
      <c r="E47" s="47" t="s">
        <v>51</v>
      </c>
      <c r="F47" s="108">
        <f t="shared" ref="F47:I49" si="19">F48</f>
        <v>6.2</v>
      </c>
      <c r="G47" s="108">
        <f t="shared" si="19"/>
        <v>18.2</v>
      </c>
      <c r="H47" s="108">
        <f t="shared" si="19"/>
        <v>12</v>
      </c>
      <c r="I47" s="108">
        <f t="shared" si="19"/>
        <v>12</v>
      </c>
      <c r="J47" s="292">
        <f t="shared" si="1"/>
        <v>193.54838709677418</v>
      </c>
      <c r="K47" s="292">
        <f t="shared" si="2"/>
        <v>100</v>
      </c>
    </row>
    <row r="48" spans="1:11" s="77" customFormat="1" ht="25.5" x14ac:dyDescent="0.25">
      <c r="A48" s="122"/>
      <c r="B48" s="122"/>
      <c r="C48" s="121" t="s">
        <v>16</v>
      </c>
      <c r="D48" s="120"/>
      <c r="E48" s="119" t="s">
        <v>44</v>
      </c>
      <c r="F48" s="118">
        <f t="shared" si="19"/>
        <v>6.2</v>
      </c>
      <c r="G48" s="118">
        <f>G49+G51</f>
        <v>18.2</v>
      </c>
      <c r="H48" s="118">
        <f>H49+H51</f>
        <v>12</v>
      </c>
      <c r="I48" s="118">
        <f>I49+I51</f>
        <v>12</v>
      </c>
      <c r="J48" s="293">
        <f t="shared" si="1"/>
        <v>193.54838709677418</v>
      </c>
      <c r="K48" s="293">
        <f t="shared" si="2"/>
        <v>100</v>
      </c>
    </row>
    <row r="49" spans="1:11" ht="25.5" x14ac:dyDescent="0.25">
      <c r="A49" s="8"/>
      <c r="B49" s="8"/>
      <c r="C49" s="57" t="s">
        <v>551</v>
      </c>
      <c r="D49" s="55"/>
      <c r="E49" s="10" t="s">
        <v>550</v>
      </c>
      <c r="F49" s="78">
        <f t="shared" si="19"/>
        <v>6.2</v>
      </c>
      <c r="G49" s="78">
        <f t="shared" si="19"/>
        <v>6.2</v>
      </c>
      <c r="H49" s="78">
        <f t="shared" si="19"/>
        <v>0</v>
      </c>
      <c r="I49" s="78">
        <f t="shared" si="19"/>
        <v>0</v>
      </c>
      <c r="J49" s="291">
        <f t="shared" si="1"/>
        <v>0</v>
      </c>
      <c r="K49" s="291"/>
    </row>
    <row r="50" spans="1:11" ht="25.5" x14ac:dyDescent="0.25">
      <c r="A50" s="8"/>
      <c r="B50" s="8"/>
      <c r="C50" s="57"/>
      <c r="D50" s="55" t="s">
        <v>12</v>
      </c>
      <c r="E50" s="10" t="s">
        <v>11</v>
      </c>
      <c r="F50" s="78">
        <v>6.2</v>
      </c>
      <c r="G50" s="78">
        <v>6.2</v>
      </c>
      <c r="H50" s="78">
        <v>0</v>
      </c>
      <c r="I50" s="78">
        <v>0</v>
      </c>
      <c r="J50" s="291">
        <f t="shared" si="1"/>
        <v>0</v>
      </c>
      <c r="K50" s="291"/>
    </row>
    <row r="51" spans="1:11" x14ac:dyDescent="0.25">
      <c r="A51" s="253"/>
      <c r="B51" s="253"/>
      <c r="C51" s="57" t="s">
        <v>764</v>
      </c>
      <c r="D51" s="258"/>
      <c r="E51" s="259"/>
      <c r="F51" s="260"/>
      <c r="G51" s="260">
        <f>G52</f>
        <v>12</v>
      </c>
      <c r="H51" s="260">
        <f t="shared" ref="H51:I51" si="20">H52</f>
        <v>12</v>
      </c>
      <c r="I51" s="260">
        <f t="shared" si="20"/>
        <v>12</v>
      </c>
      <c r="J51" s="294" t="e">
        <f t="shared" si="1"/>
        <v>#DIV/0!</v>
      </c>
      <c r="K51" s="294">
        <f t="shared" si="2"/>
        <v>100</v>
      </c>
    </row>
    <row r="52" spans="1:11" x14ac:dyDescent="0.25">
      <c r="A52" s="253"/>
      <c r="B52" s="253"/>
      <c r="C52" s="257"/>
      <c r="D52" s="254" t="s">
        <v>22</v>
      </c>
      <c r="E52" s="255" t="s">
        <v>21</v>
      </c>
      <c r="F52" s="260"/>
      <c r="G52" s="260">
        <v>12</v>
      </c>
      <c r="H52" s="260">
        <v>12</v>
      </c>
      <c r="I52" s="260">
        <v>12</v>
      </c>
      <c r="J52" s="294" t="e">
        <f t="shared" si="1"/>
        <v>#DIV/0!</v>
      </c>
      <c r="K52" s="294">
        <f t="shared" si="2"/>
        <v>100</v>
      </c>
    </row>
    <row r="53" spans="1:11" x14ac:dyDescent="0.25">
      <c r="A53" s="21"/>
      <c r="B53" s="23" t="s">
        <v>549</v>
      </c>
      <c r="C53" s="22"/>
      <c r="D53" s="23"/>
      <c r="E53" s="28" t="s">
        <v>548</v>
      </c>
      <c r="F53" s="19">
        <f t="shared" ref="F53:I58" si="21">F54</f>
        <v>2.2999999999999998</v>
      </c>
      <c r="G53" s="19">
        <f t="shared" si="21"/>
        <v>2.2999999999999998</v>
      </c>
      <c r="H53" s="19">
        <f t="shared" si="21"/>
        <v>0</v>
      </c>
      <c r="I53" s="19">
        <f t="shared" si="21"/>
        <v>0</v>
      </c>
      <c r="J53" s="295">
        <f t="shared" si="1"/>
        <v>0</v>
      </c>
      <c r="K53" s="295"/>
    </row>
    <row r="54" spans="1:11" s="117" customFormat="1" ht="25.5" x14ac:dyDescent="0.2">
      <c r="A54" s="21"/>
      <c r="B54" s="23"/>
      <c r="C54" s="21" t="s">
        <v>36</v>
      </c>
      <c r="D54" s="115"/>
      <c r="E54" s="114" t="s">
        <v>35</v>
      </c>
      <c r="F54" s="19">
        <f t="shared" si="21"/>
        <v>2.2999999999999998</v>
      </c>
      <c r="G54" s="19">
        <f t="shared" si="21"/>
        <v>2.2999999999999998</v>
      </c>
      <c r="H54" s="19">
        <f t="shared" si="21"/>
        <v>0</v>
      </c>
      <c r="I54" s="19">
        <f t="shared" si="21"/>
        <v>0</v>
      </c>
      <c r="J54" s="295">
        <f t="shared" si="1"/>
        <v>0</v>
      </c>
      <c r="K54" s="295"/>
    </row>
    <row r="55" spans="1:11" ht="25.5" x14ac:dyDescent="0.25">
      <c r="A55" s="54"/>
      <c r="B55" s="34"/>
      <c r="C55" s="35" t="s">
        <v>34</v>
      </c>
      <c r="D55" s="34"/>
      <c r="E55" s="33" t="s">
        <v>33</v>
      </c>
      <c r="F55" s="32">
        <f t="shared" si="21"/>
        <v>2.2999999999999998</v>
      </c>
      <c r="G55" s="32">
        <f t="shared" si="21"/>
        <v>2.2999999999999998</v>
      </c>
      <c r="H55" s="32">
        <f t="shared" si="21"/>
        <v>0</v>
      </c>
      <c r="I55" s="32">
        <f t="shared" si="21"/>
        <v>0</v>
      </c>
      <c r="J55" s="284">
        <f t="shared" si="1"/>
        <v>0</v>
      </c>
      <c r="K55" s="284"/>
    </row>
    <row r="56" spans="1:11" ht="38.25" x14ac:dyDescent="0.25">
      <c r="A56" s="69"/>
      <c r="B56" s="67"/>
      <c r="C56" s="68" t="s">
        <v>514</v>
      </c>
      <c r="D56" s="67"/>
      <c r="E56" s="66" t="s">
        <v>547</v>
      </c>
      <c r="F56" s="65">
        <f t="shared" si="21"/>
        <v>2.2999999999999998</v>
      </c>
      <c r="G56" s="65">
        <f t="shared" si="21"/>
        <v>2.2999999999999998</v>
      </c>
      <c r="H56" s="65">
        <f t="shared" si="21"/>
        <v>0</v>
      </c>
      <c r="I56" s="65">
        <f t="shared" si="21"/>
        <v>0</v>
      </c>
      <c r="J56" s="296">
        <f t="shared" si="1"/>
        <v>0</v>
      </c>
      <c r="K56" s="296"/>
    </row>
    <row r="57" spans="1:11" ht="25.5" x14ac:dyDescent="0.25">
      <c r="A57" s="199"/>
      <c r="B57" s="189"/>
      <c r="C57" s="194" t="s">
        <v>512</v>
      </c>
      <c r="D57" s="189"/>
      <c r="E57" s="200" t="s">
        <v>546</v>
      </c>
      <c r="F57" s="191">
        <f t="shared" si="21"/>
        <v>2.2999999999999998</v>
      </c>
      <c r="G57" s="191">
        <f t="shared" si="21"/>
        <v>2.2999999999999998</v>
      </c>
      <c r="H57" s="191">
        <f t="shared" si="21"/>
        <v>0</v>
      </c>
      <c r="I57" s="191">
        <f t="shared" si="21"/>
        <v>0</v>
      </c>
      <c r="J57" s="297">
        <f t="shared" si="1"/>
        <v>0</v>
      </c>
      <c r="K57" s="297"/>
    </row>
    <row r="58" spans="1:11" ht="39" x14ac:dyDescent="0.25">
      <c r="A58" s="8"/>
      <c r="B58" s="8"/>
      <c r="C58" s="7" t="s">
        <v>545</v>
      </c>
      <c r="D58" s="7"/>
      <c r="E58" s="6" t="s">
        <v>544</v>
      </c>
      <c r="F58" s="78">
        <f t="shared" si="21"/>
        <v>2.2999999999999998</v>
      </c>
      <c r="G58" s="78">
        <f t="shared" si="21"/>
        <v>2.2999999999999998</v>
      </c>
      <c r="H58" s="78">
        <f t="shared" si="21"/>
        <v>0</v>
      </c>
      <c r="I58" s="78">
        <f t="shared" si="21"/>
        <v>0</v>
      </c>
      <c r="J58" s="291">
        <f t="shared" si="1"/>
        <v>0</v>
      </c>
      <c r="K58" s="291"/>
    </row>
    <row r="59" spans="1:11" ht="26.25" x14ac:dyDescent="0.25">
      <c r="A59" s="8"/>
      <c r="B59" s="8"/>
      <c r="C59" s="7"/>
      <c r="D59" s="7" t="s">
        <v>12</v>
      </c>
      <c r="E59" s="6" t="s">
        <v>11</v>
      </c>
      <c r="F59" s="220">
        <v>2.2999999999999998</v>
      </c>
      <c r="G59" s="220">
        <v>2.2999999999999998</v>
      </c>
      <c r="H59" s="220">
        <v>0</v>
      </c>
      <c r="I59" s="220">
        <v>0</v>
      </c>
      <c r="J59" s="298">
        <f t="shared" si="1"/>
        <v>0</v>
      </c>
      <c r="K59" s="298"/>
    </row>
    <row r="60" spans="1:11" x14ac:dyDescent="0.25">
      <c r="A60" s="21"/>
      <c r="B60" s="23" t="s">
        <v>20</v>
      </c>
      <c r="C60" s="22"/>
      <c r="D60" s="21"/>
      <c r="E60" s="20" t="s">
        <v>19</v>
      </c>
      <c r="F60" s="19">
        <f>F61+F86</f>
        <v>46269.571729999996</v>
      </c>
      <c r="G60" s="19">
        <f t="shared" ref="G60:I60" si="22">G61+G86</f>
        <v>46517.819320000002</v>
      </c>
      <c r="H60" s="19">
        <f t="shared" si="22"/>
        <v>9695.0681000000004</v>
      </c>
      <c r="I60" s="19">
        <f t="shared" si="22"/>
        <v>9680.0732100000005</v>
      </c>
      <c r="J60" s="295">
        <f t="shared" si="1"/>
        <v>20.921034814168575</v>
      </c>
      <c r="K60" s="295">
        <f t="shared" si="2"/>
        <v>99.845334866704022</v>
      </c>
    </row>
    <row r="61" spans="1:11" ht="25.5" x14ac:dyDescent="0.25">
      <c r="A61" s="21"/>
      <c r="B61" s="23"/>
      <c r="C61" s="22" t="s">
        <v>36</v>
      </c>
      <c r="D61" s="21"/>
      <c r="E61" s="28" t="s">
        <v>35</v>
      </c>
      <c r="F61" s="19">
        <f>F62+F80</f>
        <v>4825.5717299999997</v>
      </c>
      <c r="G61" s="19">
        <f t="shared" ref="G61:I61" si="23">G62+G80</f>
        <v>5049.8383000000003</v>
      </c>
      <c r="H61" s="19">
        <f t="shared" si="23"/>
        <v>761.31799999999998</v>
      </c>
      <c r="I61" s="19">
        <f t="shared" si="23"/>
        <v>761.31799999999998</v>
      </c>
      <c r="J61" s="295">
        <f t="shared" si="1"/>
        <v>15.776741961309526</v>
      </c>
      <c r="K61" s="295">
        <f t="shared" si="2"/>
        <v>100</v>
      </c>
    </row>
    <row r="62" spans="1:11" ht="25.5" x14ac:dyDescent="0.25">
      <c r="A62" s="54"/>
      <c r="B62" s="34"/>
      <c r="C62" s="35" t="s">
        <v>34</v>
      </c>
      <c r="D62" s="34"/>
      <c r="E62" s="33" t="s">
        <v>33</v>
      </c>
      <c r="F62" s="32">
        <f>F63+F69+F74</f>
        <v>3252.3</v>
      </c>
      <c r="G62" s="32">
        <f t="shared" ref="G62:I62" si="24">G63+G69+G74</f>
        <v>3474.9000000000005</v>
      </c>
      <c r="H62" s="32">
        <f t="shared" si="24"/>
        <v>761.31799999999998</v>
      </c>
      <c r="I62" s="32">
        <f t="shared" si="24"/>
        <v>761.31799999999998</v>
      </c>
      <c r="J62" s="284">
        <f t="shared" si="1"/>
        <v>23.408603142391538</v>
      </c>
      <c r="K62" s="284">
        <f t="shared" si="2"/>
        <v>100</v>
      </c>
    </row>
    <row r="63" spans="1:11" ht="26.25" x14ac:dyDescent="0.25">
      <c r="A63" s="31"/>
      <c r="B63" s="31"/>
      <c r="C63" s="31" t="s">
        <v>543</v>
      </c>
      <c r="D63" s="31"/>
      <c r="E63" s="52" t="s">
        <v>542</v>
      </c>
      <c r="F63" s="29">
        <f>F64</f>
        <v>1841.1000000000001</v>
      </c>
      <c r="G63" s="29">
        <f t="shared" ref="G63:I63" si="25">G64</f>
        <v>1841.1000000000001</v>
      </c>
      <c r="H63" s="29">
        <f t="shared" si="25"/>
        <v>356.36799999999999</v>
      </c>
      <c r="I63" s="29">
        <f t="shared" si="25"/>
        <v>356.36799999999999</v>
      </c>
      <c r="J63" s="285">
        <f t="shared" si="1"/>
        <v>19.356254413122588</v>
      </c>
      <c r="K63" s="285">
        <f t="shared" si="2"/>
        <v>100</v>
      </c>
    </row>
    <row r="64" spans="1:11" ht="26.25" x14ac:dyDescent="0.25">
      <c r="A64" s="184"/>
      <c r="B64" s="184"/>
      <c r="C64" s="184" t="s">
        <v>541</v>
      </c>
      <c r="D64" s="184"/>
      <c r="E64" s="185" t="s">
        <v>540</v>
      </c>
      <c r="F64" s="186">
        <f>F65+F67</f>
        <v>1841.1000000000001</v>
      </c>
      <c r="G64" s="186">
        <f t="shared" ref="G64:I64" si="26">G65+G67</f>
        <v>1841.1000000000001</v>
      </c>
      <c r="H64" s="186">
        <f t="shared" si="26"/>
        <v>356.36799999999999</v>
      </c>
      <c r="I64" s="186">
        <f t="shared" si="26"/>
        <v>356.36799999999999</v>
      </c>
      <c r="J64" s="286">
        <f t="shared" si="1"/>
        <v>19.356254413122588</v>
      </c>
      <c r="K64" s="286">
        <f t="shared" si="2"/>
        <v>100</v>
      </c>
    </row>
    <row r="65" spans="1:11" ht="51.75" x14ac:dyDescent="0.25">
      <c r="A65" s="7"/>
      <c r="B65" s="7"/>
      <c r="C65" s="7" t="s">
        <v>539</v>
      </c>
      <c r="D65" s="61"/>
      <c r="E65" s="6" t="s">
        <v>538</v>
      </c>
      <c r="F65" s="9">
        <f>F66</f>
        <v>1771.7</v>
      </c>
      <c r="G65" s="9">
        <f t="shared" ref="G65:I65" si="27">G66</f>
        <v>1771.7</v>
      </c>
      <c r="H65" s="9">
        <f t="shared" si="27"/>
        <v>289.8</v>
      </c>
      <c r="I65" s="9">
        <f t="shared" si="27"/>
        <v>289.8</v>
      </c>
      <c r="J65" s="287">
        <f t="shared" si="1"/>
        <v>16.357171078625051</v>
      </c>
      <c r="K65" s="287">
        <f t="shared" si="2"/>
        <v>100</v>
      </c>
    </row>
    <row r="66" spans="1:11" ht="26.25" x14ac:dyDescent="0.25">
      <c r="A66" s="7"/>
      <c r="B66" s="7"/>
      <c r="C66" s="7"/>
      <c r="D66" s="7" t="s">
        <v>12</v>
      </c>
      <c r="E66" s="6" t="s">
        <v>11</v>
      </c>
      <c r="F66" s="9">
        <v>1771.7</v>
      </c>
      <c r="G66" s="9">
        <v>1771.7</v>
      </c>
      <c r="H66" s="9">
        <v>289.8</v>
      </c>
      <c r="I66" s="9">
        <v>289.8</v>
      </c>
      <c r="J66" s="287">
        <f t="shared" si="1"/>
        <v>16.357171078625051</v>
      </c>
      <c r="K66" s="287">
        <f t="shared" si="2"/>
        <v>100</v>
      </c>
    </row>
    <row r="67" spans="1:11" ht="26.25" x14ac:dyDescent="0.25">
      <c r="A67" s="8"/>
      <c r="B67" s="8"/>
      <c r="C67" s="7" t="s">
        <v>686</v>
      </c>
      <c r="D67" s="7"/>
      <c r="E67" s="6" t="s">
        <v>537</v>
      </c>
      <c r="F67" s="9">
        <f>F68</f>
        <v>69.400000000000006</v>
      </c>
      <c r="G67" s="9">
        <f t="shared" ref="G67:H67" si="28">G68</f>
        <v>69.400000000000006</v>
      </c>
      <c r="H67" s="9">
        <f t="shared" si="28"/>
        <v>66.567999999999998</v>
      </c>
      <c r="I67" s="9">
        <v>66.567999999999998</v>
      </c>
      <c r="J67" s="287">
        <f t="shared" si="1"/>
        <v>95.919308357348683</v>
      </c>
      <c r="K67" s="287">
        <f t="shared" si="2"/>
        <v>100</v>
      </c>
    </row>
    <row r="68" spans="1:11" ht="26.25" x14ac:dyDescent="0.25">
      <c r="A68" s="8"/>
      <c r="B68" s="8"/>
      <c r="C68" s="7"/>
      <c r="D68" s="7" t="s">
        <v>12</v>
      </c>
      <c r="E68" s="6" t="s">
        <v>11</v>
      </c>
      <c r="F68" s="9">
        <v>69.400000000000006</v>
      </c>
      <c r="G68" s="9">
        <v>69.400000000000006</v>
      </c>
      <c r="H68" s="9">
        <v>66.567999999999998</v>
      </c>
      <c r="I68" s="9">
        <v>69.400000000000006</v>
      </c>
      <c r="J68" s="287">
        <f t="shared" si="1"/>
        <v>100</v>
      </c>
      <c r="K68" s="287">
        <f t="shared" si="2"/>
        <v>104.25429635861076</v>
      </c>
    </row>
    <row r="69" spans="1:11" ht="39" x14ac:dyDescent="0.25">
      <c r="A69" s="31"/>
      <c r="B69" s="31"/>
      <c r="C69" s="31" t="s">
        <v>514</v>
      </c>
      <c r="D69" s="31"/>
      <c r="E69" s="52" t="s">
        <v>536</v>
      </c>
      <c r="F69" s="29">
        <f t="shared" ref="F69:I70" si="29">F70</f>
        <v>1159.2</v>
      </c>
      <c r="G69" s="29">
        <f t="shared" si="29"/>
        <v>1381.8000000000002</v>
      </c>
      <c r="H69" s="29">
        <f t="shared" si="29"/>
        <v>321</v>
      </c>
      <c r="I69" s="29">
        <f t="shared" si="29"/>
        <v>321</v>
      </c>
      <c r="J69" s="285">
        <f t="shared" si="1"/>
        <v>27.691511387163558</v>
      </c>
      <c r="K69" s="285">
        <f t="shared" si="2"/>
        <v>100</v>
      </c>
    </row>
    <row r="70" spans="1:11" ht="26.25" x14ac:dyDescent="0.25">
      <c r="A70" s="184"/>
      <c r="B70" s="184"/>
      <c r="C70" s="184" t="s">
        <v>512</v>
      </c>
      <c r="D70" s="192"/>
      <c r="E70" s="185" t="s">
        <v>535</v>
      </c>
      <c r="F70" s="186">
        <f t="shared" si="29"/>
        <v>1159.2</v>
      </c>
      <c r="G70" s="186">
        <f t="shared" si="29"/>
        <v>1381.8000000000002</v>
      </c>
      <c r="H70" s="186">
        <f t="shared" si="29"/>
        <v>321</v>
      </c>
      <c r="I70" s="186">
        <f t="shared" si="29"/>
        <v>321</v>
      </c>
      <c r="J70" s="286">
        <f t="shared" ref="J70:J133" si="30">I70/F70*100</f>
        <v>27.691511387163558</v>
      </c>
      <c r="K70" s="286">
        <f t="shared" ref="K70:K133" si="31">SUM(I70/H70*100)</f>
        <v>100</v>
      </c>
    </row>
    <row r="71" spans="1:11" x14ac:dyDescent="0.25">
      <c r="A71" s="7"/>
      <c r="B71" s="7"/>
      <c r="C71" s="7" t="s">
        <v>534</v>
      </c>
      <c r="D71" s="7"/>
      <c r="E71" s="6" t="s">
        <v>533</v>
      </c>
      <c r="F71" s="78">
        <f>SUM(F72+F73)</f>
        <v>1159.2</v>
      </c>
      <c r="G71" s="78">
        <f t="shared" ref="G71:I71" si="32">SUM(G72+G73)</f>
        <v>1381.8000000000002</v>
      </c>
      <c r="H71" s="78">
        <f t="shared" si="32"/>
        <v>321</v>
      </c>
      <c r="I71" s="78">
        <f t="shared" si="32"/>
        <v>321</v>
      </c>
      <c r="J71" s="291">
        <f t="shared" si="30"/>
        <v>27.691511387163558</v>
      </c>
      <c r="K71" s="291">
        <f t="shared" si="31"/>
        <v>100</v>
      </c>
    </row>
    <row r="72" spans="1:11" ht="39" x14ac:dyDescent="0.25">
      <c r="A72" s="7"/>
      <c r="B72" s="7"/>
      <c r="C72" s="7"/>
      <c r="D72" s="7" t="s">
        <v>2</v>
      </c>
      <c r="E72" s="6" t="s">
        <v>1</v>
      </c>
      <c r="F72" s="78">
        <v>1145.8</v>
      </c>
      <c r="G72" s="78">
        <v>1368.4</v>
      </c>
      <c r="H72" s="78">
        <v>313</v>
      </c>
      <c r="I72" s="78">
        <v>313</v>
      </c>
      <c r="J72" s="291">
        <f t="shared" si="30"/>
        <v>27.317158317332868</v>
      </c>
      <c r="K72" s="291">
        <f t="shared" si="31"/>
        <v>100</v>
      </c>
    </row>
    <row r="73" spans="1:11" ht="26.25" x14ac:dyDescent="0.25">
      <c r="A73" s="7"/>
      <c r="B73" s="7"/>
      <c r="C73" s="7"/>
      <c r="D73" s="7" t="s">
        <v>12</v>
      </c>
      <c r="E73" s="6" t="s">
        <v>11</v>
      </c>
      <c r="F73" s="78">
        <v>13.4000000000001</v>
      </c>
      <c r="G73" s="78">
        <v>13.4000000000001</v>
      </c>
      <c r="H73" s="78">
        <v>8</v>
      </c>
      <c r="I73" s="78">
        <v>8</v>
      </c>
      <c r="J73" s="291">
        <f t="shared" si="30"/>
        <v>59.701492537312987</v>
      </c>
      <c r="K73" s="291">
        <f t="shared" si="31"/>
        <v>100</v>
      </c>
    </row>
    <row r="74" spans="1:11" ht="26.25" x14ac:dyDescent="0.25">
      <c r="A74" s="31"/>
      <c r="B74" s="31"/>
      <c r="C74" s="31" t="s">
        <v>532</v>
      </c>
      <c r="D74" s="31"/>
      <c r="E74" s="52" t="s">
        <v>531</v>
      </c>
      <c r="F74" s="29">
        <f>F75</f>
        <v>252</v>
      </c>
      <c r="G74" s="29">
        <f t="shared" ref="G74:I74" si="33">G75</f>
        <v>252</v>
      </c>
      <c r="H74" s="29">
        <f t="shared" si="33"/>
        <v>83.95</v>
      </c>
      <c r="I74" s="29">
        <f t="shared" si="33"/>
        <v>83.95</v>
      </c>
      <c r="J74" s="285">
        <f t="shared" si="30"/>
        <v>33.31349206349207</v>
      </c>
      <c r="K74" s="285">
        <f t="shared" si="31"/>
        <v>100</v>
      </c>
    </row>
    <row r="75" spans="1:11" ht="26.25" x14ac:dyDescent="0.25">
      <c r="A75" s="184"/>
      <c r="B75" s="184"/>
      <c r="C75" s="184" t="s">
        <v>530</v>
      </c>
      <c r="D75" s="192"/>
      <c r="E75" s="185" t="s">
        <v>529</v>
      </c>
      <c r="F75" s="186">
        <f>F76+F78</f>
        <v>252</v>
      </c>
      <c r="G75" s="186">
        <f t="shared" ref="G75:I75" si="34">G76+G78</f>
        <v>252</v>
      </c>
      <c r="H75" s="186">
        <f t="shared" si="34"/>
        <v>83.95</v>
      </c>
      <c r="I75" s="186">
        <f t="shared" si="34"/>
        <v>83.95</v>
      </c>
      <c r="J75" s="286">
        <f t="shared" si="30"/>
        <v>33.31349206349207</v>
      </c>
      <c r="K75" s="286">
        <f t="shared" si="31"/>
        <v>100</v>
      </c>
    </row>
    <row r="76" spans="1:11" x14ac:dyDescent="0.25">
      <c r="A76" s="8"/>
      <c r="B76" s="8"/>
      <c r="C76" s="7" t="s">
        <v>528</v>
      </c>
      <c r="D76" s="7"/>
      <c r="E76" s="63" t="s">
        <v>527</v>
      </c>
      <c r="F76" s="78">
        <f>F77</f>
        <v>133.30000000000001</v>
      </c>
      <c r="G76" s="78">
        <f t="shared" ref="G76:I76" si="35">G77</f>
        <v>133.30000000000001</v>
      </c>
      <c r="H76" s="78">
        <f t="shared" si="35"/>
        <v>66.95</v>
      </c>
      <c r="I76" s="78">
        <f t="shared" si="35"/>
        <v>66.95</v>
      </c>
      <c r="J76" s="291">
        <f t="shared" si="30"/>
        <v>50.225056264066012</v>
      </c>
      <c r="K76" s="291">
        <f t="shared" si="31"/>
        <v>100</v>
      </c>
    </row>
    <row r="77" spans="1:11" ht="26.25" x14ac:dyDescent="0.25">
      <c r="A77" s="8"/>
      <c r="B77" s="8"/>
      <c r="C77" s="7"/>
      <c r="D77" s="7" t="s">
        <v>12</v>
      </c>
      <c r="E77" s="6" t="s">
        <v>11</v>
      </c>
      <c r="F77" s="78">
        <f>133.3</f>
        <v>133.30000000000001</v>
      </c>
      <c r="G77" s="78">
        <f t="shared" ref="G77" si="36">133.3</f>
        <v>133.30000000000001</v>
      </c>
      <c r="H77" s="78">
        <v>66.95</v>
      </c>
      <c r="I77" s="78">
        <v>66.95</v>
      </c>
      <c r="J77" s="291">
        <f t="shared" si="30"/>
        <v>50.225056264066012</v>
      </c>
      <c r="K77" s="291">
        <f t="shared" si="31"/>
        <v>100</v>
      </c>
    </row>
    <row r="78" spans="1:11" ht="39" x14ac:dyDescent="0.25">
      <c r="A78" s="8"/>
      <c r="B78" s="8"/>
      <c r="C78" s="7" t="s">
        <v>526</v>
      </c>
      <c r="D78" s="7"/>
      <c r="E78" s="63" t="s">
        <v>605</v>
      </c>
      <c r="F78" s="78">
        <f>F79</f>
        <v>118.7</v>
      </c>
      <c r="G78" s="78">
        <f t="shared" ref="G78:I78" si="37">G79</f>
        <v>118.7</v>
      </c>
      <c r="H78" s="78">
        <f t="shared" si="37"/>
        <v>17</v>
      </c>
      <c r="I78" s="78">
        <f t="shared" si="37"/>
        <v>17</v>
      </c>
      <c r="J78" s="291">
        <f t="shared" si="30"/>
        <v>14.321819713563604</v>
      </c>
      <c r="K78" s="291">
        <f t="shared" si="31"/>
        <v>100</v>
      </c>
    </row>
    <row r="79" spans="1:11" ht="26.25" x14ac:dyDescent="0.25">
      <c r="A79" s="8"/>
      <c r="B79" s="8"/>
      <c r="C79" s="7"/>
      <c r="D79" s="7" t="s">
        <v>12</v>
      </c>
      <c r="E79" s="6" t="s">
        <v>11</v>
      </c>
      <c r="F79" s="78">
        <f>34.7+84</f>
        <v>118.7</v>
      </c>
      <c r="G79" s="78">
        <f t="shared" ref="G79" si="38">34.7+84</f>
        <v>118.7</v>
      </c>
      <c r="H79" s="78">
        <v>17</v>
      </c>
      <c r="I79" s="78">
        <v>17</v>
      </c>
      <c r="J79" s="291">
        <f t="shared" si="30"/>
        <v>14.321819713563604</v>
      </c>
      <c r="K79" s="291">
        <f t="shared" si="31"/>
        <v>100</v>
      </c>
    </row>
    <row r="80" spans="1:11" ht="25.5" x14ac:dyDescent="0.25">
      <c r="A80" s="54"/>
      <c r="B80" s="34"/>
      <c r="C80" s="35" t="s">
        <v>281</v>
      </c>
      <c r="D80" s="34"/>
      <c r="E80" s="33" t="s">
        <v>280</v>
      </c>
      <c r="F80" s="32">
        <f t="shared" ref="F80:I82" si="39">F81</f>
        <v>1573.2717299999999</v>
      </c>
      <c r="G80" s="32">
        <f t="shared" si="39"/>
        <v>1574.9383</v>
      </c>
      <c r="H80" s="32">
        <f t="shared" si="39"/>
        <v>0</v>
      </c>
      <c r="I80" s="32">
        <f t="shared" si="39"/>
        <v>0</v>
      </c>
      <c r="J80" s="284">
        <f t="shared" si="30"/>
        <v>0</v>
      </c>
      <c r="K80" s="284"/>
    </row>
    <row r="81" spans="1:11" ht="39" x14ac:dyDescent="0.25">
      <c r="A81" s="184"/>
      <c r="B81" s="184"/>
      <c r="C81" s="184" t="s">
        <v>279</v>
      </c>
      <c r="D81" s="184"/>
      <c r="E81" s="185" t="s">
        <v>278</v>
      </c>
      <c r="F81" s="186">
        <f t="shared" si="39"/>
        <v>1573.2717299999999</v>
      </c>
      <c r="G81" s="186">
        <f t="shared" si="39"/>
        <v>1574.9383</v>
      </c>
      <c r="H81" s="186">
        <f t="shared" si="39"/>
        <v>0</v>
      </c>
      <c r="I81" s="186">
        <f t="shared" si="39"/>
        <v>0</v>
      </c>
      <c r="J81" s="286">
        <f t="shared" si="30"/>
        <v>0</v>
      </c>
      <c r="K81" s="286"/>
    </row>
    <row r="82" spans="1:11" ht="39" x14ac:dyDescent="0.25">
      <c r="A82" s="7"/>
      <c r="B82" s="7"/>
      <c r="C82" s="7" t="s">
        <v>367</v>
      </c>
      <c r="D82" s="7"/>
      <c r="E82" s="6" t="s">
        <v>366</v>
      </c>
      <c r="F82" s="9">
        <f t="shared" si="39"/>
        <v>1573.2717299999999</v>
      </c>
      <c r="G82" s="9">
        <f t="shared" si="39"/>
        <v>1574.9383</v>
      </c>
      <c r="H82" s="9">
        <f t="shared" si="39"/>
        <v>0</v>
      </c>
      <c r="I82" s="9">
        <f t="shared" si="39"/>
        <v>0</v>
      </c>
      <c r="J82" s="287">
        <f t="shared" si="30"/>
        <v>0</v>
      </c>
      <c r="K82" s="287"/>
    </row>
    <row r="83" spans="1:11" ht="26.25" x14ac:dyDescent="0.25">
      <c r="A83" s="7"/>
      <c r="B83" s="7"/>
      <c r="C83" s="7"/>
      <c r="D83" s="7" t="s">
        <v>12</v>
      </c>
      <c r="E83" s="6" t="s">
        <v>11</v>
      </c>
      <c r="F83" s="9">
        <f>F84+F85</f>
        <v>1573.2717299999999</v>
      </c>
      <c r="G83" s="9">
        <f t="shared" ref="G83:I83" si="40">G84+G85</f>
        <v>1574.9383</v>
      </c>
      <c r="H83" s="9">
        <f t="shared" si="40"/>
        <v>0</v>
      </c>
      <c r="I83" s="9">
        <f t="shared" si="40"/>
        <v>0</v>
      </c>
      <c r="J83" s="287">
        <f t="shared" si="30"/>
        <v>0</v>
      </c>
      <c r="K83" s="287"/>
    </row>
    <row r="84" spans="1:11" x14ac:dyDescent="0.25">
      <c r="A84" s="7"/>
      <c r="B84" s="7"/>
      <c r="C84" s="7"/>
      <c r="D84" s="7"/>
      <c r="E84" s="10" t="s">
        <v>112</v>
      </c>
      <c r="F84" s="9">
        <v>1542.1069</v>
      </c>
      <c r="G84" s="9">
        <v>1542.1069</v>
      </c>
      <c r="H84" s="9">
        <v>0</v>
      </c>
      <c r="I84" s="9">
        <v>0</v>
      </c>
      <c r="J84" s="287">
        <f t="shared" si="30"/>
        <v>0</v>
      </c>
      <c r="K84" s="287"/>
    </row>
    <row r="85" spans="1:11" x14ac:dyDescent="0.25">
      <c r="A85" s="7"/>
      <c r="B85" s="7"/>
      <c r="C85" s="7"/>
      <c r="D85" s="7"/>
      <c r="E85" s="6" t="s">
        <v>104</v>
      </c>
      <c r="F85" s="9">
        <v>31.164829999999998</v>
      </c>
      <c r="G85" s="9">
        <f>31.16483+1.66657</f>
        <v>32.831400000000002</v>
      </c>
      <c r="H85" s="9">
        <v>0</v>
      </c>
      <c r="I85" s="9">
        <v>0</v>
      </c>
      <c r="J85" s="287">
        <f t="shared" si="30"/>
        <v>0</v>
      </c>
      <c r="K85" s="287"/>
    </row>
    <row r="86" spans="1:11" x14ac:dyDescent="0.25">
      <c r="A86" s="18"/>
      <c r="B86" s="18"/>
      <c r="C86" s="18" t="s">
        <v>18</v>
      </c>
      <c r="D86" s="18"/>
      <c r="E86" s="17" t="s">
        <v>17</v>
      </c>
      <c r="F86" s="16">
        <f>F87</f>
        <v>41444</v>
      </c>
      <c r="G86" s="16">
        <f t="shared" ref="G86:I86" si="41">G87</f>
        <v>41467.981019999999</v>
      </c>
      <c r="H86" s="16">
        <f t="shared" si="41"/>
        <v>8933.7501000000011</v>
      </c>
      <c r="I86" s="16">
        <f t="shared" si="41"/>
        <v>8918.7552100000012</v>
      </c>
      <c r="J86" s="299">
        <f t="shared" si="30"/>
        <v>21.520015466653799</v>
      </c>
      <c r="K86" s="299">
        <f t="shared" si="31"/>
        <v>99.832154584221016</v>
      </c>
    </row>
    <row r="87" spans="1:11" ht="39" x14ac:dyDescent="0.25">
      <c r="A87" s="15"/>
      <c r="B87" s="15"/>
      <c r="C87" s="15" t="s">
        <v>16</v>
      </c>
      <c r="D87" s="15"/>
      <c r="E87" s="14" t="s">
        <v>15</v>
      </c>
      <c r="F87" s="13">
        <f>F88+F94+F96+F98+F92+F100+F102</f>
        <v>41444</v>
      </c>
      <c r="G87" s="13">
        <f>G88+G94+G96+G98+G92+G100+G102+G104</f>
        <v>41467.981019999999</v>
      </c>
      <c r="H87" s="13">
        <f t="shared" ref="H87:I87" si="42">H88+H94+H96+H98+H92+H100+H102+H104</f>
        <v>8933.7501000000011</v>
      </c>
      <c r="I87" s="13">
        <f t="shared" si="42"/>
        <v>8918.7552100000012</v>
      </c>
      <c r="J87" s="300">
        <f t="shared" si="30"/>
        <v>21.520015466653799</v>
      </c>
      <c r="K87" s="300">
        <f t="shared" si="31"/>
        <v>99.832154584221016</v>
      </c>
    </row>
    <row r="88" spans="1:11" ht="26.25" x14ac:dyDescent="0.25">
      <c r="A88" s="8"/>
      <c r="B88" s="8"/>
      <c r="C88" s="7" t="s">
        <v>524</v>
      </c>
      <c r="D88" s="7"/>
      <c r="E88" s="63" t="s">
        <v>523</v>
      </c>
      <c r="F88" s="9">
        <f>F89+F90+F91</f>
        <v>39270.800000000003</v>
      </c>
      <c r="G88" s="9">
        <f t="shared" ref="G88:I88" si="43">G89+G90+G91</f>
        <v>39270.800000000003</v>
      </c>
      <c r="H88" s="9">
        <f t="shared" si="43"/>
        <v>8099.8729999999996</v>
      </c>
      <c r="I88" s="9">
        <f t="shared" si="43"/>
        <v>8084.8781099999997</v>
      </c>
      <c r="J88" s="287">
        <f t="shared" si="30"/>
        <v>20.587505500269916</v>
      </c>
      <c r="K88" s="287">
        <f t="shared" si="31"/>
        <v>99.814874998657388</v>
      </c>
    </row>
    <row r="89" spans="1:11" ht="39" x14ac:dyDescent="0.25">
      <c r="A89" s="8"/>
      <c r="B89" s="8"/>
      <c r="C89" s="7"/>
      <c r="D89" s="7" t="s">
        <v>2</v>
      </c>
      <c r="E89" s="6" t="s">
        <v>1</v>
      </c>
      <c r="F89" s="9">
        <f>18278.1+96.4</f>
        <v>18374.5</v>
      </c>
      <c r="G89" s="9">
        <f t="shared" ref="G89" si="44">18278.1+96.4</f>
        <v>18374.5</v>
      </c>
      <c r="H89" s="9">
        <v>3630</v>
      </c>
      <c r="I89" s="9">
        <v>3622.6194399999999</v>
      </c>
      <c r="J89" s="287">
        <f t="shared" si="30"/>
        <v>19.715472203325259</v>
      </c>
      <c r="K89" s="287">
        <f t="shared" si="31"/>
        <v>99.79667878787879</v>
      </c>
    </row>
    <row r="90" spans="1:11" ht="26.25" x14ac:dyDescent="0.25">
      <c r="A90" s="8"/>
      <c r="B90" s="8"/>
      <c r="C90" s="7"/>
      <c r="D90" s="7" t="s">
        <v>12</v>
      </c>
      <c r="E90" s="6" t="s">
        <v>11</v>
      </c>
      <c r="F90" s="9">
        <v>20468</v>
      </c>
      <c r="G90" s="9">
        <v>20468</v>
      </c>
      <c r="H90" s="9">
        <v>4360</v>
      </c>
      <c r="I90" s="9">
        <v>4352.3856699999997</v>
      </c>
      <c r="J90" s="287">
        <f t="shared" si="30"/>
        <v>21.264342730115303</v>
      </c>
      <c r="K90" s="287">
        <f t="shared" si="31"/>
        <v>99.825359403669722</v>
      </c>
    </row>
    <row r="91" spans="1:11" x14ac:dyDescent="0.25">
      <c r="A91" s="8"/>
      <c r="B91" s="8"/>
      <c r="C91" s="7"/>
      <c r="D91" s="7" t="s">
        <v>22</v>
      </c>
      <c r="E91" s="6" t="s">
        <v>21</v>
      </c>
      <c r="F91" s="9">
        <v>428.3</v>
      </c>
      <c r="G91" s="9">
        <v>428.3</v>
      </c>
      <c r="H91" s="9">
        <v>109.873</v>
      </c>
      <c r="I91" s="9">
        <v>109.873</v>
      </c>
      <c r="J91" s="287">
        <f t="shared" si="30"/>
        <v>25.653280410926921</v>
      </c>
      <c r="K91" s="287">
        <f t="shared" si="31"/>
        <v>100</v>
      </c>
    </row>
    <row r="92" spans="1:11" x14ac:dyDescent="0.25">
      <c r="A92" s="8"/>
      <c r="B92" s="8"/>
      <c r="C92" s="55" t="s">
        <v>522</v>
      </c>
      <c r="D92" s="55"/>
      <c r="E92" s="10" t="s">
        <v>521</v>
      </c>
      <c r="F92" s="9">
        <f>F93</f>
        <v>926.6</v>
      </c>
      <c r="G92" s="9">
        <f t="shared" ref="G92:I92" si="45">G93</f>
        <v>926.6</v>
      </c>
      <c r="H92" s="9">
        <f t="shared" si="45"/>
        <v>30</v>
      </c>
      <c r="I92" s="9">
        <f t="shared" si="45"/>
        <v>30</v>
      </c>
      <c r="J92" s="287">
        <f t="shared" si="30"/>
        <v>3.2376429958989856</v>
      </c>
      <c r="K92" s="287">
        <f t="shared" si="31"/>
        <v>100</v>
      </c>
    </row>
    <row r="93" spans="1:11" ht="25.5" x14ac:dyDescent="0.25">
      <c r="A93" s="8"/>
      <c r="B93" s="8"/>
      <c r="C93" s="55"/>
      <c r="D93" s="55" t="s">
        <v>12</v>
      </c>
      <c r="E93" s="10" t="s">
        <v>11</v>
      </c>
      <c r="F93" s="9">
        <v>926.6</v>
      </c>
      <c r="G93" s="9">
        <v>926.6</v>
      </c>
      <c r="H93" s="9">
        <v>30</v>
      </c>
      <c r="I93" s="9">
        <v>30</v>
      </c>
      <c r="J93" s="287">
        <f t="shared" si="30"/>
        <v>3.2376429958989856</v>
      </c>
      <c r="K93" s="287">
        <f t="shared" si="31"/>
        <v>100</v>
      </c>
    </row>
    <row r="94" spans="1:11" ht="26.25" x14ac:dyDescent="0.25">
      <c r="A94" s="232"/>
      <c r="B94" s="232"/>
      <c r="C94" s="228" t="s">
        <v>764</v>
      </c>
      <c r="D94" s="228"/>
      <c r="E94" s="229" t="s">
        <v>765</v>
      </c>
      <c r="F94" s="233">
        <f>F95</f>
        <v>224.5</v>
      </c>
      <c r="G94" s="233">
        <f t="shared" ref="G94:I94" si="46">G95</f>
        <v>224.5</v>
      </c>
      <c r="H94" s="233">
        <f t="shared" si="46"/>
        <v>224.40889999999999</v>
      </c>
      <c r="I94" s="233">
        <f t="shared" si="46"/>
        <v>224.40889999999999</v>
      </c>
      <c r="J94" s="301">
        <f t="shared" si="30"/>
        <v>99.959420935412027</v>
      </c>
      <c r="K94" s="301">
        <f t="shared" si="31"/>
        <v>100</v>
      </c>
    </row>
    <row r="95" spans="1:11" x14ac:dyDescent="0.25">
      <c r="A95" s="232"/>
      <c r="B95" s="232"/>
      <c r="C95" s="230"/>
      <c r="D95" s="228" t="s">
        <v>22</v>
      </c>
      <c r="E95" s="231" t="s">
        <v>21</v>
      </c>
      <c r="F95" s="233">
        <v>224.5</v>
      </c>
      <c r="G95" s="233">
        <v>224.5</v>
      </c>
      <c r="H95" s="233">
        <v>224.40889999999999</v>
      </c>
      <c r="I95" s="233">
        <v>224.40889999999999</v>
      </c>
      <c r="J95" s="301">
        <f t="shared" si="30"/>
        <v>99.959420935412027</v>
      </c>
      <c r="K95" s="301">
        <f t="shared" si="31"/>
        <v>100</v>
      </c>
    </row>
    <row r="96" spans="1:11" ht="26.25" x14ac:dyDescent="0.25">
      <c r="A96" s="8"/>
      <c r="B96" s="8"/>
      <c r="C96" s="7" t="s">
        <v>43</v>
      </c>
      <c r="D96" s="7"/>
      <c r="E96" s="6" t="s">
        <v>42</v>
      </c>
      <c r="F96" s="9">
        <f>F97</f>
        <v>300</v>
      </c>
      <c r="G96" s="9">
        <f t="shared" ref="G96:I96" si="47">G97</f>
        <v>300</v>
      </c>
      <c r="H96" s="9">
        <f t="shared" si="47"/>
        <v>42.128</v>
      </c>
      <c r="I96" s="9">
        <f t="shared" si="47"/>
        <v>42.128</v>
      </c>
      <c r="J96" s="287">
        <f t="shared" si="30"/>
        <v>14.042666666666667</v>
      </c>
      <c r="K96" s="287">
        <f t="shared" si="31"/>
        <v>100</v>
      </c>
    </row>
    <row r="97" spans="1:11" ht="26.25" x14ac:dyDescent="0.25">
      <c r="A97" s="8"/>
      <c r="B97" s="8"/>
      <c r="C97" s="7"/>
      <c r="D97" s="7" t="s">
        <v>12</v>
      </c>
      <c r="E97" s="6" t="s">
        <v>11</v>
      </c>
      <c r="F97" s="9">
        <v>300</v>
      </c>
      <c r="G97" s="9">
        <v>300</v>
      </c>
      <c r="H97" s="9">
        <v>42.128</v>
      </c>
      <c r="I97" s="9">
        <v>42.128</v>
      </c>
      <c r="J97" s="287">
        <f t="shared" si="30"/>
        <v>14.042666666666667</v>
      </c>
      <c r="K97" s="287">
        <f t="shared" si="31"/>
        <v>100</v>
      </c>
    </row>
    <row r="98" spans="1:11" x14ac:dyDescent="0.25">
      <c r="A98" s="8"/>
      <c r="B98" s="8"/>
      <c r="C98" s="7" t="s">
        <v>520</v>
      </c>
      <c r="D98" s="7"/>
      <c r="E98" s="6" t="s">
        <v>519</v>
      </c>
      <c r="F98" s="5">
        <f>F99</f>
        <v>310</v>
      </c>
      <c r="G98" s="5">
        <f t="shared" ref="G98:I98" si="48">G99</f>
        <v>310</v>
      </c>
      <c r="H98" s="5">
        <f t="shared" si="48"/>
        <v>310</v>
      </c>
      <c r="I98" s="5">
        <f t="shared" si="48"/>
        <v>310</v>
      </c>
      <c r="J98" s="289">
        <f t="shared" si="30"/>
        <v>100</v>
      </c>
      <c r="K98" s="289">
        <f t="shared" si="31"/>
        <v>100</v>
      </c>
    </row>
    <row r="99" spans="1:11" x14ac:dyDescent="0.25">
      <c r="A99" s="8"/>
      <c r="B99" s="8"/>
      <c r="C99" s="7"/>
      <c r="D99" s="7" t="s">
        <v>22</v>
      </c>
      <c r="E99" s="6" t="s">
        <v>21</v>
      </c>
      <c r="F99" s="5">
        <v>310</v>
      </c>
      <c r="G99" s="5">
        <v>310</v>
      </c>
      <c r="H99" s="5">
        <v>310</v>
      </c>
      <c r="I99" s="5">
        <v>310</v>
      </c>
      <c r="J99" s="289">
        <f t="shared" si="30"/>
        <v>100</v>
      </c>
      <c r="K99" s="289">
        <f t="shared" si="31"/>
        <v>100</v>
      </c>
    </row>
    <row r="100" spans="1:11" ht="26.25" x14ac:dyDescent="0.25">
      <c r="A100" s="8"/>
      <c r="B100" s="8"/>
      <c r="C100" s="7" t="s">
        <v>604</v>
      </c>
      <c r="D100" s="7"/>
      <c r="E100" s="112" t="s">
        <v>525</v>
      </c>
      <c r="F100" s="5">
        <f>F101</f>
        <v>300</v>
      </c>
      <c r="G100" s="5">
        <f t="shared" ref="G100:I100" si="49">G101</f>
        <v>300</v>
      </c>
      <c r="H100" s="5">
        <f t="shared" si="49"/>
        <v>100</v>
      </c>
      <c r="I100" s="5">
        <f t="shared" si="49"/>
        <v>100</v>
      </c>
      <c r="J100" s="289">
        <f t="shared" si="30"/>
        <v>33.333333333333329</v>
      </c>
      <c r="K100" s="289">
        <f t="shared" si="31"/>
        <v>100</v>
      </c>
    </row>
    <row r="101" spans="1:11" ht="26.25" x14ac:dyDescent="0.25">
      <c r="A101" s="8"/>
      <c r="B101" s="8"/>
      <c r="C101" s="7"/>
      <c r="D101" s="7" t="s">
        <v>57</v>
      </c>
      <c r="E101" s="6" t="s">
        <v>56</v>
      </c>
      <c r="F101" s="5">
        <v>300</v>
      </c>
      <c r="G101" s="5">
        <v>300</v>
      </c>
      <c r="H101" s="5">
        <v>100</v>
      </c>
      <c r="I101" s="5">
        <v>100</v>
      </c>
      <c r="J101" s="289">
        <f t="shared" si="30"/>
        <v>33.333333333333329</v>
      </c>
      <c r="K101" s="289">
        <f t="shared" si="31"/>
        <v>100</v>
      </c>
    </row>
    <row r="102" spans="1:11" ht="25.5" x14ac:dyDescent="0.25">
      <c r="A102" s="8"/>
      <c r="B102" s="8"/>
      <c r="C102" s="74" t="s">
        <v>740</v>
      </c>
      <c r="D102" s="55"/>
      <c r="E102" s="98" t="s">
        <v>741</v>
      </c>
      <c r="F102" s="5">
        <f>F103</f>
        <v>112.1</v>
      </c>
      <c r="G102" s="5">
        <f t="shared" ref="G102:I102" si="50">G103</f>
        <v>0</v>
      </c>
      <c r="H102" s="5">
        <f t="shared" si="50"/>
        <v>0</v>
      </c>
      <c r="I102" s="5">
        <f t="shared" si="50"/>
        <v>0</v>
      </c>
      <c r="J102" s="289">
        <f t="shared" si="30"/>
        <v>0</v>
      </c>
      <c r="K102" s="289"/>
    </row>
    <row r="103" spans="1:11" ht="25.5" x14ac:dyDescent="0.25">
      <c r="A103" s="8"/>
      <c r="B103" s="8"/>
      <c r="C103" s="23"/>
      <c r="D103" s="7" t="s">
        <v>57</v>
      </c>
      <c r="E103" s="10" t="s">
        <v>56</v>
      </c>
      <c r="F103" s="5">
        <v>112.1</v>
      </c>
      <c r="G103" s="5">
        <v>0</v>
      </c>
      <c r="H103" s="5">
        <v>0</v>
      </c>
      <c r="I103" s="5">
        <v>0</v>
      </c>
      <c r="J103" s="289">
        <f t="shared" si="30"/>
        <v>0</v>
      </c>
      <c r="K103" s="289"/>
    </row>
    <row r="104" spans="1:11" ht="26.25" x14ac:dyDescent="0.25">
      <c r="A104" s="253"/>
      <c r="B104" s="253"/>
      <c r="C104" s="7" t="s">
        <v>24</v>
      </c>
      <c r="D104" s="7"/>
      <c r="E104" s="6" t="s">
        <v>23</v>
      </c>
      <c r="F104" s="256">
        <v>0</v>
      </c>
      <c r="G104" s="256">
        <f>G105+G106</f>
        <v>136.08102</v>
      </c>
      <c r="H104" s="256">
        <f t="shared" ref="H104:I104" si="51">H105+H106</f>
        <v>127.34020000000001</v>
      </c>
      <c r="I104" s="256">
        <f t="shared" si="51"/>
        <v>127.34020000000001</v>
      </c>
      <c r="J104" s="290"/>
      <c r="K104" s="290">
        <f t="shared" si="31"/>
        <v>100</v>
      </c>
    </row>
    <row r="105" spans="1:11" ht="26.25" x14ac:dyDescent="0.25">
      <c r="A105" s="253"/>
      <c r="B105" s="253"/>
      <c r="C105" s="7"/>
      <c r="D105" s="7" t="s">
        <v>12</v>
      </c>
      <c r="E105" s="6" t="s">
        <v>11</v>
      </c>
      <c r="F105" s="256">
        <v>0</v>
      </c>
      <c r="G105" s="256">
        <v>46.321019999999997</v>
      </c>
      <c r="H105" s="256">
        <v>37.580199999999998</v>
      </c>
      <c r="I105" s="256">
        <v>37.580199999999998</v>
      </c>
      <c r="J105" s="290"/>
      <c r="K105" s="290">
        <f t="shared" si="31"/>
        <v>100</v>
      </c>
    </row>
    <row r="106" spans="1:11" x14ac:dyDescent="0.25">
      <c r="A106" s="253"/>
      <c r="B106" s="253"/>
      <c r="C106" s="261"/>
      <c r="D106" s="254" t="s">
        <v>79</v>
      </c>
      <c r="E106" s="259" t="s">
        <v>78</v>
      </c>
      <c r="F106" s="256">
        <v>0</v>
      </c>
      <c r="G106" s="256">
        <v>89.76</v>
      </c>
      <c r="H106" s="256">
        <v>89.76</v>
      </c>
      <c r="I106" s="256">
        <v>89.76</v>
      </c>
      <c r="J106" s="290"/>
      <c r="K106" s="290">
        <f t="shared" si="31"/>
        <v>100</v>
      </c>
    </row>
    <row r="107" spans="1:11" x14ac:dyDescent="0.25">
      <c r="A107" s="21"/>
      <c r="B107" s="23" t="s">
        <v>518</v>
      </c>
      <c r="C107" s="22"/>
      <c r="D107" s="23"/>
      <c r="E107" s="20" t="s">
        <v>517</v>
      </c>
      <c r="F107" s="19">
        <f t="shared" ref="F107:I112" si="52">F108</f>
        <v>1805.3</v>
      </c>
      <c r="G107" s="19">
        <f t="shared" si="52"/>
        <v>1805.3</v>
      </c>
      <c r="H107" s="19">
        <f t="shared" si="52"/>
        <v>352.42196000000001</v>
      </c>
      <c r="I107" s="19">
        <f t="shared" si="52"/>
        <v>352.42196000000001</v>
      </c>
      <c r="J107" s="295">
        <f t="shared" si="30"/>
        <v>19.521517753282005</v>
      </c>
      <c r="K107" s="295">
        <f t="shared" si="31"/>
        <v>100</v>
      </c>
    </row>
    <row r="108" spans="1:11" x14ac:dyDescent="0.25">
      <c r="A108" s="21"/>
      <c r="B108" s="23" t="s">
        <v>516</v>
      </c>
      <c r="C108" s="22"/>
      <c r="D108" s="23"/>
      <c r="E108" s="20" t="s">
        <v>515</v>
      </c>
      <c r="F108" s="19">
        <f t="shared" si="52"/>
        <v>1805.3</v>
      </c>
      <c r="G108" s="19">
        <f t="shared" si="52"/>
        <v>1805.3</v>
      </c>
      <c r="H108" s="19">
        <f t="shared" si="52"/>
        <v>352.42196000000001</v>
      </c>
      <c r="I108" s="19">
        <f t="shared" si="52"/>
        <v>352.42196000000001</v>
      </c>
      <c r="J108" s="295">
        <f t="shared" si="30"/>
        <v>19.521517753282005</v>
      </c>
      <c r="K108" s="295">
        <f t="shared" si="31"/>
        <v>100</v>
      </c>
    </row>
    <row r="109" spans="1:11" ht="26.25" x14ac:dyDescent="0.25">
      <c r="A109" s="21"/>
      <c r="B109" s="23"/>
      <c r="C109" s="115" t="s">
        <v>36</v>
      </c>
      <c r="D109" s="115"/>
      <c r="E109" s="114" t="s">
        <v>35</v>
      </c>
      <c r="F109" s="19">
        <f t="shared" si="52"/>
        <v>1805.3</v>
      </c>
      <c r="G109" s="19">
        <f t="shared" si="52"/>
        <v>1805.3</v>
      </c>
      <c r="H109" s="19">
        <f t="shared" si="52"/>
        <v>352.42196000000001</v>
      </c>
      <c r="I109" s="19">
        <f t="shared" si="52"/>
        <v>352.42196000000001</v>
      </c>
      <c r="J109" s="295">
        <f t="shared" si="30"/>
        <v>19.521517753282005</v>
      </c>
      <c r="K109" s="295">
        <f t="shared" si="31"/>
        <v>100</v>
      </c>
    </row>
    <row r="110" spans="1:11" ht="25.5" x14ac:dyDescent="0.25">
      <c r="A110" s="54"/>
      <c r="B110" s="34"/>
      <c r="C110" s="35" t="s">
        <v>34</v>
      </c>
      <c r="D110" s="34"/>
      <c r="E110" s="33" t="s">
        <v>33</v>
      </c>
      <c r="F110" s="32">
        <f t="shared" si="52"/>
        <v>1805.3</v>
      </c>
      <c r="G110" s="32">
        <f t="shared" si="52"/>
        <v>1805.3</v>
      </c>
      <c r="H110" s="32">
        <f t="shared" si="52"/>
        <v>352.42196000000001</v>
      </c>
      <c r="I110" s="32">
        <f t="shared" si="52"/>
        <v>352.42196000000001</v>
      </c>
      <c r="J110" s="284">
        <f t="shared" si="30"/>
        <v>19.521517753282005</v>
      </c>
      <c r="K110" s="284">
        <f t="shared" si="31"/>
        <v>100</v>
      </c>
    </row>
    <row r="111" spans="1:11" ht="38.25" x14ac:dyDescent="0.25">
      <c r="A111" s="69"/>
      <c r="B111" s="67"/>
      <c r="C111" s="68" t="s">
        <v>514</v>
      </c>
      <c r="D111" s="67"/>
      <c r="E111" s="66" t="s">
        <v>513</v>
      </c>
      <c r="F111" s="65">
        <f t="shared" si="52"/>
        <v>1805.3</v>
      </c>
      <c r="G111" s="65">
        <f t="shared" si="52"/>
        <v>1805.3</v>
      </c>
      <c r="H111" s="65">
        <f t="shared" si="52"/>
        <v>352.42196000000001</v>
      </c>
      <c r="I111" s="65">
        <f t="shared" si="52"/>
        <v>352.42196000000001</v>
      </c>
      <c r="J111" s="296">
        <f t="shared" si="30"/>
        <v>19.521517753282005</v>
      </c>
      <c r="K111" s="296">
        <f t="shared" si="31"/>
        <v>100</v>
      </c>
    </row>
    <row r="112" spans="1:11" ht="25.5" x14ac:dyDescent="0.25">
      <c r="A112" s="199"/>
      <c r="B112" s="189"/>
      <c r="C112" s="194" t="s">
        <v>512</v>
      </c>
      <c r="D112" s="189"/>
      <c r="E112" s="200" t="s">
        <v>511</v>
      </c>
      <c r="F112" s="191">
        <f t="shared" si="52"/>
        <v>1805.3</v>
      </c>
      <c r="G112" s="191">
        <f t="shared" si="52"/>
        <v>1805.3</v>
      </c>
      <c r="H112" s="191">
        <f t="shared" si="52"/>
        <v>352.42196000000001</v>
      </c>
      <c r="I112" s="191">
        <f t="shared" si="52"/>
        <v>352.42196000000001</v>
      </c>
      <c r="J112" s="297">
        <f t="shared" si="30"/>
        <v>19.521517753282005</v>
      </c>
      <c r="K112" s="297">
        <f t="shared" si="31"/>
        <v>100</v>
      </c>
    </row>
    <row r="113" spans="1:11" ht="26.25" x14ac:dyDescent="0.25">
      <c r="A113" s="7"/>
      <c r="B113" s="7"/>
      <c r="C113" s="7" t="s">
        <v>510</v>
      </c>
      <c r="D113" s="7"/>
      <c r="E113" s="6" t="s">
        <v>509</v>
      </c>
      <c r="F113" s="78">
        <f>SUM(F114+F115)</f>
        <v>1805.3</v>
      </c>
      <c r="G113" s="78">
        <f t="shared" ref="G113:I113" si="53">SUM(G114+G115)</f>
        <v>1805.3</v>
      </c>
      <c r="H113" s="78">
        <f t="shared" si="53"/>
        <v>352.42196000000001</v>
      </c>
      <c r="I113" s="78">
        <f t="shared" si="53"/>
        <v>352.42196000000001</v>
      </c>
      <c r="J113" s="291">
        <f t="shared" si="30"/>
        <v>19.521517753282005</v>
      </c>
      <c r="K113" s="291">
        <f t="shared" si="31"/>
        <v>100</v>
      </c>
    </row>
    <row r="114" spans="1:11" ht="39" x14ac:dyDescent="0.25">
      <c r="A114" s="7"/>
      <c r="B114" s="7"/>
      <c r="C114" s="7"/>
      <c r="D114" s="7" t="s">
        <v>2</v>
      </c>
      <c r="E114" s="6" t="s">
        <v>1</v>
      </c>
      <c r="F114" s="78">
        <v>1719.8</v>
      </c>
      <c r="G114" s="78">
        <v>1719.8</v>
      </c>
      <c r="H114" s="78">
        <v>350.06063</v>
      </c>
      <c r="I114" s="78">
        <v>350.06063</v>
      </c>
      <c r="J114" s="291">
        <f t="shared" si="30"/>
        <v>20.354729038260263</v>
      </c>
      <c r="K114" s="291">
        <f t="shared" si="31"/>
        <v>100</v>
      </c>
    </row>
    <row r="115" spans="1:11" ht="26.25" x14ac:dyDescent="0.25">
      <c r="A115" s="7"/>
      <c r="B115" s="7"/>
      <c r="C115" s="7"/>
      <c r="D115" s="7" t="s">
        <v>12</v>
      </c>
      <c r="E115" s="6" t="s">
        <v>11</v>
      </c>
      <c r="F115" s="220">
        <f>131.1-45.6</f>
        <v>85.5</v>
      </c>
      <c r="G115" s="220">
        <f t="shared" ref="G115" si="54">131.1-45.6</f>
        <v>85.5</v>
      </c>
      <c r="H115" s="220">
        <v>2.3613300000000002</v>
      </c>
      <c r="I115" s="220">
        <v>2.3613300000000002</v>
      </c>
      <c r="J115" s="298">
        <f t="shared" si="30"/>
        <v>2.7617894736842108</v>
      </c>
      <c r="K115" s="298">
        <f t="shared" si="31"/>
        <v>100</v>
      </c>
    </row>
    <row r="116" spans="1:11" x14ac:dyDescent="0.25">
      <c r="A116" s="21"/>
      <c r="B116" s="23" t="s">
        <v>508</v>
      </c>
      <c r="C116" s="22"/>
      <c r="D116" s="21"/>
      <c r="E116" s="20" t="s">
        <v>507</v>
      </c>
      <c r="F116" s="19">
        <f>F117+F131+F144</f>
        <v>26443.200000000001</v>
      </c>
      <c r="G116" s="19">
        <f t="shared" ref="G116:I116" si="55">G117+G131+G144</f>
        <v>26443.200000000001</v>
      </c>
      <c r="H116" s="19">
        <f t="shared" si="55"/>
        <v>4606.0850000000009</v>
      </c>
      <c r="I116" s="19">
        <f t="shared" si="55"/>
        <v>4589.2749400000002</v>
      </c>
      <c r="J116" s="295">
        <f t="shared" si="30"/>
        <v>17.355217749742845</v>
      </c>
      <c r="K116" s="295">
        <f t="shared" si="31"/>
        <v>99.635046682811961</v>
      </c>
    </row>
    <row r="117" spans="1:11" ht="25.5" x14ac:dyDescent="0.25">
      <c r="A117" s="21"/>
      <c r="B117" s="23" t="s">
        <v>506</v>
      </c>
      <c r="C117" s="22"/>
      <c r="D117" s="23"/>
      <c r="E117" s="28" t="s">
        <v>505</v>
      </c>
      <c r="F117" s="19">
        <f t="shared" ref="F117:I119" si="56">F118</f>
        <v>20744.5</v>
      </c>
      <c r="G117" s="19">
        <f t="shared" si="56"/>
        <v>20744.5</v>
      </c>
      <c r="H117" s="19">
        <f t="shared" si="56"/>
        <v>4179.9450000000006</v>
      </c>
      <c r="I117" s="19">
        <f t="shared" si="56"/>
        <v>4163.1349399999999</v>
      </c>
      <c r="J117" s="295">
        <f t="shared" si="30"/>
        <v>20.068620308997566</v>
      </c>
      <c r="K117" s="295">
        <f t="shared" si="31"/>
        <v>99.597840162968637</v>
      </c>
    </row>
    <row r="118" spans="1:11" ht="25.5" x14ac:dyDescent="0.25">
      <c r="A118" s="21"/>
      <c r="B118" s="23"/>
      <c r="C118" s="22" t="s">
        <v>36</v>
      </c>
      <c r="D118" s="21"/>
      <c r="E118" s="28" t="s">
        <v>35</v>
      </c>
      <c r="F118" s="19">
        <f t="shared" si="56"/>
        <v>20744.5</v>
      </c>
      <c r="G118" s="19">
        <f t="shared" si="56"/>
        <v>20744.5</v>
      </c>
      <c r="H118" s="19">
        <f t="shared" si="56"/>
        <v>4179.9450000000006</v>
      </c>
      <c r="I118" s="19">
        <f t="shared" si="56"/>
        <v>4163.1349399999999</v>
      </c>
      <c r="J118" s="295">
        <f t="shared" si="30"/>
        <v>20.068620308997566</v>
      </c>
      <c r="K118" s="295">
        <f t="shared" si="31"/>
        <v>99.597840162968637</v>
      </c>
    </row>
    <row r="119" spans="1:11" ht="38.25" x14ac:dyDescent="0.25">
      <c r="A119" s="54"/>
      <c r="B119" s="34"/>
      <c r="C119" s="35" t="s">
        <v>468</v>
      </c>
      <c r="D119" s="34"/>
      <c r="E119" s="33" t="s">
        <v>504</v>
      </c>
      <c r="F119" s="32">
        <f t="shared" si="56"/>
        <v>20744.5</v>
      </c>
      <c r="G119" s="32">
        <f t="shared" si="56"/>
        <v>20744.5</v>
      </c>
      <c r="H119" s="32">
        <f t="shared" si="56"/>
        <v>4179.9450000000006</v>
      </c>
      <c r="I119" s="32">
        <f t="shared" si="56"/>
        <v>4163.1349399999999</v>
      </c>
      <c r="J119" s="284">
        <f t="shared" si="30"/>
        <v>20.068620308997566</v>
      </c>
      <c r="K119" s="284">
        <f t="shared" si="31"/>
        <v>99.597840162968637</v>
      </c>
    </row>
    <row r="120" spans="1:11" ht="26.25" x14ac:dyDescent="0.25">
      <c r="A120" s="184"/>
      <c r="B120" s="184"/>
      <c r="C120" s="184" t="s">
        <v>503</v>
      </c>
      <c r="D120" s="184"/>
      <c r="E120" s="196" t="s">
        <v>502</v>
      </c>
      <c r="F120" s="186">
        <f>F121+F123+F127+F125</f>
        <v>20744.5</v>
      </c>
      <c r="G120" s="186">
        <f t="shared" ref="G120:I120" si="57">G121+G123+G127+G125</f>
        <v>20744.5</v>
      </c>
      <c r="H120" s="186">
        <f t="shared" si="57"/>
        <v>4179.9450000000006</v>
      </c>
      <c r="I120" s="186">
        <f t="shared" si="57"/>
        <v>4163.1349399999999</v>
      </c>
      <c r="J120" s="286">
        <f t="shared" si="30"/>
        <v>20.068620308997566</v>
      </c>
      <c r="K120" s="286">
        <f t="shared" si="31"/>
        <v>99.597840162968637</v>
      </c>
    </row>
    <row r="121" spans="1:11" x14ac:dyDescent="0.25">
      <c r="A121" s="7"/>
      <c r="B121" s="7"/>
      <c r="C121" s="7" t="s">
        <v>501</v>
      </c>
      <c r="D121" s="7"/>
      <c r="E121" s="10" t="s">
        <v>500</v>
      </c>
      <c r="F121" s="9">
        <f>SUM(F122)</f>
        <v>36.799999999999997</v>
      </c>
      <c r="G121" s="9">
        <f t="shared" ref="G121:I121" si="58">SUM(G122)</f>
        <v>36.799999999999997</v>
      </c>
      <c r="H121" s="9">
        <f t="shared" si="58"/>
        <v>21.6</v>
      </c>
      <c r="I121" s="9">
        <f t="shared" si="58"/>
        <v>21.6</v>
      </c>
      <c r="J121" s="287">
        <f t="shared" si="30"/>
        <v>58.695652173913047</v>
      </c>
      <c r="K121" s="287">
        <f t="shared" si="31"/>
        <v>100</v>
      </c>
    </row>
    <row r="122" spans="1:11" ht="26.25" x14ac:dyDescent="0.25">
      <c r="A122" s="7"/>
      <c r="B122" s="7"/>
      <c r="C122" s="7"/>
      <c r="D122" s="7" t="s">
        <v>12</v>
      </c>
      <c r="E122" s="6" t="s">
        <v>11</v>
      </c>
      <c r="F122" s="9">
        <v>36.799999999999997</v>
      </c>
      <c r="G122" s="9">
        <v>36.799999999999997</v>
      </c>
      <c r="H122" s="9">
        <v>21.6</v>
      </c>
      <c r="I122" s="9">
        <v>21.6</v>
      </c>
      <c r="J122" s="287">
        <f t="shared" si="30"/>
        <v>58.695652173913047</v>
      </c>
      <c r="K122" s="287">
        <f t="shared" si="31"/>
        <v>100</v>
      </c>
    </row>
    <row r="123" spans="1:11" ht="39" x14ac:dyDescent="0.25">
      <c r="A123" s="7"/>
      <c r="B123" s="7"/>
      <c r="C123" s="7" t="s">
        <v>499</v>
      </c>
      <c r="D123" s="7"/>
      <c r="E123" s="6" t="s">
        <v>580</v>
      </c>
      <c r="F123" s="9">
        <f>F124</f>
        <v>154.30000000000001</v>
      </c>
      <c r="G123" s="9">
        <f t="shared" ref="G123:I123" si="59">G124</f>
        <v>154.30000000000001</v>
      </c>
      <c r="H123" s="9">
        <f t="shared" si="59"/>
        <v>28.7</v>
      </c>
      <c r="I123" s="9">
        <f t="shared" si="59"/>
        <v>28.7</v>
      </c>
      <c r="J123" s="287">
        <f t="shared" si="30"/>
        <v>18.600129617627996</v>
      </c>
      <c r="K123" s="287">
        <f t="shared" si="31"/>
        <v>100</v>
      </c>
    </row>
    <row r="124" spans="1:11" ht="26.25" x14ac:dyDescent="0.25">
      <c r="A124" s="7"/>
      <c r="B124" s="7"/>
      <c r="C124" s="7"/>
      <c r="D124" s="7" t="s">
        <v>12</v>
      </c>
      <c r="E124" s="6" t="s">
        <v>11</v>
      </c>
      <c r="F124" s="9">
        <v>154.30000000000001</v>
      </c>
      <c r="G124" s="9">
        <v>154.30000000000001</v>
      </c>
      <c r="H124" s="9">
        <v>28.7</v>
      </c>
      <c r="I124" s="9">
        <v>28.7</v>
      </c>
      <c r="J124" s="287">
        <f t="shared" si="30"/>
        <v>18.600129617627996</v>
      </c>
      <c r="K124" s="287">
        <f t="shared" si="31"/>
        <v>100</v>
      </c>
    </row>
    <row r="125" spans="1:11" ht="26.25" x14ac:dyDescent="0.25">
      <c r="A125" s="7"/>
      <c r="B125" s="7"/>
      <c r="C125" s="7" t="s">
        <v>581</v>
      </c>
      <c r="D125" s="7"/>
      <c r="E125" s="6" t="s">
        <v>582</v>
      </c>
      <c r="F125" s="9">
        <f>F126</f>
        <v>618.9</v>
      </c>
      <c r="G125" s="9">
        <f t="shared" ref="G125:I125" si="60">G126</f>
        <v>618.9</v>
      </c>
      <c r="H125" s="9">
        <f t="shared" si="60"/>
        <v>247.64500000000001</v>
      </c>
      <c r="I125" s="9">
        <f t="shared" si="60"/>
        <v>247.64500000000001</v>
      </c>
      <c r="J125" s="287">
        <f t="shared" si="30"/>
        <v>40.013734044272098</v>
      </c>
      <c r="K125" s="287">
        <f t="shared" si="31"/>
        <v>100</v>
      </c>
    </row>
    <row r="126" spans="1:11" ht="26.25" x14ac:dyDescent="0.25">
      <c r="A126" s="7"/>
      <c r="B126" s="7"/>
      <c r="C126" s="7"/>
      <c r="D126" s="7" t="s">
        <v>12</v>
      </c>
      <c r="E126" s="6" t="s">
        <v>11</v>
      </c>
      <c r="F126" s="9">
        <v>618.9</v>
      </c>
      <c r="G126" s="9">
        <v>618.9</v>
      </c>
      <c r="H126" s="9">
        <v>247.64500000000001</v>
      </c>
      <c r="I126" s="9">
        <v>247.64500000000001</v>
      </c>
      <c r="J126" s="287">
        <f t="shared" si="30"/>
        <v>40.013734044272098</v>
      </c>
      <c r="K126" s="287">
        <f t="shared" si="31"/>
        <v>100</v>
      </c>
    </row>
    <row r="127" spans="1:11" x14ac:dyDescent="0.25">
      <c r="A127" s="7"/>
      <c r="B127" s="7"/>
      <c r="C127" s="7" t="s">
        <v>498</v>
      </c>
      <c r="D127" s="7"/>
      <c r="E127" s="111" t="s">
        <v>497</v>
      </c>
      <c r="F127" s="9">
        <f>F128+F129</f>
        <v>19934.5</v>
      </c>
      <c r="G127" s="9">
        <f>G128+G129+G130</f>
        <v>19934.5</v>
      </c>
      <c r="H127" s="9">
        <f t="shared" ref="H127:I127" si="61">H128+H129+H130</f>
        <v>3882</v>
      </c>
      <c r="I127" s="9">
        <f t="shared" si="61"/>
        <v>3865.1899399999998</v>
      </c>
      <c r="J127" s="287">
        <f t="shared" si="30"/>
        <v>19.389450149238755</v>
      </c>
      <c r="K127" s="287">
        <f t="shared" si="31"/>
        <v>99.56697424008243</v>
      </c>
    </row>
    <row r="128" spans="1:11" ht="39" x14ac:dyDescent="0.25">
      <c r="A128" s="7"/>
      <c r="B128" s="7"/>
      <c r="C128" s="7"/>
      <c r="D128" s="7" t="s">
        <v>2</v>
      </c>
      <c r="E128" s="6" t="s">
        <v>1</v>
      </c>
      <c r="F128" s="221">
        <f>18078.8+253.7</f>
        <v>18332.5</v>
      </c>
      <c r="G128" s="221">
        <f t="shared" ref="G128" si="62">18078.8+253.7</f>
        <v>18332.5</v>
      </c>
      <c r="H128" s="221">
        <v>3500</v>
      </c>
      <c r="I128" s="221">
        <v>3491.9606399999998</v>
      </c>
      <c r="J128" s="302">
        <f t="shared" si="30"/>
        <v>19.047923851084139</v>
      </c>
      <c r="K128" s="302">
        <f t="shared" si="31"/>
        <v>99.770303999999996</v>
      </c>
    </row>
    <row r="129" spans="1:11" ht="26.25" x14ac:dyDescent="0.25">
      <c r="A129" s="7"/>
      <c r="B129" s="7"/>
      <c r="C129" s="7"/>
      <c r="D129" s="7" t="s">
        <v>12</v>
      </c>
      <c r="E129" s="6" t="s">
        <v>11</v>
      </c>
      <c r="F129" s="222">
        <v>1602</v>
      </c>
      <c r="G129" s="222">
        <v>1600</v>
      </c>
      <c r="H129" s="222">
        <v>380</v>
      </c>
      <c r="I129" s="222">
        <v>371.22930000000002</v>
      </c>
      <c r="J129" s="303">
        <f t="shared" si="30"/>
        <v>23.172865168539328</v>
      </c>
      <c r="K129" s="303">
        <f t="shared" si="31"/>
        <v>97.691921052631585</v>
      </c>
    </row>
    <row r="130" spans="1:11" x14ac:dyDescent="0.25">
      <c r="A130" s="254"/>
      <c r="B130" s="254"/>
      <c r="C130" s="254"/>
      <c r="D130" s="254" t="s">
        <v>22</v>
      </c>
      <c r="E130" s="255" t="s">
        <v>21</v>
      </c>
      <c r="F130" s="262"/>
      <c r="G130" s="262">
        <v>2</v>
      </c>
      <c r="H130" s="262">
        <v>2</v>
      </c>
      <c r="I130" s="262">
        <v>2</v>
      </c>
      <c r="J130" s="304"/>
      <c r="K130" s="304">
        <f t="shared" si="31"/>
        <v>100</v>
      </c>
    </row>
    <row r="131" spans="1:11" x14ac:dyDescent="0.25">
      <c r="A131" s="7"/>
      <c r="B131" s="23" t="s">
        <v>496</v>
      </c>
      <c r="C131" s="22"/>
      <c r="D131" s="23"/>
      <c r="E131" s="20" t="s">
        <v>495</v>
      </c>
      <c r="F131" s="27">
        <f t="shared" ref="F131:I133" si="63">F132</f>
        <v>4616.2</v>
      </c>
      <c r="G131" s="27">
        <f t="shared" si="63"/>
        <v>4616.2</v>
      </c>
      <c r="H131" s="27">
        <f t="shared" si="63"/>
        <v>150</v>
      </c>
      <c r="I131" s="27">
        <f t="shared" si="63"/>
        <v>150</v>
      </c>
      <c r="J131" s="288">
        <f t="shared" si="30"/>
        <v>3.2494259347515273</v>
      </c>
      <c r="K131" s="288">
        <f t="shared" si="31"/>
        <v>100</v>
      </c>
    </row>
    <row r="132" spans="1:11" x14ac:dyDescent="0.25">
      <c r="A132" s="7"/>
      <c r="B132" s="55"/>
      <c r="C132" s="22" t="s">
        <v>36</v>
      </c>
      <c r="D132" s="21"/>
      <c r="E132" s="28" t="s">
        <v>172</v>
      </c>
      <c r="F132" s="27">
        <f t="shared" si="63"/>
        <v>4616.2</v>
      </c>
      <c r="G132" s="27">
        <f t="shared" si="63"/>
        <v>4616.2</v>
      </c>
      <c r="H132" s="27">
        <f t="shared" si="63"/>
        <v>150</v>
      </c>
      <c r="I132" s="27">
        <f t="shared" si="63"/>
        <v>150</v>
      </c>
      <c r="J132" s="288">
        <f t="shared" si="30"/>
        <v>3.2494259347515273</v>
      </c>
      <c r="K132" s="288">
        <f t="shared" si="31"/>
        <v>100</v>
      </c>
    </row>
    <row r="133" spans="1:11" ht="38.25" x14ac:dyDescent="0.25">
      <c r="A133" s="34"/>
      <c r="B133" s="34"/>
      <c r="C133" s="35" t="s">
        <v>468</v>
      </c>
      <c r="D133" s="34"/>
      <c r="E133" s="33" t="s">
        <v>467</v>
      </c>
      <c r="F133" s="32">
        <f t="shared" si="63"/>
        <v>4616.2</v>
      </c>
      <c r="G133" s="32">
        <f t="shared" si="63"/>
        <v>4616.2</v>
      </c>
      <c r="H133" s="32">
        <f t="shared" si="63"/>
        <v>150</v>
      </c>
      <c r="I133" s="32">
        <f t="shared" si="63"/>
        <v>150</v>
      </c>
      <c r="J133" s="284">
        <f t="shared" si="30"/>
        <v>3.2494259347515273</v>
      </c>
      <c r="K133" s="284">
        <f t="shared" si="31"/>
        <v>100</v>
      </c>
    </row>
    <row r="134" spans="1:11" ht="26.25" x14ac:dyDescent="0.25">
      <c r="A134" s="184"/>
      <c r="B134" s="184"/>
      <c r="C134" s="184" t="s">
        <v>494</v>
      </c>
      <c r="D134" s="184"/>
      <c r="E134" s="196" t="s">
        <v>493</v>
      </c>
      <c r="F134" s="186">
        <f>F135+F137+F141</f>
        <v>4616.2</v>
      </c>
      <c r="G134" s="186">
        <f t="shared" ref="G134:I134" si="64">G135+G137+G141</f>
        <v>4616.2</v>
      </c>
      <c r="H134" s="186">
        <f t="shared" si="64"/>
        <v>150</v>
      </c>
      <c r="I134" s="186">
        <f t="shared" si="64"/>
        <v>150</v>
      </c>
      <c r="J134" s="286">
        <f t="shared" ref="J134:J197" si="65">I134/F134*100</f>
        <v>3.2494259347515273</v>
      </c>
      <c r="K134" s="286">
        <f t="shared" ref="K134:K197" si="66">SUM(I134/H134*100)</f>
        <v>100</v>
      </c>
    </row>
    <row r="135" spans="1:11" x14ac:dyDescent="0.25">
      <c r="A135" s="7"/>
      <c r="B135" s="7"/>
      <c r="C135" s="7" t="s">
        <v>492</v>
      </c>
      <c r="D135" s="7"/>
      <c r="E135" s="100" t="s">
        <v>491</v>
      </c>
      <c r="F135" s="9">
        <f>F136</f>
        <v>115.9</v>
      </c>
      <c r="G135" s="9">
        <f t="shared" ref="G135:I135" si="67">G136</f>
        <v>115.9</v>
      </c>
      <c r="H135" s="9">
        <f t="shared" si="67"/>
        <v>0</v>
      </c>
      <c r="I135" s="9">
        <f t="shared" si="67"/>
        <v>0</v>
      </c>
      <c r="J135" s="287">
        <f t="shared" si="65"/>
        <v>0</v>
      </c>
      <c r="K135" s="287"/>
    </row>
    <row r="136" spans="1:11" ht="26.25" x14ac:dyDescent="0.25">
      <c r="A136" s="7"/>
      <c r="B136" s="7"/>
      <c r="C136" s="7"/>
      <c r="D136" s="7" t="s">
        <v>12</v>
      </c>
      <c r="E136" s="6" t="s">
        <v>11</v>
      </c>
      <c r="F136" s="9">
        <v>115.9</v>
      </c>
      <c r="G136" s="9">
        <v>115.9</v>
      </c>
      <c r="H136" s="9">
        <v>0</v>
      </c>
      <c r="I136" s="9">
        <v>0</v>
      </c>
      <c r="J136" s="287">
        <f t="shared" si="65"/>
        <v>0</v>
      </c>
      <c r="K136" s="287"/>
    </row>
    <row r="137" spans="1:11" ht="26.25" x14ac:dyDescent="0.25">
      <c r="A137" s="7"/>
      <c r="B137" s="7"/>
      <c r="C137" s="7" t="s">
        <v>490</v>
      </c>
      <c r="D137" s="7"/>
      <c r="E137" s="12" t="s">
        <v>489</v>
      </c>
      <c r="F137" s="9">
        <f>F138+F139</f>
        <v>4001.6</v>
      </c>
      <c r="G137" s="9">
        <f>G138+G139+G140</f>
        <v>4001.6</v>
      </c>
      <c r="H137" s="9">
        <f t="shared" ref="H137:I137" si="68">H138+H139+H140</f>
        <v>150</v>
      </c>
      <c r="I137" s="9">
        <f t="shared" si="68"/>
        <v>150</v>
      </c>
      <c r="J137" s="287">
        <f t="shared" si="65"/>
        <v>3.7485005997600962</v>
      </c>
      <c r="K137" s="287">
        <f t="shared" si="66"/>
        <v>100</v>
      </c>
    </row>
    <row r="138" spans="1:11" ht="26.25" x14ac:dyDescent="0.25">
      <c r="A138" s="7"/>
      <c r="B138" s="7"/>
      <c r="C138" s="7"/>
      <c r="D138" s="7" t="s">
        <v>12</v>
      </c>
      <c r="E138" s="6" t="s">
        <v>11</v>
      </c>
      <c r="F138" s="9">
        <f>3894-24.3</f>
        <v>3869.7</v>
      </c>
      <c r="G138" s="9">
        <v>3719.7</v>
      </c>
      <c r="H138" s="9">
        <v>0</v>
      </c>
      <c r="I138" s="9">
        <v>0</v>
      </c>
      <c r="J138" s="287">
        <f t="shared" si="65"/>
        <v>0</v>
      </c>
      <c r="K138" s="287"/>
    </row>
    <row r="139" spans="1:11" ht="26.25" x14ac:dyDescent="0.25">
      <c r="A139" s="7"/>
      <c r="B139" s="7"/>
      <c r="C139" s="7"/>
      <c r="D139" s="7" t="s">
        <v>57</v>
      </c>
      <c r="E139" s="6" t="s">
        <v>56</v>
      </c>
      <c r="F139" s="9">
        <f>107.6+24.3</f>
        <v>131.9</v>
      </c>
      <c r="G139" s="9">
        <f t="shared" ref="G139" si="69">107.6+24.3</f>
        <v>131.9</v>
      </c>
      <c r="H139" s="9">
        <v>0</v>
      </c>
      <c r="I139" s="9">
        <v>0</v>
      </c>
      <c r="J139" s="287">
        <f t="shared" si="65"/>
        <v>0</v>
      </c>
      <c r="K139" s="287"/>
    </row>
    <row r="140" spans="1:11" x14ac:dyDescent="0.25">
      <c r="A140" s="254"/>
      <c r="B140" s="254"/>
      <c r="C140" s="254"/>
      <c r="D140" s="254" t="s">
        <v>22</v>
      </c>
      <c r="E140" s="255" t="s">
        <v>21</v>
      </c>
      <c r="F140" s="263">
        <v>0</v>
      </c>
      <c r="G140" s="263">
        <v>150</v>
      </c>
      <c r="H140" s="263">
        <v>150</v>
      </c>
      <c r="I140" s="263">
        <v>150</v>
      </c>
      <c r="J140" s="305"/>
      <c r="K140" s="305">
        <f t="shared" si="66"/>
        <v>100</v>
      </c>
    </row>
    <row r="141" spans="1:11" ht="26.25" x14ac:dyDescent="0.25">
      <c r="A141" s="7"/>
      <c r="B141" s="7"/>
      <c r="C141" s="7" t="s">
        <v>488</v>
      </c>
      <c r="D141" s="7"/>
      <c r="E141" s="113" t="s">
        <v>487</v>
      </c>
      <c r="F141" s="9">
        <f>SUM(F143)</f>
        <v>498.7</v>
      </c>
      <c r="G141" s="9">
        <f>SUM(G143+G142)</f>
        <v>498.7</v>
      </c>
      <c r="H141" s="9">
        <f t="shared" ref="H141:I141" si="70">SUM(H143)</f>
        <v>0</v>
      </c>
      <c r="I141" s="9">
        <f t="shared" si="70"/>
        <v>0</v>
      </c>
      <c r="J141" s="287">
        <f t="shared" si="65"/>
        <v>0</v>
      </c>
      <c r="K141" s="287"/>
    </row>
    <row r="142" spans="1:11" ht="39" x14ac:dyDescent="0.25">
      <c r="A142" s="254"/>
      <c r="B142" s="254"/>
      <c r="C142" s="254"/>
      <c r="D142" s="7" t="s">
        <v>2</v>
      </c>
      <c r="E142" s="6" t="s">
        <v>1</v>
      </c>
      <c r="F142" s="263"/>
      <c r="G142" s="263">
        <v>485.5</v>
      </c>
      <c r="H142" s="263">
        <v>0</v>
      </c>
      <c r="I142" s="263">
        <v>0</v>
      </c>
      <c r="J142" s="305"/>
      <c r="K142" s="305"/>
    </row>
    <row r="143" spans="1:11" ht="26.25" x14ac:dyDescent="0.25">
      <c r="A143" s="7"/>
      <c r="B143" s="7"/>
      <c r="C143" s="7"/>
      <c r="D143" s="7" t="s">
        <v>12</v>
      </c>
      <c r="E143" s="6" t="s">
        <v>11</v>
      </c>
      <c r="F143" s="9">
        <v>498.7</v>
      </c>
      <c r="G143" s="9">
        <v>13.2</v>
      </c>
      <c r="H143" s="9">
        <v>0</v>
      </c>
      <c r="I143" s="9">
        <v>0</v>
      </c>
      <c r="J143" s="287">
        <f t="shared" si="65"/>
        <v>0</v>
      </c>
      <c r="K143" s="287"/>
    </row>
    <row r="144" spans="1:11" ht="25.5" x14ac:dyDescent="0.25">
      <c r="A144" s="7"/>
      <c r="B144" s="23" t="s">
        <v>486</v>
      </c>
      <c r="C144" s="22"/>
      <c r="D144" s="23"/>
      <c r="E144" s="28" t="s">
        <v>485</v>
      </c>
      <c r="F144" s="27">
        <f>F145</f>
        <v>1082.5</v>
      </c>
      <c r="G144" s="27">
        <f t="shared" ref="G144:I144" si="71">G145</f>
        <v>1082.5</v>
      </c>
      <c r="H144" s="27">
        <f t="shared" si="71"/>
        <v>276.14</v>
      </c>
      <c r="I144" s="27">
        <f t="shared" si="71"/>
        <v>276.14</v>
      </c>
      <c r="J144" s="288">
        <f t="shared" si="65"/>
        <v>25.509468822170899</v>
      </c>
      <c r="K144" s="288">
        <f t="shared" si="66"/>
        <v>100</v>
      </c>
    </row>
    <row r="145" spans="1:11" ht="25.5" x14ac:dyDescent="0.25">
      <c r="A145" s="7"/>
      <c r="B145" s="23"/>
      <c r="C145" s="22" t="s">
        <v>36</v>
      </c>
      <c r="D145" s="21"/>
      <c r="E145" s="28" t="s">
        <v>35</v>
      </c>
      <c r="F145" s="27">
        <f>F146+F167</f>
        <v>1082.5</v>
      </c>
      <c r="G145" s="27">
        <f t="shared" ref="G145:I145" si="72">G146+G167</f>
        <v>1082.5</v>
      </c>
      <c r="H145" s="27">
        <f t="shared" si="72"/>
        <v>276.14</v>
      </c>
      <c r="I145" s="27">
        <f t="shared" si="72"/>
        <v>276.14</v>
      </c>
      <c r="J145" s="288">
        <f t="shared" si="65"/>
        <v>25.509468822170899</v>
      </c>
      <c r="K145" s="288">
        <f t="shared" si="66"/>
        <v>100</v>
      </c>
    </row>
    <row r="146" spans="1:11" ht="25.5" x14ac:dyDescent="0.25">
      <c r="A146" s="34"/>
      <c r="B146" s="34"/>
      <c r="C146" s="35" t="s">
        <v>484</v>
      </c>
      <c r="D146" s="34"/>
      <c r="E146" s="33" t="s">
        <v>483</v>
      </c>
      <c r="F146" s="32">
        <f>F147+F153</f>
        <v>865.3</v>
      </c>
      <c r="G146" s="32">
        <f t="shared" ref="G146:I146" si="73">G147+G153</f>
        <v>865.3</v>
      </c>
      <c r="H146" s="32">
        <f t="shared" si="73"/>
        <v>66.39</v>
      </c>
      <c r="I146" s="32">
        <f t="shared" si="73"/>
        <v>66.39</v>
      </c>
      <c r="J146" s="284">
        <f t="shared" si="65"/>
        <v>7.6724835317231026</v>
      </c>
      <c r="K146" s="284">
        <f t="shared" si="66"/>
        <v>100</v>
      </c>
    </row>
    <row r="147" spans="1:11" ht="39" x14ac:dyDescent="0.25">
      <c r="A147" s="31"/>
      <c r="B147" s="31"/>
      <c r="C147" s="31" t="s">
        <v>482</v>
      </c>
      <c r="D147" s="31"/>
      <c r="E147" s="52" t="s">
        <v>672</v>
      </c>
      <c r="F147" s="29">
        <f>F148</f>
        <v>538.19999999999993</v>
      </c>
      <c r="G147" s="29">
        <f t="shared" ref="G147:I147" si="74">G148</f>
        <v>538.19999999999993</v>
      </c>
      <c r="H147" s="29">
        <f t="shared" si="74"/>
        <v>0</v>
      </c>
      <c r="I147" s="29">
        <f t="shared" si="74"/>
        <v>0</v>
      </c>
      <c r="J147" s="285">
        <f t="shared" si="65"/>
        <v>0</v>
      </c>
      <c r="K147" s="285"/>
    </row>
    <row r="148" spans="1:11" ht="39" x14ac:dyDescent="0.25">
      <c r="A148" s="184"/>
      <c r="B148" s="184"/>
      <c r="C148" s="184" t="s">
        <v>481</v>
      </c>
      <c r="D148" s="192"/>
      <c r="E148" s="185" t="s">
        <v>673</v>
      </c>
      <c r="F148" s="186">
        <f>F149+F151</f>
        <v>538.19999999999993</v>
      </c>
      <c r="G148" s="186">
        <f t="shared" ref="G148:I148" si="75">G149+G151</f>
        <v>538.19999999999993</v>
      </c>
      <c r="H148" s="186">
        <f t="shared" si="75"/>
        <v>0</v>
      </c>
      <c r="I148" s="186">
        <f t="shared" si="75"/>
        <v>0</v>
      </c>
      <c r="J148" s="286">
        <f t="shared" si="65"/>
        <v>0</v>
      </c>
      <c r="K148" s="286"/>
    </row>
    <row r="149" spans="1:11" ht="39" x14ac:dyDescent="0.25">
      <c r="A149" s="7"/>
      <c r="B149" s="7"/>
      <c r="C149" s="7" t="s">
        <v>480</v>
      </c>
      <c r="D149" s="7"/>
      <c r="E149" s="6" t="s">
        <v>479</v>
      </c>
      <c r="F149" s="9">
        <f>F150</f>
        <v>7.4</v>
      </c>
      <c r="G149" s="9">
        <f t="shared" ref="G149:I149" si="76">G150</f>
        <v>7.4</v>
      </c>
      <c r="H149" s="9">
        <f t="shared" si="76"/>
        <v>0</v>
      </c>
      <c r="I149" s="9">
        <f t="shared" si="76"/>
        <v>0</v>
      </c>
      <c r="J149" s="287">
        <f t="shared" si="65"/>
        <v>0</v>
      </c>
      <c r="K149" s="287"/>
    </row>
    <row r="150" spans="1:11" ht="26.25" x14ac:dyDescent="0.25">
      <c r="A150" s="7"/>
      <c r="B150" s="7"/>
      <c r="C150" s="7"/>
      <c r="D150" s="7" t="s">
        <v>12</v>
      </c>
      <c r="E150" s="6" t="s">
        <v>11</v>
      </c>
      <c r="F150" s="9">
        <v>7.4</v>
      </c>
      <c r="G150" s="9">
        <v>7.4</v>
      </c>
      <c r="H150" s="9">
        <v>0</v>
      </c>
      <c r="I150" s="9">
        <v>0</v>
      </c>
      <c r="J150" s="287">
        <f t="shared" si="65"/>
        <v>0</v>
      </c>
      <c r="K150" s="287"/>
    </row>
    <row r="151" spans="1:11" ht="51.75" x14ac:dyDescent="0.25">
      <c r="A151" s="7"/>
      <c r="B151" s="7"/>
      <c r="C151" s="7" t="s">
        <v>478</v>
      </c>
      <c r="D151" s="7"/>
      <c r="E151" s="6" t="s">
        <v>477</v>
      </c>
      <c r="F151" s="9">
        <f>F152</f>
        <v>530.79999999999995</v>
      </c>
      <c r="G151" s="9">
        <f t="shared" ref="G151:I151" si="77">G152</f>
        <v>530.79999999999995</v>
      </c>
      <c r="H151" s="9">
        <f t="shared" si="77"/>
        <v>0</v>
      </c>
      <c r="I151" s="9">
        <f t="shared" si="77"/>
        <v>0</v>
      </c>
      <c r="J151" s="287">
        <f t="shared" si="65"/>
        <v>0</v>
      </c>
      <c r="K151" s="287"/>
    </row>
    <row r="152" spans="1:11" ht="26.25" x14ac:dyDescent="0.25">
      <c r="A152" s="7"/>
      <c r="B152" s="7"/>
      <c r="C152" s="7"/>
      <c r="D152" s="7" t="s">
        <v>12</v>
      </c>
      <c r="E152" s="6" t="s">
        <v>11</v>
      </c>
      <c r="F152" s="9">
        <v>530.79999999999995</v>
      </c>
      <c r="G152" s="9">
        <v>530.79999999999995</v>
      </c>
      <c r="H152" s="9">
        <v>0</v>
      </c>
      <c r="I152" s="9">
        <v>0</v>
      </c>
      <c r="J152" s="287">
        <f t="shared" si="65"/>
        <v>0</v>
      </c>
      <c r="K152" s="287"/>
    </row>
    <row r="153" spans="1:11" ht="26.25" x14ac:dyDescent="0.25">
      <c r="A153" s="31"/>
      <c r="B153" s="31"/>
      <c r="C153" s="31" t="s">
        <v>476</v>
      </c>
      <c r="D153" s="31"/>
      <c r="E153" s="52" t="s">
        <v>475</v>
      </c>
      <c r="F153" s="29">
        <f>F154</f>
        <v>327.10000000000002</v>
      </c>
      <c r="G153" s="29">
        <f t="shared" ref="G153:I153" si="78">G154</f>
        <v>327.10000000000002</v>
      </c>
      <c r="H153" s="29">
        <f t="shared" si="78"/>
        <v>66.39</v>
      </c>
      <c r="I153" s="29">
        <f t="shared" si="78"/>
        <v>66.39</v>
      </c>
      <c r="J153" s="285">
        <f t="shared" si="65"/>
        <v>20.296545398960561</v>
      </c>
      <c r="K153" s="285">
        <f t="shared" si="66"/>
        <v>100</v>
      </c>
    </row>
    <row r="154" spans="1:11" ht="26.25" x14ac:dyDescent="0.25">
      <c r="A154" s="184"/>
      <c r="B154" s="184"/>
      <c r="C154" s="184" t="s">
        <v>474</v>
      </c>
      <c r="D154" s="192"/>
      <c r="E154" s="185" t="s">
        <v>473</v>
      </c>
      <c r="F154" s="186">
        <f>F155+F164+F161</f>
        <v>327.10000000000002</v>
      </c>
      <c r="G154" s="186">
        <f t="shared" ref="G154:I154" si="79">G155+G164+G161</f>
        <v>327.10000000000002</v>
      </c>
      <c r="H154" s="186">
        <f t="shared" si="79"/>
        <v>66.39</v>
      </c>
      <c r="I154" s="186">
        <f t="shared" si="79"/>
        <v>66.39</v>
      </c>
      <c r="J154" s="286">
        <f t="shared" si="65"/>
        <v>20.296545398960561</v>
      </c>
      <c r="K154" s="286">
        <f t="shared" si="66"/>
        <v>100</v>
      </c>
    </row>
    <row r="155" spans="1:11" x14ac:dyDescent="0.25">
      <c r="A155" s="8"/>
      <c r="B155" s="8"/>
      <c r="C155" s="7" t="s">
        <v>472</v>
      </c>
      <c r="D155" s="7"/>
      <c r="E155" s="112" t="s">
        <v>688</v>
      </c>
      <c r="F155" s="9">
        <f>F156+F159</f>
        <v>267.60000000000002</v>
      </c>
      <c r="G155" s="9">
        <f t="shared" ref="G155:I155" si="80">G156+G159</f>
        <v>267.60000000000002</v>
      </c>
      <c r="H155" s="9">
        <f t="shared" si="80"/>
        <v>66.39</v>
      </c>
      <c r="I155" s="9">
        <f t="shared" si="80"/>
        <v>66.39</v>
      </c>
      <c r="J155" s="287">
        <f t="shared" si="65"/>
        <v>24.809417040358742</v>
      </c>
      <c r="K155" s="287">
        <f t="shared" si="66"/>
        <v>100</v>
      </c>
    </row>
    <row r="156" spans="1:11" ht="26.25" x14ac:dyDescent="0.25">
      <c r="A156" s="8"/>
      <c r="B156" s="8"/>
      <c r="C156" s="7"/>
      <c r="D156" s="7" t="s">
        <v>2</v>
      </c>
      <c r="E156" s="6" t="s">
        <v>11</v>
      </c>
      <c r="F156" s="9">
        <f>SUM(F157:F158)</f>
        <v>248.5</v>
      </c>
      <c r="G156" s="9">
        <f t="shared" ref="G156:I156" si="81">SUM(G157:G158)</f>
        <v>248.5</v>
      </c>
      <c r="H156" s="9">
        <f t="shared" si="81"/>
        <v>66.39</v>
      </c>
      <c r="I156" s="9">
        <f t="shared" si="81"/>
        <v>66.39</v>
      </c>
      <c r="J156" s="287">
        <f t="shared" si="65"/>
        <v>26.716297786720322</v>
      </c>
      <c r="K156" s="287">
        <f t="shared" si="66"/>
        <v>100</v>
      </c>
    </row>
    <row r="157" spans="1:11" x14ac:dyDescent="0.25">
      <c r="A157" s="8"/>
      <c r="B157" s="8"/>
      <c r="C157" s="7"/>
      <c r="D157" s="7"/>
      <c r="E157" s="6" t="s">
        <v>163</v>
      </c>
      <c r="F157" s="9">
        <v>86.1</v>
      </c>
      <c r="G157" s="9">
        <v>86.1</v>
      </c>
      <c r="H157" s="9">
        <v>19.125</v>
      </c>
      <c r="I157" s="9">
        <v>19.125</v>
      </c>
      <c r="J157" s="287">
        <f t="shared" si="65"/>
        <v>22.21254355400697</v>
      </c>
      <c r="K157" s="287">
        <f t="shared" si="66"/>
        <v>100</v>
      </c>
    </row>
    <row r="158" spans="1:11" x14ac:dyDescent="0.25">
      <c r="A158" s="8"/>
      <c r="B158" s="8"/>
      <c r="C158" s="7"/>
      <c r="D158" s="7"/>
      <c r="E158" s="6" t="s">
        <v>162</v>
      </c>
      <c r="F158" s="9">
        <v>162.4</v>
      </c>
      <c r="G158" s="9">
        <v>162.4</v>
      </c>
      <c r="H158" s="9">
        <v>47.265000000000001</v>
      </c>
      <c r="I158" s="9">
        <v>47.265000000000001</v>
      </c>
      <c r="J158" s="287">
        <f t="shared" si="65"/>
        <v>29.104064039408868</v>
      </c>
      <c r="K158" s="287">
        <f t="shared" si="66"/>
        <v>100</v>
      </c>
    </row>
    <row r="159" spans="1:11" ht="26.25" x14ac:dyDescent="0.25">
      <c r="A159" s="8"/>
      <c r="B159" s="8"/>
      <c r="C159" s="7"/>
      <c r="D159" s="7" t="s">
        <v>12</v>
      </c>
      <c r="E159" s="6" t="s">
        <v>11</v>
      </c>
      <c r="F159" s="9">
        <f>F160</f>
        <v>19.100000000000001</v>
      </c>
      <c r="G159" s="9">
        <f t="shared" ref="G159:I159" si="82">G160</f>
        <v>19.100000000000001</v>
      </c>
      <c r="H159" s="9">
        <f t="shared" si="82"/>
        <v>0</v>
      </c>
      <c r="I159" s="9">
        <f t="shared" si="82"/>
        <v>0</v>
      </c>
      <c r="J159" s="287">
        <f t="shared" si="65"/>
        <v>0</v>
      </c>
      <c r="K159" s="287"/>
    </row>
    <row r="160" spans="1:11" x14ac:dyDescent="0.25">
      <c r="A160" s="8"/>
      <c r="B160" s="8"/>
      <c r="C160" s="7"/>
      <c r="D160" s="7"/>
      <c r="E160" s="6" t="s">
        <v>162</v>
      </c>
      <c r="F160" s="9">
        <v>19.100000000000001</v>
      </c>
      <c r="G160" s="9">
        <v>19.100000000000001</v>
      </c>
      <c r="H160" s="9">
        <v>0</v>
      </c>
      <c r="I160" s="9">
        <v>0</v>
      </c>
      <c r="J160" s="287">
        <f t="shared" si="65"/>
        <v>0</v>
      </c>
      <c r="K160" s="287"/>
    </row>
    <row r="161" spans="1:11" ht="26.25" x14ac:dyDescent="0.25">
      <c r="A161" s="8"/>
      <c r="B161" s="8"/>
      <c r="C161" s="7" t="s">
        <v>471</v>
      </c>
      <c r="D161" s="7"/>
      <c r="E161" s="6" t="s">
        <v>689</v>
      </c>
      <c r="F161" s="5">
        <f>F162+F163</f>
        <v>35.5</v>
      </c>
      <c r="G161" s="5">
        <f t="shared" ref="G161:I161" si="83">G162+G163</f>
        <v>35.5</v>
      </c>
      <c r="H161" s="5">
        <f t="shared" si="83"/>
        <v>0</v>
      </c>
      <c r="I161" s="5">
        <f t="shared" si="83"/>
        <v>0</v>
      </c>
      <c r="J161" s="289">
        <f t="shared" si="65"/>
        <v>0</v>
      </c>
      <c r="K161" s="289"/>
    </row>
    <row r="162" spans="1:11" ht="26.25" x14ac:dyDescent="0.25">
      <c r="A162" s="8"/>
      <c r="B162" s="8"/>
      <c r="C162" s="7"/>
      <c r="D162" s="7" t="s">
        <v>12</v>
      </c>
      <c r="E162" s="6" t="s">
        <v>11</v>
      </c>
      <c r="F162" s="5">
        <v>29.5</v>
      </c>
      <c r="G162" s="5">
        <v>35.5</v>
      </c>
      <c r="H162" s="5">
        <v>0</v>
      </c>
      <c r="I162" s="5">
        <v>0</v>
      </c>
      <c r="J162" s="289">
        <f t="shared" si="65"/>
        <v>0</v>
      </c>
      <c r="K162" s="289"/>
    </row>
    <row r="163" spans="1:11" ht="26.25" x14ac:dyDescent="0.25">
      <c r="A163" s="8"/>
      <c r="B163" s="8"/>
      <c r="C163" s="7"/>
      <c r="D163" s="7" t="s">
        <v>57</v>
      </c>
      <c r="E163" s="6" t="s">
        <v>56</v>
      </c>
      <c r="F163" s="5">
        <v>6</v>
      </c>
      <c r="G163" s="5">
        <v>0</v>
      </c>
      <c r="H163" s="5">
        <v>0</v>
      </c>
      <c r="I163" s="5">
        <v>0</v>
      </c>
      <c r="J163" s="289">
        <f t="shared" si="65"/>
        <v>0</v>
      </c>
      <c r="K163" s="289"/>
    </row>
    <row r="164" spans="1:11" x14ac:dyDescent="0.25">
      <c r="A164" s="8"/>
      <c r="B164" s="8"/>
      <c r="C164" s="7" t="s">
        <v>470</v>
      </c>
      <c r="D164" s="7"/>
      <c r="E164" s="6" t="s">
        <v>469</v>
      </c>
      <c r="F164" s="5">
        <f>F166</f>
        <v>24</v>
      </c>
      <c r="G164" s="5">
        <f>G166+G165</f>
        <v>24</v>
      </c>
      <c r="H164" s="5">
        <f t="shared" ref="H164:I164" si="84">H166</f>
        <v>0</v>
      </c>
      <c r="I164" s="5">
        <f t="shared" si="84"/>
        <v>0</v>
      </c>
      <c r="J164" s="289">
        <f t="shared" si="65"/>
        <v>0</v>
      </c>
      <c r="K164" s="289"/>
    </row>
    <row r="165" spans="1:11" ht="26.25" x14ac:dyDescent="0.25">
      <c r="A165" s="276"/>
      <c r="B165" s="276"/>
      <c r="C165" s="266"/>
      <c r="D165" s="7" t="s">
        <v>12</v>
      </c>
      <c r="E165" s="6" t="s">
        <v>11</v>
      </c>
      <c r="F165" s="273"/>
      <c r="G165" s="273">
        <v>24</v>
      </c>
      <c r="H165" s="273">
        <v>0</v>
      </c>
      <c r="I165" s="273">
        <v>0</v>
      </c>
      <c r="J165" s="306"/>
      <c r="K165" s="306"/>
    </row>
    <row r="166" spans="1:11" ht="26.25" x14ac:dyDescent="0.25">
      <c r="A166" s="8"/>
      <c r="B166" s="8"/>
      <c r="C166" s="7"/>
      <c r="D166" s="7" t="s">
        <v>57</v>
      </c>
      <c r="E166" s="6" t="s">
        <v>56</v>
      </c>
      <c r="F166" s="5">
        <v>24</v>
      </c>
      <c r="G166" s="5">
        <v>0</v>
      </c>
      <c r="H166" s="5">
        <v>0</v>
      </c>
      <c r="I166" s="5">
        <v>0</v>
      </c>
      <c r="J166" s="289">
        <f t="shared" si="65"/>
        <v>0</v>
      </c>
      <c r="K166" s="289"/>
    </row>
    <row r="167" spans="1:11" ht="38.25" x14ac:dyDescent="0.25">
      <c r="A167" s="34"/>
      <c r="B167" s="34"/>
      <c r="C167" s="35" t="s">
        <v>468</v>
      </c>
      <c r="D167" s="34"/>
      <c r="E167" s="33" t="s">
        <v>467</v>
      </c>
      <c r="F167" s="32">
        <f t="shared" ref="F167:I169" si="85">F168</f>
        <v>217.2</v>
      </c>
      <c r="G167" s="32">
        <f t="shared" si="85"/>
        <v>217.2</v>
      </c>
      <c r="H167" s="32">
        <f t="shared" si="85"/>
        <v>209.75</v>
      </c>
      <c r="I167" s="32">
        <f t="shared" si="85"/>
        <v>209.75</v>
      </c>
      <c r="J167" s="284">
        <f t="shared" si="65"/>
        <v>96.569981583793734</v>
      </c>
      <c r="K167" s="284">
        <f t="shared" si="66"/>
        <v>100</v>
      </c>
    </row>
    <row r="168" spans="1:11" x14ac:dyDescent="0.25">
      <c r="A168" s="184"/>
      <c r="B168" s="184"/>
      <c r="C168" s="184" t="s">
        <v>466</v>
      </c>
      <c r="D168" s="184"/>
      <c r="E168" s="196" t="s">
        <v>465</v>
      </c>
      <c r="F168" s="186">
        <f t="shared" si="85"/>
        <v>217.2</v>
      </c>
      <c r="G168" s="186">
        <f t="shared" si="85"/>
        <v>217.2</v>
      </c>
      <c r="H168" s="186">
        <f t="shared" si="85"/>
        <v>209.75</v>
      </c>
      <c r="I168" s="186">
        <f t="shared" si="85"/>
        <v>209.75</v>
      </c>
      <c r="J168" s="286">
        <f t="shared" si="65"/>
        <v>96.569981583793734</v>
      </c>
      <c r="K168" s="286">
        <f t="shared" si="66"/>
        <v>100</v>
      </c>
    </row>
    <row r="169" spans="1:11" x14ac:dyDescent="0.25">
      <c r="A169" s="8"/>
      <c r="B169" s="8"/>
      <c r="C169" s="7" t="s">
        <v>464</v>
      </c>
      <c r="D169" s="7"/>
      <c r="E169" s="111" t="s">
        <v>731</v>
      </c>
      <c r="F169" s="9">
        <f t="shared" si="85"/>
        <v>217.2</v>
      </c>
      <c r="G169" s="9">
        <f t="shared" si="85"/>
        <v>217.2</v>
      </c>
      <c r="H169" s="9">
        <f t="shared" si="85"/>
        <v>209.75</v>
      </c>
      <c r="I169" s="9">
        <f t="shared" si="85"/>
        <v>209.75</v>
      </c>
      <c r="J169" s="287">
        <f t="shared" si="65"/>
        <v>96.569981583793734</v>
      </c>
      <c r="K169" s="287">
        <f t="shared" si="66"/>
        <v>100</v>
      </c>
    </row>
    <row r="170" spans="1:11" ht="26.25" x14ac:dyDescent="0.25">
      <c r="A170" s="8"/>
      <c r="B170" s="8"/>
      <c r="C170" s="7"/>
      <c r="D170" s="7" t="s">
        <v>12</v>
      </c>
      <c r="E170" s="6" t="s">
        <v>11</v>
      </c>
      <c r="F170" s="9">
        <v>217.2</v>
      </c>
      <c r="G170" s="9">
        <v>217.2</v>
      </c>
      <c r="H170" s="9">
        <v>209.75</v>
      </c>
      <c r="I170" s="9">
        <v>209.75</v>
      </c>
      <c r="J170" s="287">
        <f t="shared" si="65"/>
        <v>96.569981583793734</v>
      </c>
      <c r="K170" s="287">
        <f t="shared" si="66"/>
        <v>100</v>
      </c>
    </row>
    <row r="171" spans="1:11" x14ac:dyDescent="0.25">
      <c r="A171" s="21"/>
      <c r="B171" s="23" t="s">
        <v>463</v>
      </c>
      <c r="C171" s="22"/>
      <c r="D171" s="21"/>
      <c r="E171" s="20" t="s">
        <v>462</v>
      </c>
      <c r="F171" s="27">
        <f>F172+F197+F204+F236</f>
        <v>151568.81288000001</v>
      </c>
      <c r="G171" s="27">
        <f t="shared" ref="G171:I171" si="86">G172+G197+G204+G236</f>
        <v>148266.01777999999</v>
      </c>
      <c r="H171" s="27">
        <f t="shared" si="86"/>
        <v>57240.804389999998</v>
      </c>
      <c r="I171" s="27">
        <f t="shared" si="86"/>
        <v>57234.005859999997</v>
      </c>
      <c r="J171" s="288">
        <f t="shared" si="65"/>
        <v>37.761070217864194</v>
      </c>
      <c r="K171" s="288">
        <f t="shared" si="66"/>
        <v>99.988122930709224</v>
      </c>
    </row>
    <row r="172" spans="1:11" x14ac:dyDescent="0.25">
      <c r="A172" s="21"/>
      <c r="B172" s="23" t="s">
        <v>461</v>
      </c>
      <c r="C172" s="22"/>
      <c r="D172" s="23"/>
      <c r="E172" s="28" t="s">
        <v>460</v>
      </c>
      <c r="F172" s="27">
        <f>F173+F193</f>
        <v>935.2</v>
      </c>
      <c r="G172" s="27">
        <f t="shared" ref="G172:I172" si="87">G173+G193</f>
        <v>935.2</v>
      </c>
      <c r="H172" s="27">
        <f t="shared" si="87"/>
        <v>221.16000000000003</v>
      </c>
      <c r="I172" s="27">
        <f t="shared" si="87"/>
        <v>221.16000000000003</v>
      </c>
      <c r="J172" s="288">
        <f t="shared" si="65"/>
        <v>23.648417450812662</v>
      </c>
      <c r="K172" s="288">
        <f t="shared" si="66"/>
        <v>100</v>
      </c>
    </row>
    <row r="173" spans="1:11" ht="25.5" x14ac:dyDescent="0.25">
      <c r="A173" s="21"/>
      <c r="B173" s="23"/>
      <c r="C173" s="22" t="s">
        <v>36</v>
      </c>
      <c r="D173" s="21"/>
      <c r="E173" s="28" t="s">
        <v>35</v>
      </c>
      <c r="F173" s="27">
        <f>F174+F188</f>
        <v>378.8</v>
      </c>
      <c r="G173" s="27">
        <f t="shared" ref="G173:I173" si="88">G174+G188</f>
        <v>378.8</v>
      </c>
      <c r="H173" s="27">
        <f t="shared" si="88"/>
        <v>35.700000000000003</v>
      </c>
      <c r="I173" s="27">
        <f t="shared" si="88"/>
        <v>35.700000000000003</v>
      </c>
      <c r="J173" s="288">
        <f t="shared" si="65"/>
        <v>9.4244984160506853</v>
      </c>
      <c r="K173" s="288">
        <f t="shared" si="66"/>
        <v>100</v>
      </c>
    </row>
    <row r="174" spans="1:11" ht="25.5" x14ac:dyDescent="0.25">
      <c r="A174" s="34"/>
      <c r="B174" s="34"/>
      <c r="C174" s="35" t="s">
        <v>398</v>
      </c>
      <c r="D174" s="34"/>
      <c r="E174" s="33" t="s">
        <v>397</v>
      </c>
      <c r="F174" s="32">
        <f>F175</f>
        <v>259.8</v>
      </c>
      <c r="G174" s="32">
        <f t="shared" ref="G174:I174" si="89">G175</f>
        <v>259.8</v>
      </c>
      <c r="H174" s="32">
        <f t="shared" si="89"/>
        <v>0</v>
      </c>
      <c r="I174" s="32">
        <f t="shared" si="89"/>
        <v>0</v>
      </c>
      <c r="J174" s="284">
        <f t="shared" si="65"/>
        <v>0</v>
      </c>
      <c r="K174" s="284"/>
    </row>
    <row r="175" spans="1:11" ht="26.25" x14ac:dyDescent="0.25">
      <c r="A175" s="31"/>
      <c r="B175" s="31"/>
      <c r="C175" s="31" t="s">
        <v>459</v>
      </c>
      <c r="D175" s="31"/>
      <c r="E175" s="81" t="s">
        <v>458</v>
      </c>
      <c r="F175" s="29">
        <f>F176+F179</f>
        <v>259.8</v>
      </c>
      <c r="G175" s="29">
        <f t="shared" ref="G175:I175" si="90">G176+G179</f>
        <v>259.8</v>
      </c>
      <c r="H175" s="29">
        <f t="shared" si="90"/>
        <v>0</v>
      </c>
      <c r="I175" s="29">
        <f t="shared" si="90"/>
        <v>0</v>
      </c>
      <c r="J175" s="285">
        <f t="shared" si="65"/>
        <v>0</v>
      </c>
      <c r="K175" s="285"/>
    </row>
    <row r="176" spans="1:11" x14ac:dyDescent="0.25">
      <c r="A176" s="184"/>
      <c r="B176" s="184"/>
      <c r="C176" s="184" t="s">
        <v>457</v>
      </c>
      <c r="D176" s="184"/>
      <c r="E176" s="196" t="s">
        <v>456</v>
      </c>
      <c r="F176" s="186">
        <f t="shared" ref="F176:I177" si="91">F177</f>
        <v>124</v>
      </c>
      <c r="G176" s="186">
        <f t="shared" si="91"/>
        <v>124</v>
      </c>
      <c r="H176" s="186">
        <f t="shared" si="91"/>
        <v>0</v>
      </c>
      <c r="I176" s="186">
        <f t="shared" si="91"/>
        <v>0</v>
      </c>
      <c r="J176" s="286">
        <f t="shared" si="65"/>
        <v>0</v>
      </c>
      <c r="K176" s="286"/>
    </row>
    <row r="177" spans="1:11" x14ac:dyDescent="0.25">
      <c r="A177" s="7"/>
      <c r="B177" s="7"/>
      <c r="C177" s="7" t="s">
        <v>455</v>
      </c>
      <c r="D177" s="7"/>
      <c r="E177" s="101" t="s">
        <v>454</v>
      </c>
      <c r="F177" s="5">
        <f t="shared" si="91"/>
        <v>124</v>
      </c>
      <c r="G177" s="5">
        <f t="shared" si="91"/>
        <v>124</v>
      </c>
      <c r="H177" s="5">
        <f t="shared" si="91"/>
        <v>0</v>
      </c>
      <c r="I177" s="5">
        <f t="shared" si="91"/>
        <v>0</v>
      </c>
      <c r="J177" s="289">
        <f t="shared" si="65"/>
        <v>0</v>
      </c>
      <c r="K177" s="289"/>
    </row>
    <row r="178" spans="1:11" ht="26.25" x14ac:dyDescent="0.25">
      <c r="A178" s="7"/>
      <c r="B178" s="7"/>
      <c r="C178" s="7"/>
      <c r="D178" s="7" t="s">
        <v>12</v>
      </c>
      <c r="E178" s="6" t="s">
        <v>11</v>
      </c>
      <c r="F178" s="5">
        <v>124</v>
      </c>
      <c r="G178" s="5">
        <v>124</v>
      </c>
      <c r="H178" s="5">
        <v>0</v>
      </c>
      <c r="I178" s="5">
        <v>0</v>
      </c>
      <c r="J178" s="289">
        <f t="shared" si="65"/>
        <v>0</v>
      </c>
      <c r="K178" s="289"/>
    </row>
    <row r="179" spans="1:11" x14ac:dyDescent="0.25">
      <c r="A179" s="184"/>
      <c r="B179" s="184"/>
      <c r="C179" s="184" t="s">
        <v>453</v>
      </c>
      <c r="D179" s="184"/>
      <c r="E179" s="196" t="s">
        <v>452</v>
      </c>
      <c r="F179" s="186">
        <f>F180+F182+F184+F186</f>
        <v>135.80000000000001</v>
      </c>
      <c r="G179" s="186">
        <f t="shared" ref="G179:I179" si="92">G180+G182+G184+G186</f>
        <v>135.80000000000001</v>
      </c>
      <c r="H179" s="186">
        <f t="shared" si="92"/>
        <v>0</v>
      </c>
      <c r="I179" s="186">
        <f t="shared" si="92"/>
        <v>0</v>
      </c>
      <c r="J179" s="286">
        <f t="shared" si="65"/>
        <v>0</v>
      </c>
      <c r="K179" s="286"/>
    </row>
    <row r="180" spans="1:11" ht="26.25" x14ac:dyDescent="0.25">
      <c r="A180" s="8"/>
      <c r="B180" s="8"/>
      <c r="C180" s="7" t="s">
        <v>451</v>
      </c>
      <c r="D180" s="7"/>
      <c r="E180" s="101" t="s">
        <v>450</v>
      </c>
      <c r="F180" s="5">
        <f>F181</f>
        <v>40.4</v>
      </c>
      <c r="G180" s="5">
        <f t="shared" ref="G180:I180" si="93">G181</f>
        <v>40.4</v>
      </c>
      <c r="H180" s="5">
        <f t="shared" si="93"/>
        <v>0</v>
      </c>
      <c r="I180" s="5">
        <f t="shared" si="93"/>
        <v>0</v>
      </c>
      <c r="J180" s="289">
        <f t="shared" si="65"/>
        <v>0</v>
      </c>
      <c r="K180" s="289"/>
    </row>
    <row r="181" spans="1:11" ht="26.25" x14ac:dyDescent="0.25">
      <c r="A181" s="8"/>
      <c r="B181" s="8"/>
      <c r="C181" s="7"/>
      <c r="D181" s="7" t="s">
        <v>12</v>
      </c>
      <c r="E181" s="6" t="s">
        <v>11</v>
      </c>
      <c r="F181" s="5">
        <v>40.4</v>
      </c>
      <c r="G181" s="5">
        <v>40.4</v>
      </c>
      <c r="H181" s="5">
        <v>0</v>
      </c>
      <c r="I181" s="5">
        <v>0</v>
      </c>
      <c r="J181" s="289">
        <f t="shared" si="65"/>
        <v>0</v>
      </c>
      <c r="K181" s="289"/>
    </row>
    <row r="182" spans="1:11" x14ac:dyDescent="0.25">
      <c r="A182" s="8"/>
      <c r="B182" s="8"/>
      <c r="C182" s="7" t="s">
        <v>449</v>
      </c>
      <c r="D182" s="7"/>
      <c r="E182" s="101" t="s">
        <v>448</v>
      </c>
      <c r="F182" s="5">
        <f>F183</f>
        <v>40</v>
      </c>
      <c r="G182" s="5">
        <f t="shared" ref="G182:I182" si="94">G183</f>
        <v>40</v>
      </c>
      <c r="H182" s="5">
        <f t="shared" si="94"/>
        <v>0</v>
      </c>
      <c r="I182" s="5">
        <f t="shared" si="94"/>
        <v>0</v>
      </c>
      <c r="J182" s="289">
        <f t="shared" si="65"/>
        <v>0</v>
      </c>
      <c r="K182" s="289"/>
    </row>
    <row r="183" spans="1:11" ht="26.25" x14ac:dyDescent="0.25">
      <c r="A183" s="8"/>
      <c r="B183" s="8"/>
      <c r="C183" s="7"/>
      <c r="D183" s="7" t="s">
        <v>12</v>
      </c>
      <c r="E183" s="6" t="s">
        <v>11</v>
      </c>
      <c r="F183" s="5">
        <v>40</v>
      </c>
      <c r="G183" s="5">
        <v>40</v>
      </c>
      <c r="H183" s="5">
        <v>0</v>
      </c>
      <c r="I183" s="5">
        <v>0</v>
      </c>
      <c r="J183" s="289">
        <f t="shared" si="65"/>
        <v>0</v>
      </c>
      <c r="K183" s="289"/>
    </row>
    <row r="184" spans="1:11" x14ac:dyDescent="0.25">
      <c r="A184" s="8"/>
      <c r="B184" s="8"/>
      <c r="C184" s="7" t="s">
        <v>447</v>
      </c>
      <c r="D184" s="7"/>
      <c r="E184" s="101" t="s">
        <v>446</v>
      </c>
      <c r="F184" s="5">
        <f>F185</f>
        <v>26.6</v>
      </c>
      <c r="G184" s="5">
        <f t="shared" ref="G184:I184" si="95">G185</f>
        <v>26.6</v>
      </c>
      <c r="H184" s="5">
        <f t="shared" si="95"/>
        <v>0</v>
      </c>
      <c r="I184" s="5">
        <f t="shared" si="95"/>
        <v>0</v>
      </c>
      <c r="J184" s="289">
        <f t="shared" si="65"/>
        <v>0</v>
      </c>
      <c r="K184" s="289"/>
    </row>
    <row r="185" spans="1:11" ht="26.25" x14ac:dyDescent="0.25">
      <c r="A185" s="8"/>
      <c r="B185" s="8"/>
      <c r="C185" s="7"/>
      <c r="D185" s="7" t="s">
        <v>12</v>
      </c>
      <c r="E185" s="6" t="s">
        <v>11</v>
      </c>
      <c r="F185" s="5">
        <v>26.6</v>
      </c>
      <c r="G185" s="5">
        <v>26.6</v>
      </c>
      <c r="H185" s="5">
        <v>0</v>
      </c>
      <c r="I185" s="5">
        <v>0</v>
      </c>
      <c r="J185" s="289">
        <f t="shared" si="65"/>
        <v>0</v>
      </c>
      <c r="K185" s="289"/>
    </row>
    <row r="186" spans="1:11" x14ac:dyDescent="0.25">
      <c r="A186" s="8"/>
      <c r="B186" s="8"/>
      <c r="C186" s="7" t="s">
        <v>445</v>
      </c>
      <c r="D186" s="7"/>
      <c r="E186" s="101" t="s">
        <v>444</v>
      </c>
      <c r="F186" s="5">
        <f>F187</f>
        <v>28.8</v>
      </c>
      <c r="G186" s="5">
        <f t="shared" ref="G186:I186" si="96">G187</f>
        <v>28.8</v>
      </c>
      <c r="H186" s="5">
        <f t="shared" si="96"/>
        <v>0</v>
      </c>
      <c r="I186" s="5">
        <f t="shared" si="96"/>
        <v>0</v>
      </c>
      <c r="J186" s="289">
        <f t="shared" si="65"/>
        <v>0</v>
      </c>
      <c r="K186" s="289"/>
    </row>
    <row r="187" spans="1:11" ht="26.25" x14ac:dyDescent="0.25">
      <c r="A187" s="8"/>
      <c r="B187" s="8"/>
      <c r="C187" s="7"/>
      <c r="D187" s="7" t="s">
        <v>12</v>
      </c>
      <c r="E187" s="6" t="s">
        <v>11</v>
      </c>
      <c r="F187" s="5">
        <v>28.8</v>
      </c>
      <c r="G187" s="5">
        <v>28.8</v>
      </c>
      <c r="H187" s="5">
        <v>0</v>
      </c>
      <c r="I187" s="5">
        <v>0</v>
      </c>
      <c r="J187" s="289">
        <f t="shared" si="65"/>
        <v>0</v>
      </c>
      <c r="K187" s="289"/>
    </row>
    <row r="188" spans="1:11" ht="25.5" x14ac:dyDescent="0.25">
      <c r="A188" s="34"/>
      <c r="B188" s="34"/>
      <c r="C188" s="35" t="s">
        <v>305</v>
      </c>
      <c r="D188" s="34"/>
      <c r="E188" s="33" t="s">
        <v>304</v>
      </c>
      <c r="F188" s="32">
        <f t="shared" ref="F188:I191" si="97">F189</f>
        <v>119</v>
      </c>
      <c r="G188" s="32">
        <f t="shared" si="97"/>
        <v>119</v>
      </c>
      <c r="H188" s="32">
        <f t="shared" si="97"/>
        <v>35.700000000000003</v>
      </c>
      <c r="I188" s="32">
        <f t="shared" si="97"/>
        <v>35.700000000000003</v>
      </c>
      <c r="J188" s="284">
        <f t="shared" si="65"/>
        <v>30.000000000000004</v>
      </c>
      <c r="K188" s="284">
        <f t="shared" si="66"/>
        <v>100</v>
      </c>
    </row>
    <row r="189" spans="1:11" ht="26.25" x14ac:dyDescent="0.25">
      <c r="A189" s="31"/>
      <c r="B189" s="31"/>
      <c r="C189" s="31" t="s">
        <v>303</v>
      </c>
      <c r="D189" s="31"/>
      <c r="E189" s="81" t="s">
        <v>302</v>
      </c>
      <c r="F189" s="29">
        <f t="shared" si="97"/>
        <v>119</v>
      </c>
      <c r="G189" s="29">
        <f t="shared" si="97"/>
        <v>119</v>
      </c>
      <c r="H189" s="29">
        <f t="shared" si="97"/>
        <v>35.700000000000003</v>
      </c>
      <c r="I189" s="29">
        <f t="shared" si="97"/>
        <v>35.700000000000003</v>
      </c>
      <c r="J189" s="285">
        <f t="shared" si="65"/>
        <v>30.000000000000004</v>
      </c>
      <c r="K189" s="285">
        <f t="shared" si="66"/>
        <v>100</v>
      </c>
    </row>
    <row r="190" spans="1:11" ht="26.25" x14ac:dyDescent="0.25">
      <c r="A190" s="184"/>
      <c r="B190" s="184"/>
      <c r="C190" s="184" t="s">
        <v>443</v>
      </c>
      <c r="D190" s="192"/>
      <c r="E190" s="196" t="s">
        <v>442</v>
      </c>
      <c r="F190" s="186">
        <f t="shared" si="97"/>
        <v>119</v>
      </c>
      <c r="G190" s="186">
        <f t="shared" si="97"/>
        <v>119</v>
      </c>
      <c r="H190" s="186">
        <f t="shared" si="97"/>
        <v>35.700000000000003</v>
      </c>
      <c r="I190" s="186">
        <f t="shared" si="97"/>
        <v>35.700000000000003</v>
      </c>
      <c r="J190" s="286">
        <f t="shared" si="65"/>
        <v>30.000000000000004</v>
      </c>
      <c r="K190" s="286">
        <f t="shared" si="66"/>
        <v>100</v>
      </c>
    </row>
    <row r="191" spans="1:11" ht="38.25" x14ac:dyDescent="0.25">
      <c r="A191" s="8"/>
      <c r="B191" s="8"/>
      <c r="C191" s="55" t="s">
        <v>441</v>
      </c>
      <c r="D191" s="55"/>
      <c r="E191" s="10" t="s">
        <v>440</v>
      </c>
      <c r="F191" s="5">
        <f t="shared" si="97"/>
        <v>119</v>
      </c>
      <c r="G191" s="5">
        <f t="shared" si="97"/>
        <v>119</v>
      </c>
      <c r="H191" s="5">
        <f t="shared" si="97"/>
        <v>35.700000000000003</v>
      </c>
      <c r="I191" s="5">
        <f t="shared" si="97"/>
        <v>35.700000000000003</v>
      </c>
      <c r="J191" s="289">
        <f t="shared" si="65"/>
        <v>30.000000000000004</v>
      </c>
      <c r="K191" s="289">
        <f t="shared" si="66"/>
        <v>100</v>
      </c>
    </row>
    <row r="192" spans="1:11" ht="26.25" x14ac:dyDescent="0.25">
      <c r="A192" s="8"/>
      <c r="B192" s="8"/>
      <c r="C192" s="55"/>
      <c r="D192" s="7" t="s">
        <v>12</v>
      </c>
      <c r="E192" s="6" t="s">
        <v>11</v>
      </c>
      <c r="F192" s="5">
        <v>119</v>
      </c>
      <c r="G192" s="5">
        <v>119</v>
      </c>
      <c r="H192" s="5">
        <v>35.700000000000003</v>
      </c>
      <c r="I192" s="5">
        <v>35.700000000000003</v>
      </c>
      <c r="J192" s="289">
        <f t="shared" si="65"/>
        <v>30.000000000000004</v>
      </c>
      <c r="K192" s="289">
        <f t="shared" si="66"/>
        <v>100</v>
      </c>
    </row>
    <row r="193" spans="1:11" x14ac:dyDescent="0.25">
      <c r="A193" s="110"/>
      <c r="B193" s="110"/>
      <c r="C193" s="49" t="s">
        <v>52</v>
      </c>
      <c r="D193" s="48"/>
      <c r="E193" s="109" t="s">
        <v>51</v>
      </c>
      <c r="F193" s="108">
        <f t="shared" ref="F193:I195" si="98">F194</f>
        <v>556.4</v>
      </c>
      <c r="G193" s="108">
        <f t="shared" si="98"/>
        <v>556.4</v>
      </c>
      <c r="H193" s="108">
        <f t="shared" si="98"/>
        <v>185.46</v>
      </c>
      <c r="I193" s="108">
        <f t="shared" si="98"/>
        <v>185.46</v>
      </c>
      <c r="J193" s="292">
        <f t="shared" si="65"/>
        <v>33.332135154565066</v>
      </c>
      <c r="K193" s="292">
        <f t="shared" si="66"/>
        <v>100</v>
      </c>
    </row>
    <row r="194" spans="1:11" ht="38.25" x14ac:dyDescent="0.25">
      <c r="A194" s="103"/>
      <c r="B194" s="103"/>
      <c r="C194" s="45" t="s">
        <v>16</v>
      </c>
      <c r="D194" s="44"/>
      <c r="E194" s="87" t="s">
        <v>15</v>
      </c>
      <c r="F194" s="107">
        <f t="shared" si="98"/>
        <v>556.4</v>
      </c>
      <c r="G194" s="107">
        <f t="shared" si="98"/>
        <v>556.4</v>
      </c>
      <c r="H194" s="107">
        <f t="shared" si="98"/>
        <v>185.46</v>
      </c>
      <c r="I194" s="107">
        <f t="shared" si="98"/>
        <v>185.46</v>
      </c>
      <c r="J194" s="307">
        <f t="shared" si="65"/>
        <v>33.332135154565066</v>
      </c>
      <c r="K194" s="307">
        <f t="shared" si="66"/>
        <v>100</v>
      </c>
    </row>
    <row r="195" spans="1:11" ht="25.5" x14ac:dyDescent="0.25">
      <c r="A195" s="8"/>
      <c r="B195" s="8"/>
      <c r="C195" s="7" t="s">
        <v>733</v>
      </c>
      <c r="D195" s="7"/>
      <c r="E195" s="245" t="s">
        <v>763</v>
      </c>
      <c r="F195" s="9">
        <f t="shared" si="98"/>
        <v>556.4</v>
      </c>
      <c r="G195" s="9">
        <f t="shared" si="98"/>
        <v>556.4</v>
      </c>
      <c r="H195" s="9">
        <f t="shared" si="98"/>
        <v>185.46</v>
      </c>
      <c r="I195" s="9">
        <f t="shared" si="98"/>
        <v>185.46</v>
      </c>
      <c r="J195" s="287">
        <f t="shared" si="65"/>
        <v>33.332135154565066</v>
      </c>
      <c r="K195" s="287">
        <f t="shared" si="66"/>
        <v>100</v>
      </c>
    </row>
    <row r="196" spans="1:11" ht="26.25" x14ac:dyDescent="0.25">
      <c r="A196" s="8"/>
      <c r="B196" s="8"/>
      <c r="C196" s="7"/>
      <c r="D196" s="7" t="s">
        <v>57</v>
      </c>
      <c r="E196" s="6" t="s">
        <v>56</v>
      </c>
      <c r="F196" s="9">
        <v>556.4</v>
      </c>
      <c r="G196" s="9">
        <v>556.4</v>
      </c>
      <c r="H196" s="9">
        <v>185.46</v>
      </c>
      <c r="I196" s="9">
        <v>185.46</v>
      </c>
      <c r="J196" s="287">
        <f t="shared" si="65"/>
        <v>33.332135154565066</v>
      </c>
      <c r="K196" s="287">
        <f t="shared" si="66"/>
        <v>100</v>
      </c>
    </row>
    <row r="197" spans="1:11" x14ac:dyDescent="0.25">
      <c r="A197" s="21"/>
      <c r="B197" s="23" t="s">
        <v>439</v>
      </c>
      <c r="C197" s="22"/>
      <c r="D197" s="21"/>
      <c r="E197" s="20" t="s">
        <v>438</v>
      </c>
      <c r="F197" s="19">
        <f>F199</f>
        <v>5341.6</v>
      </c>
      <c r="G197" s="19">
        <f t="shared" ref="G197:I197" si="99">G199</f>
        <v>5341.6</v>
      </c>
      <c r="H197" s="19">
        <f t="shared" si="99"/>
        <v>1276.376</v>
      </c>
      <c r="I197" s="19">
        <f t="shared" si="99"/>
        <v>1276.376</v>
      </c>
      <c r="J197" s="295">
        <f t="shared" si="65"/>
        <v>23.895012730268085</v>
      </c>
      <c r="K197" s="295">
        <f t="shared" si="66"/>
        <v>100</v>
      </c>
    </row>
    <row r="198" spans="1:11" ht="25.5" x14ac:dyDescent="0.25">
      <c r="A198" s="21"/>
      <c r="B198" s="23"/>
      <c r="C198" s="22" t="s">
        <v>36</v>
      </c>
      <c r="D198" s="21"/>
      <c r="E198" s="28" t="s">
        <v>35</v>
      </c>
      <c r="F198" s="19">
        <f t="shared" ref="F198:I202" si="100">F199</f>
        <v>5341.6</v>
      </c>
      <c r="G198" s="19">
        <f t="shared" si="100"/>
        <v>5341.6</v>
      </c>
      <c r="H198" s="19">
        <f t="shared" si="100"/>
        <v>1276.376</v>
      </c>
      <c r="I198" s="19">
        <f t="shared" si="100"/>
        <v>1276.376</v>
      </c>
      <c r="J198" s="295">
        <f t="shared" ref="J198:J261" si="101">I198/F198*100</f>
        <v>23.895012730268085</v>
      </c>
      <c r="K198" s="295">
        <f t="shared" ref="K198:K259" si="102">SUM(I198/H198*100)</f>
        <v>100</v>
      </c>
    </row>
    <row r="199" spans="1:11" ht="25.5" x14ac:dyDescent="0.25">
      <c r="A199" s="34"/>
      <c r="B199" s="34"/>
      <c r="C199" s="35" t="s">
        <v>430</v>
      </c>
      <c r="D199" s="34"/>
      <c r="E199" s="33" t="s">
        <v>429</v>
      </c>
      <c r="F199" s="32">
        <f t="shared" si="100"/>
        <v>5341.6</v>
      </c>
      <c r="G199" s="32">
        <f t="shared" si="100"/>
        <v>5341.6</v>
      </c>
      <c r="H199" s="32">
        <f t="shared" si="100"/>
        <v>1276.376</v>
      </c>
      <c r="I199" s="32">
        <f t="shared" si="100"/>
        <v>1276.376</v>
      </c>
      <c r="J199" s="284">
        <f t="shared" si="101"/>
        <v>23.895012730268085</v>
      </c>
      <c r="K199" s="284">
        <f t="shared" si="102"/>
        <v>100</v>
      </c>
    </row>
    <row r="200" spans="1:11" ht="26.25" x14ac:dyDescent="0.25">
      <c r="A200" s="31"/>
      <c r="B200" s="31"/>
      <c r="C200" s="31" t="s">
        <v>437</v>
      </c>
      <c r="D200" s="31"/>
      <c r="E200" s="52" t="s">
        <v>436</v>
      </c>
      <c r="F200" s="29">
        <f t="shared" si="100"/>
        <v>5341.6</v>
      </c>
      <c r="G200" s="29">
        <f t="shared" si="100"/>
        <v>5341.6</v>
      </c>
      <c r="H200" s="29">
        <f t="shared" si="100"/>
        <v>1276.376</v>
      </c>
      <c r="I200" s="29">
        <f t="shared" si="100"/>
        <v>1276.376</v>
      </c>
      <c r="J200" s="285">
        <f t="shared" si="101"/>
        <v>23.895012730268085</v>
      </c>
      <c r="K200" s="285">
        <f t="shared" si="102"/>
        <v>100</v>
      </c>
    </row>
    <row r="201" spans="1:11" ht="26.25" x14ac:dyDescent="0.25">
      <c r="A201" s="184"/>
      <c r="B201" s="184"/>
      <c r="C201" s="184" t="s">
        <v>435</v>
      </c>
      <c r="D201" s="184"/>
      <c r="E201" s="185" t="s">
        <v>434</v>
      </c>
      <c r="F201" s="186">
        <f t="shared" si="100"/>
        <v>5341.6</v>
      </c>
      <c r="G201" s="186">
        <f t="shared" si="100"/>
        <v>5341.6</v>
      </c>
      <c r="H201" s="186">
        <f t="shared" si="100"/>
        <v>1276.376</v>
      </c>
      <c r="I201" s="186">
        <f t="shared" si="100"/>
        <v>1276.376</v>
      </c>
      <c r="J201" s="286">
        <f t="shared" si="101"/>
        <v>23.895012730268085</v>
      </c>
      <c r="K201" s="286">
        <f t="shared" si="102"/>
        <v>100</v>
      </c>
    </row>
    <row r="202" spans="1:11" ht="39" x14ac:dyDescent="0.25">
      <c r="A202" s="8"/>
      <c r="B202" s="8"/>
      <c r="C202" s="7" t="s">
        <v>433</v>
      </c>
      <c r="D202" s="61"/>
      <c r="E202" s="6" t="s">
        <v>607</v>
      </c>
      <c r="F202" s="9">
        <f t="shared" si="100"/>
        <v>5341.6</v>
      </c>
      <c r="G202" s="9">
        <f t="shared" si="100"/>
        <v>5341.6</v>
      </c>
      <c r="H202" s="9">
        <f t="shared" si="100"/>
        <v>1276.376</v>
      </c>
      <c r="I202" s="9">
        <f t="shared" si="100"/>
        <v>1276.376</v>
      </c>
      <c r="J202" s="287">
        <f t="shared" si="101"/>
        <v>23.895012730268085</v>
      </c>
      <c r="K202" s="287">
        <f t="shared" si="102"/>
        <v>100</v>
      </c>
    </row>
    <row r="203" spans="1:11" ht="26.25" x14ac:dyDescent="0.25">
      <c r="A203" s="8"/>
      <c r="B203" s="8"/>
      <c r="C203" s="7"/>
      <c r="D203" s="7" t="s">
        <v>12</v>
      </c>
      <c r="E203" s="6" t="s">
        <v>11</v>
      </c>
      <c r="F203" s="9">
        <v>5341.6</v>
      </c>
      <c r="G203" s="9">
        <v>5341.6</v>
      </c>
      <c r="H203" s="9">
        <v>1276.376</v>
      </c>
      <c r="I203" s="9">
        <v>1276.376</v>
      </c>
      <c r="J203" s="287">
        <f t="shared" si="101"/>
        <v>23.895012730268085</v>
      </c>
      <c r="K203" s="287">
        <f t="shared" si="102"/>
        <v>100</v>
      </c>
    </row>
    <row r="204" spans="1:11" x14ac:dyDescent="0.25">
      <c r="A204" s="37"/>
      <c r="B204" s="23" t="s">
        <v>432</v>
      </c>
      <c r="C204" s="22"/>
      <c r="D204" s="21"/>
      <c r="E204" s="20" t="s">
        <v>431</v>
      </c>
      <c r="F204" s="19">
        <f t="shared" ref="F204:I205" si="103">F205</f>
        <v>127367.76888</v>
      </c>
      <c r="G204" s="19">
        <f t="shared" si="103"/>
        <v>123767.40271000001</v>
      </c>
      <c r="H204" s="19">
        <f t="shared" si="103"/>
        <v>54652.639159999999</v>
      </c>
      <c r="I204" s="19">
        <f t="shared" si="103"/>
        <v>54652.182919999999</v>
      </c>
      <c r="J204" s="295">
        <f t="shared" si="101"/>
        <v>42.90895836566844</v>
      </c>
      <c r="K204" s="295">
        <f t="shared" si="102"/>
        <v>99.999165200423974</v>
      </c>
    </row>
    <row r="205" spans="1:11" ht="25.5" x14ac:dyDescent="0.25">
      <c r="A205" s="37"/>
      <c r="B205" s="23"/>
      <c r="C205" s="22" t="s">
        <v>36</v>
      </c>
      <c r="D205" s="21"/>
      <c r="E205" s="28" t="s">
        <v>35</v>
      </c>
      <c r="F205" s="19">
        <f t="shared" si="103"/>
        <v>127367.76888</v>
      </c>
      <c r="G205" s="19">
        <f t="shared" si="103"/>
        <v>123767.40271000001</v>
      </c>
      <c r="H205" s="19">
        <f t="shared" si="103"/>
        <v>54652.639159999999</v>
      </c>
      <c r="I205" s="19">
        <f t="shared" si="103"/>
        <v>54652.182919999999</v>
      </c>
      <c r="J205" s="295">
        <f t="shared" si="101"/>
        <v>42.90895836566844</v>
      </c>
      <c r="K205" s="295">
        <f t="shared" si="102"/>
        <v>99.999165200423974</v>
      </c>
    </row>
    <row r="206" spans="1:11" ht="25.5" x14ac:dyDescent="0.25">
      <c r="A206" s="34"/>
      <c r="B206" s="34"/>
      <c r="C206" s="35" t="s">
        <v>430</v>
      </c>
      <c r="D206" s="34"/>
      <c r="E206" s="33" t="s">
        <v>429</v>
      </c>
      <c r="F206" s="32">
        <f>F207+F232</f>
        <v>127367.76888</v>
      </c>
      <c r="G206" s="32">
        <f t="shared" ref="G206:I206" si="104">G207+G232</f>
        <v>123767.40271000001</v>
      </c>
      <c r="H206" s="32">
        <f t="shared" si="104"/>
        <v>54652.639159999999</v>
      </c>
      <c r="I206" s="32">
        <f t="shared" si="104"/>
        <v>54652.182919999999</v>
      </c>
      <c r="J206" s="284">
        <f t="shared" si="101"/>
        <v>42.90895836566844</v>
      </c>
      <c r="K206" s="284">
        <f t="shared" si="102"/>
        <v>99.999165200423974</v>
      </c>
    </row>
    <row r="207" spans="1:11" ht="26.25" x14ac:dyDescent="0.25">
      <c r="A207" s="31"/>
      <c r="B207" s="31"/>
      <c r="C207" s="31" t="s">
        <v>428</v>
      </c>
      <c r="D207" s="31"/>
      <c r="E207" s="52" t="s">
        <v>427</v>
      </c>
      <c r="F207" s="29">
        <f>F208+F211+F214+F223+F226</f>
        <v>126469.56888000001</v>
      </c>
      <c r="G207" s="29">
        <f t="shared" ref="G207:I207" si="105">G208+G211+G214+G223+G226</f>
        <v>122869.20271000001</v>
      </c>
      <c r="H207" s="29">
        <f t="shared" si="105"/>
        <v>54652.639159999999</v>
      </c>
      <c r="I207" s="29">
        <f t="shared" si="105"/>
        <v>54652.182919999999</v>
      </c>
      <c r="J207" s="285">
        <f t="shared" si="101"/>
        <v>43.213702239988208</v>
      </c>
      <c r="K207" s="285">
        <f t="shared" si="102"/>
        <v>99.999165200423974</v>
      </c>
    </row>
    <row r="208" spans="1:11" ht="26.25" x14ac:dyDescent="0.25">
      <c r="A208" s="184"/>
      <c r="B208" s="184"/>
      <c r="C208" s="184" t="s">
        <v>426</v>
      </c>
      <c r="D208" s="184"/>
      <c r="E208" s="185" t="s">
        <v>732</v>
      </c>
      <c r="F208" s="186">
        <f>F209</f>
        <v>542.79999999999995</v>
      </c>
      <c r="G208" s="186">
        <f t="shared" ref="G208:I208" si="106">G209</f>
        <v>542.79999999999995</v>
      </c>
      <c r="H208" s="186">
        <f t="shared" si="106"/>
        <v>0</v>
      </c>
      <c r="I208" s="186">
        <f t="shared" si="106"/>
        <v>0</v>
      </c>
      <c r="J208" s="286">
        <f t="shared" si="101"/>
        <v>0</v>
      </c>
      <c r="K208" s="286"/>
    </row>
    <row r="209" spans="1:11" ht="26.25" x14ac:dyDescent="0.25">
      <c r="A209" s="7"/>
      <c r="B209" s="7"/>
      <c r="C209" s="7" t="s">
        <v>761</v>
      </c>
      <c r="D209" s="61"/>
      <c r="E209" s="6" t="s">
        <v>425</v>
      </c>
      <c r="F209" s="9">
        <f>SUM(F210)</f>
        <v>542.79999999999995</v>
      </c>
      <c r="G209" s="9">
        <f t="shared" ref="G209:I209" si="107">SUM(G210)</f>
        <v>542.79999999999995</v>
      </c>
      <c r="H209" s="9">
        <f t="shared" si="107"/>
        <v>0</v>
      </c>
      <c r="I209" s="9">
        <f t="shared" si="107"/>
        <v>0</v>
      </c>
      <c r="J209" s="287">
        <f t="shared" si="101"/>
        <v>0</v>
      </c>
      <c r="K209" s="287"/>
    </row>
    <row r="210" spans="1:11" ht="26.25" x14ac:dyDescent="0.25">
      <c r="A210" s="7"/>
      <c r="B210" s="7"/>
      <c r="C210" s="7"/>
      <c r="D210" s="7" t="s">
        <v>12</v>
      </c>
      <c r="E210" s="6" t="s">
        <v>11</v>
      </c>
      <c r="F210" s="9">
        <v>542.79999999999995</v>
      </c>
      <c r="G210" s="9">
        <v>542.79999999999995</v>
      </c>
      <c r="H210" s="9">
        <v>0</v>
      </c>
      <c r="I210" s="9">
        <v>0</v>
      </c>
      <c r="J210" s="287">
        <f t="shared" si="101"/>
        <v>0</v>
      </c>
      <c r="K210" s="287"/>
    </row>
    <row r="211" spans="1:11" x14ac:dyDescent="0.25">
      <c r="A211" s="184"/>
      <c r="B211" s="184"/>
      <c r="C211" s="184" t="s">
        <v>424</v>
      </c>
      <c r="D211" s="184"/>
      <c r="E211" s="185" t="s">
        <v>423</v>
      </c>
      <c r="F211" s="186">
        <f>F212</f>
        <v>285</v>
      </c>
      <c r="G211" s="186">
        <f t="shared" ref="G211:I212" si="108">G212</f>
        <v>285</v>
      </c>
      <c r="H211" s="186">
        <f t="shared" si="108"/>
        <v>200</v>
      </c>
      <c r="I211" s="186">
        <f t="shared" si="108"/>
        <v>200</v>
      </c>
      <c r="J211" s="286">
        <f t="shared" si="101"/>
        <v>70.175438596491219</v>
      </c>
      <c r="K211" s="286">
        <f t="shared" si="102"/>
        <v>100</v>
      </c>
    </row>
    <row r="212" spans="1:11" ht="26.25" x14ac:dyDescent="0.25">
      <c r="A212" s="7"/>
      <c r="B212" s="7"/>
      <c r="C212" s="7" t="s">
        <v>760</v>
      </c>
      <c r="D212" s="61"/>
      <c r="E212" s="6" t="s">
        <v>597</v>
      </c>
      <c r="F212" s="9">
        <f>F213</f>
        <v>285</v>
      </c>
      <c r="G212" s="9">
        <f t="shared" si="108"/>
        <v>285</v>
      </c>
      <c r="H212" s="9">
        <f t="shared" si="108"/>
        <v>200</v>
      </c>
      <c r="I212" s="9">
        <f t="shared" si="108"/>
        <v>200</v>
      </c>
      <c r="J212" s="287">
        <f t="shared" si="101"/>
        <v>70.175438596491219</v>
      </c>
      <c r="K212" s="287">
        <f t="shared" si="102"/>
        <v>100</v>
      </c>
    </row>
    <row r="213" spans="1:11" ht="26.25" x14ac:dyDescent="0.25">
      <c r="A213" s="7"/>
      <c r="B213" s="7"/>
      <c r="C213" s="7"/>
      <c r="D213" s="7" t="s">
        <v>12</v>
      </c>
      <c r="E213" s="6" t="s">
        <v>11</v>
      </c>
      <c r="F213" s="9">
        <v>285</v>
      </c>
      <c r="G213" s="9">
        <v>285</v>
      </c>
      <c r="H213" s="9">
        <v>200</v>
      </c>
      <c r="I213" s="9">
        <v>200</v>
      </c>
      <c r="J213" s="287">
        <f t="shared" si="101"/>
        <v>70.175438596491219</v>
      </c>
      <c r="K213" s="287">
        <f t="shared" si="102"/>
        <v>100</v>
      </c>
    </row>
    <row r="214" spans="1:11" ht="26.25" x14ac:dyDescent="0.25">
      <c r="A214" s="184"/>
      <c r="B214" s="184"/>
      <c r="C214" s="184" t="s">
        <v>422</v>
      </c>
      <c r="D214" s="184"/>
      <c r="E214" s="185" t="s">
        <v>421</v>
      </c>
      <c r="F214" s="186">
        <f>F215+F219+F221</f>
        <v>43526.311170000001</v>
      </c>
      <c r="G214" s="186">
        <f t="shared" ref="G214:I214" si="109">G215+G219+G221</f>
        <v>43526.311170000001</v>
      </c>
      <c r="H214" s="186">
        <f t="shared" si="109"/>
        <v>2010.4476199999999</v>
      </c>
      <c r="I214" s="186">
        <f t="shared" si="109"/>
        <v>2010.4476199999999</v>
      </c>
      <c r="J214" s="286">
        <f t="shared" si="101"/>
        <v>4.6189248892418826</v>
      </c>
      <c r="K214" s="286">
        <f t="shared" si="102"/>
        <v>100</v>
      </c>
    </row>
    <row r="215" spans="1:11" x14ac:dyDescent="0.25">
      <c r="A215" s="7"/>
      <c r="B215" s="7"/>
      <c r="C215" s="7" t="s">
        <v>755</v>
      </c>
      <c r="D215" s="61"/>
      <c r="E215" s="6" t="s">
        <v>420</v>
      </c>
      <c r="F215" s="9">
        <f>F217+F218</f>
        <v>29030.11117</v>
      </c>
      <c r="G215" s="9">
        <f t="shared" ref="G215:I215" si="110">G217+G218</f>
        <v>29030.11117</v>
      </c>
      <c r="H215" s="9">
        <f t="shared" si="110"/>
        <v>0</v>
      </c>
      <c r="I215" s="9">
        <f t="shared" si="110"/>
        <v>0</v>
      </c>
      <c r="J215" s="287">
        <f t="shared" si="101"/>
        <v>0</v>
      </c>
      <c r="K215" s="287"/>
    </row>
    <row r="216" spans="1:11" ht="26.25" x14ac:dyDescent="0.25">
      <c r="A216" s="7"/>
      <c r="B216" s="7"/>
      <c r="C216" s="7"/>
      <c r="D216" s="7" t="s">
        <v>12</v>
      </c>
      <c r="E216" s="6" t="s">
        <v>11</v>
      </c>
      <c r="F216" s="9">
        <f>SUM(F217+F218)</f>
        <v>29030.11117</v>
      </c>
      <c r="G216" s="9">
        <f t="shared" ref="G216:I216" si="111">SUM(G217+G218)</f>
        <v>29030.11117</v>
      </c>
      <c r="H216" s="9">
        <f t="shared" si="111"/>
        <v>0</v>
      </c>
      <c r="I216" s="9">
        <f t="shared" si="111"/>
        <v>0</v>
      </c>
      <c r="J216" s="287">
        <f t="shared" si="101"/>
        <v>0</v>
      </c>
      <c r="K216" s="287"/>
    </row>
    <row r="217" spans="1:11" x14ac:dyDescent="0.25">
      <c r="A217" s="7"/>
      <c r="B217" s="7"/>
      <c r="C217" s="7"/>
      <c r="D217" s="7"/>
      <c r="E217" s="6" t="s">
        <v>232</v>
      </c>
      <c r="F217" s="9">
        <v>26127.1</v>
      </c>
      <c r="G217" s="9">
        <v>26127.1</v>
      </c>
      <c r="H217" s="9">
        <v>0</v>
      </c>
      <c r="I217" s="9">
        <v>0</v>
      </c>
      <c r="J217" s="287">
        <f t="shared" si="101"/>
        <v>0</v>
      </c>
      <c r="K217" s="287"/>
    </row>
    <row r="218" spans="1:11" x14ac:dyDescent="0.25">
      <c r="A218" s="7"/>
      <c r="B218" s="7"/>
      <c r="C218" s="7"/>
      <c r="D218" s="7"/>
      <c r="E218" s="6" t="s">
        <v>104</v>
      </c>
      <c r="F218" s="9">
        <v>2903.0111700000002</v>
      </c>
      <c r="G218" s="9">
        <v>2903.0111700000002</v>
      </c>
      <c r="H218" s="9">
        <v>0</v>
      </c>
      <c r="I218" s="9">
        <v>0</v>
      </c>
      <c r="J218" s="287">
        <f t="shared" si="101"/>
        <v>0</v>
      </c>
      <c r="K218" s="287"/>
    </row>
    <row r="219" spans="1:11" x14ac:dyDescent="0.25">
      <c r="A219" s="7"/>
      <c r="B219" s="7"/>
      <c r="C219" s="7" t="s">
        <v>759</v>
      </c>
      <c r="D219" s="61"/>
      <c r="E219" s="6" t="s">
        <v>419</v>
      </c>
      <c r="F219" s="9">
        <f>F220</f>
        <v>4858.5</v>
      </c>
      <c r="G219" s="9">
        <f t="shared" ref="G219:I219" si="112">G220</f>
        <v>4858.5</v>
      </c>
      <c r="H219" s="9">
        <f t="shared" si="112"/>
        <v>598.5</v>
      </c>
      <c r="I219" s="9">
        <f t="shared" si="112"/>
        <v>598.5</v>
      </c>
      <c r="J219" s="287">
        <f t="shared" si="101"/>
        <v>12.318616857054646</v>
      </c>
      <c r="K219" s="287">
        <f t="shared" si="102"/>
        <v>100</v>
      </c>
    </row>
    <row r="220" spans="1:11" ht="26.25" x14ac:dyDescent="0.25">
      <c r="A220" s="7"/>
      <c r="B220" s="7"/>
      <c r="C220" s="7"/>
      <c r="D220" s="7" t="s">
        <v>12</v>
      </c>
      <c r="E220" s="6" t="s">
        <v>11</v>
      </c>
      <c r="F220" s="9">
        <f>4060.9+797.6</f>
        <v>4858.5</v>
      </c>
      <c r="G220" s="9">
        <f t="shared" ref="G220" si="113">4060.9+797.6</f>
        <v>4858.5</v>
      </c>
      <c r="H220" s="9">
        <v>598.5</v>
      </c>
      <c r="I220" s="9">
        <v>598.5</v>
      </c>
      <c r="J220" s="287">
        <f t="shared" si="101"/>
        <v>12.318616857054646</v>
      </c>
      <c r="K220" s="287">
        <f t="shared" si="102"/>
        <v>100</v>
      </c>
    </row>
    <row r="221" spans="1:11" x14ac:dyDescent="0.25">
      <c r="A221" s="7"/>
      <c r="B221" s="7"/>
      <c r="C221" s="7" t="s">
        <v>758</v>
      </c>
      <c r="D221" s="61"/>
      <c r="E221" s="6" t="s">
        <v>418</v>
      </c>
      <c r="F221" s="9">
        <f>F222</f>
        <v>9637.6999999999989</v>
      </c>
      <c r="G221" s="9">
        <f t="shared" ref="G221:I221" si="114">G222</f>
        <v>9637.6999999999989</v>
      </c>
      <c r="H221" s="9">
        <f t="shared" si="114"/>
        <v>1411.9476199999999</v>
      </c>
      <c r="I221" s="9">
        <f t="shared" si="114"/>
        <v>1411.9476199999999</v>
      </c>
      <c r="J221" s="287">
        <f t="shared" si="101"/>
        <v>14.650254936343735</v>
      </c>
      <c r="K221" s="287">
        <f t="shared" si="102"/>
        <v>100</v>
      </c>
    </row>
    <row r="222" spans="1:11" ht="26.25" x14ac:dyDescent="0.25">
      <c r="A222" s="97"/>
      <c r="B222" s="97"/>
      <c r="C222" s="97"/>
      <c r="D222" s="7" t="s">
        <v>12</v>
      </c>
      <c r="E222" s="6" t="s">
        <v>11</v>
      </c>
      <c r="F222" s="9">
        <f>8354.4+1283.3</f>
        <v>9637.6999999999989</v>
      </c>
      <c r="G222" s="9">
        <f t="shared" ref="G222" si="115">8354.4+1283.3</f>
        <v>9637.6999999999989</v>
      </c>
      <c r="H222" s="9">
        <v>1411.9476199999999</v>
      </c>
      <c r="I222" s="9">
        <v>1411.9476199999999</v>
      </c>
      <c r="J222" s="287">
        <f t="shared" si="101"/>
        <v>14.650254936343735</v>
      </c>
      <c r="K222" s="287">
        <f t="shared" si="102"/>
        <v>100</v>
      </c>
    </row>
    <row r="223" spans="1:11" x14ac:dyDescent="0.25">
      <c r="A223" s="184"/>
      <c r="B223" s="184"/>
      <c r="C223" s="184" t="s">
        <v>417</v>
      </c>
      <c r="D223" s="184"/>
      <c r="E223" s="185" t="s">
        <v>416</v>
      </c>
      <c r="F223" s="186">
        <f t="shared" ref="F223:I224" si="116">F224</f>
        <v>31983.9</v>
      </c>
      <c r="G223" s="186">
        <f t="shared" si="116"/>
        <v>31983.9</v>
      </c>
      <c r="H223" s="186">
        <f t="shared" si="116"/>
        <v>5911</v>
      </c>
      <c r="I223" s="186">
        <f t="shared" si="116"/>
        <v>5910.5437599999996</v>
      </c>
      <c r="J223" s="286">
        <f t="shared" si="101"/>
        <v>18.479746872645297</v>
      </c>
      <c r="K223" s="286">
        <f t="shared" si="102"/>
        <v>99.992281509050912</v>
      </c>
    </row>
    <row r="224" spans="1:11" ht="26.25" x14ac:dyDescent="0.25">
      <c r="A224" s="7"/>
      <c r="B224" s="7"/>
      <c r="C224" s="7" t="s">
        <v>757</v>
      </c>
      <c r="D224" s="61"/>
      <c r="E224" s="6" t="s">
        <v>415</v>
      </c>
      <c r="F224" s="9">
        <f t="shared" si="116"/>
        <v>31983.9</v>
      </c>
      <c r="G224" s="9">
        <f t="shared" si="116"/>
        <v>31983.9</v>
      </c>
      <c r="H224" s="9">
        <f t="shared" si="116"/>
        <v>5911</v>
      </c>
      <c r="I224" s="9">
        <f t="shared" si="116"/>
        <v>5910.5437599999996</v>
      </c>
      <c r="J224" s="287">
        <f t="shared" si="101"/>
        <v>18.479746872645297</v>
      </c>
      <c r="K224" s="287">
        <f t="shared" si="102"/>
        <v>99.992281509050912</v>
      </c>
    </row>
    <row r="225" spans="1:11" ht="26.25" x14ac:dyDescent="0.25">
      <c r="A225" s="7"/>
      <c r="B225" s="7"/>
      <c r="C225" s="7"/>
      <c r="D225" s="7" t="s">
        <v>12</v>
      </c>
      <c r="E225" s="6" t="s">
        <v>11</v>
      </c>
      <c r="F225" s="9">
        <v>31983.9</v>
      </c>
      <c r="G225" s="9">
        <v>31983.9</v>
      </c>
      <c r="H225" s="9">
        <v>5911</v>
      </c>
      <c r="I225" s="9">
        <v>5910.5437599999996</v>
      </c>
      <c r="J225" s="287">
        <f t="shared" si="101"/>
        <v>18.479746872645297</v>
      </c>
      <c r="K225" s="287">
        <f t="shared" si="102"/>
        <v>99.992281509050912</v>
      </c>
    </row>
    <row r="226" spans="1:11" ht="26.25" x14ac:dyDescent="0.25">
      <c r="A226" s="184"/>
      <c r="B226" s="184"/>
      <c r="C226" s="184" t="s">
        <v>414</v>
      </c>
      <c r="D226" s="184"/>
      <c r="E226" s="185" t="s">
        <v>413</v>
      </c>
      <c r="F226" s="186">
        <f t="shared" ref="F226:I227" si="117">F227</f>
        <v>50131.557710000001</v>
      </c>
      <c r="G226" s="186">
        <f t="shared" si="117"/>
        <v>46531.19154</v>
      </c>
      <c r="H226" s="186">
        <f t="shared" si="117"/>
        <v>46531.19154</v>
      </c>
      <c r="I226" s="186">
        <f t="shared" si="117"/>
        <v>46531.19154</v>
      </c>
      <c r="J226" s="286">
        <f t="shared" si="101"/>
        <v>92.8181641774881</v>
      </c>
      <c r="K226" s="286">
        <f t="shared" si="102"/>
        <v>100</v>
      </c>
    </row>
    <row r="227" spans="1:11" x14ac:dyDescent="0.25">
      <c r="A227" s="7"/>
      <c r="B227" s="7"/>
      <c r="C227" s="7" t="s">
        <v>412</v>
      </c>
      <c r="D227" s="7"/>
      <c r="E227" s="6" t="s">
        <v>411</v>
      </c>
      <c r="F227" s="9">
        <f t="shared" si="117"/>
        <v>50131.557710000001</v>
      </c>
      <c r="G227" s="9">
        <f t="shared" si="117"/>
        <v>46531.19154</v>
      </c>
      <c r="H227" s="9">
        <f t="shared" si="117"/>
        <v>46531.19154</v>
      </c>
      <c r="I227" s="9">
        <f t="shared" si="117"/>
        <v>46531.19154</v>
      </c>
      <c r="J227" s="287">
        <f t="shared" si="101"/>
        <v>92.8181641774881</v>
      </c>
      <c r="K227" s="287">
        <f t="shared" si="102"/>
        <v>100</v>
      </c>
    </row>
    <row r="228" spans="1:11" ht="26.25" x14ac:dyDescent="0.25">
      <c r="A228" s="7"/>
      <c r="B228" s="7"/>
      <c r="C228" s="7"/>
      <c r="D228" s="7" t="s">
        <v>12</v>
      </c>
      <c r="E228" s="6" t="s">
        <v>11</v>
      </c>
      <c r="F228" s="9">
        <f>F229+F230+F231</f>
        <v>50131.557710000001</v>
      </c>
      <c r="G228" s="9">
        <f t="shared" ref="G228:I228" si="118">G229+G230+G231</f>
        <v>46531.19154</v>
      </c>
      <c r="H228" s="9">
        <f t="shared" si="118"/>
        <v>46531.19154</v>
      </c>
      <c r="I228" s="9">
        <f t="shared" si="118"/>
        <v>46531.19154</v>
      </c>
      <c r="J228" s="287">
        <f t="shared" si="101"/>
        <v>92.8181641774881</v>
      </c>
      <c r="K228" s="287">
        <f t="shared" si="102"/>
        <v>100</v>
      </c>
    </row>
    <row r="229" spans="1:11" x14ac:dyDescent="0.25">
      <c r="A229" s="7"/>
      <c r="B229" s="7"/>
      <c r="C229" s="7"/>
      <c r="D229" s="7"/>
      <c r="E229" s="6" t="s">
        <v>113</v>
      </c>
      <c r="F229" s="9">
        <v>47403.956680000003</v>
      </c>
      <c r="G229" s="9">
        <v>44446.594160000001</v>
      </c>
      <c r="H229" s="9">
        <v>44446.594160000001</v>
      </c>
      <c r="I229" s="9">
        <v>44446.594160000001</v>
      </c>
      <c r="J229" s="287">
        <f t="shared" si="101"/>
        <v>93.761359331324073</v>
      </c>
      <c r="K229" s="287">
        <f t="shared" si="102"/>
        <v>100</v>
      </c>
    </row>
    <row r="230" spans="1:11" x14ac:dyDescent="0.25">
      <c r="A230" s="7"/>
      <c r="B230" s="7"/>
      <c r="C230" s="7"/>
      <c r="D230" s="7"/>
      <c r="E230" s="6" t="s">
        <v>112</v>
      </c>
      <c r="F230" s="9">
        <v>2494.9450700000002</v>
      </c>
      <c r="G230" s="9">
        <v>1851.9414200000001</v>
      </c>
      <c r="H230" s="9">
        <v>1851.9414200000001</v>
      </c>
      <c r="I230" s="9">
        <v>1851.9414200000001</v>
      </c>
      <c r="J230" s="287">
        <f t="shared" si="101"/>
        <v>74.227743218410808</v>
      </c>
      <c r="K230" s="287">
        <f t="shared" si="102"/>
        <v>100</v>
      </c>
    </row>
    <row r="231" spans="1:11" x14ac:dyDescent="0.25">
      <c r="A231" s="7"/>
      <c r="B231" s="7"/>
      <c r="C231" s="7"/>
      <c r="D231" s="7"/>
      <c r="E231" s="6" t="s">
        <v>104</v>
      </c>
      <c r="F231" s="9">
        <v>232.65596000000002</v>
      </c>
      <c r="G231" s="9">
        <v>232.65596000000002</v>
      </c>
      <c r="H231" s="9">
        <v>232.65596000000002</v>
      </c>
      <c r="I231" s="9">
        <v>232.65596000000002</v>
      </c>
      <c r="J231" s="287">
        <f t="shared" si="101"/>
        <v>100</v>
      </c>
      <c r="K231" s="287">
        <f t="shared" si="102"/>
        <v>100</v>
      </c>
    </row>
    <row r="232" spans="1:11" ht="26.25" x14ac:dyDescent="0.25">
      <c r="A232" s="31"/>
      <c r="B232" s="31"/>
      <c r="C232" s="31" t="s">
        <v>410</v>
      </c>
      <c r="D232" s="31"/>
      <c r="E232" s="52" t="s">
        <v>409</v>
      </c>
      <c r="F232" s="29">
        <f t="shared" ref="F232:I234" si="119">F233</f>
        <v>898.2</v>
      </c>
      <c r="G232" s="29">
        <f t="shared" si="119"/>
        <v>898.2</v>
      </c>
      <c r="H232" s="29">
        <f t="shared" si="119"/>
        <v>0</v>
      </c>
      <c r="I232" s="29">
        <f t="shared" si="119"/>
        <v>0</v>
      </c>
      <c r="J232" s="285">
        <f t="shared" si="101"/>
        <v>0</v>
      </c>
      <c r="K232" s="285"/>
    </row>
    <row r="233" spans="1:11" ht="26.25" x14ac:dyDescent="0.25">
      <c r="A233" s="184"/>
      <c r="B233" s="184"/>
      <c r="C233" s="184" t="s">
        <v>408</v>
      </c>
      <c r="D233" s="184"/>
      <c r="E233" s="198" t="s">
        <v>407</v>
      </c>
      <c r="F233" s="186">
        <f t="shared" si="119"/>
        <v>898.2</v>
      </c>
      <c r="G233" s="186">
        <f t="shared" si="119"/>
        <v>898.2</v>
      </c>
      <c r="H233" s="186">
        <f t="shared" si="119"/>
        <v>0</v>
      </c>
      <c r="I233" s="186">
        <f t="shared" si="119"/>
        <v>0</v>
      </c>
      <c r="J233" s="286">
        <f t="shared" si="101"/>
        <v>0</v>
      </c>
      <c r="K233" s="286"/>
    </row>
    <row r="234" spans="1:11" ht="26.25" x14ac:dyDescent="0.25">
      <c r="A234" s="8"/>
      <c r="B234" s="8"/>
      <c r="C234" s="7" t="s">
        <v>756</v>
      </c>
      <c r="D234" s="7"/>
      <c r="E234" s="102" t="s">
        <v>406</v>
      </c>
      <c r="F234" s="9">
        <f t="shared" si="119"/>
        <v>898.2</v>
      </c>
      <c r="G234" s="9">
        <f t="shared" si="119"/>
        <v>898.2</v>
      </c>
      <c r="H234" s="9">
        <f t="shared" si="119"/>
        <v>0</v>
      </c>
      <c r="I234" s="9">
        <f t="shared" si="119"/>
        <v>0</v>
      </c>
      <c r="J234" s="287">
        <f t="shared" si="101"/>
        <v>0</v>
      </c>
      <c r="K234" s="287"/>
    </row>
    <row r="235" spans="1:11" ht="26.25" x14ac:dyDescent="0.25">
      <c r="A235" s="8"/>
      <c r="B235" s="8"/>
      <c r="C235" s="7"/>
      <c r="D235" s="7" t="s">
        <v>12</v>
      </c>
      <c r="E235" s="6" t="s">
        <v>11</v>
      </c>
      <c r="F235" s="9">
        <v>898.2</v>
      </c>
      <c r="G235" s="9">
        <v>898.2</v>
      </c>
      <c r="H235" s="9">
        <v>0</v>
      </c>
      <c r="I235" s="9">
        <v>0</v>
      </c>
      <c r="J235" s="287">
        <f t="shared" si="101"/>
        <v>0</v>
      </c>
      <c r="K235" s="287"/>
    </row>
    <row r="236" spans="1:11" x14ac:dyDescent="0.25">
      <c r="A236" s="8"/>
      <c r="B236" s="23" t="s">
        <v>405</v>
      </c>
      <c r="C236" s="57"/>
      <c r="D236" s="37"/>
      <c r="E236" s="20" t="s">
        <v>404</v>
      </c>
      <c r="F236" s="27">
        <f>F237+F268</f>
        <v>17924.243999999999</v>
      </c>
      <c r="G236" s="27">
        <f t="shared" ref="G236:I236" si="120">G237+G268</f>
        <v>18221.815069999997</v>
      </c>
      <c r="H236" s="27">
        <f t="shared" si="120"/>
        <v>1090.62923</v>
      </c>
      <c r="I236" s="27">
        <f t="shared" si="120"/>
        <v>1084.28694</v>
      </c>
      <c r="J236" s="288">
        <f t="shared" si="101"/>
        <v>6.0492757184068688</v>
      </c>
      <c r="K236" s="288">
        <f t="shared" si="102"/>
        <v>99.418474232530883</v>
      </c>
    </row>
    <row r="237" spans="1:11" ht="25.5" x14ac:dyDescent="0.25">
      <c r="A237" s="8"/>
      <c r="B237" s="23"/>
      <c r="C237" s="22" t="s">
        <v>36</v>
      </c>
      <c r="D237" s="21"/>
      <c r="E237" s="28" t="s">
        <v>35</v>
      </c>
      <c r="F237" s="27">
        <f>F238+F246+F256</f>
        <v>14626.543999999998</v>
      </c>
      <c r="G237" s="27">
        <f t="shared" ref="G237:I237" si="121">G238+G246+G256</f>
        <v>14880.700069999999</v>
      </c>
      <c r="H237" s="27">
        <f t="shared" si="121"/>
        <v>447.21422999999999</v>
      </c>
      <c r="I237" s="27">
        <f t="shared" si="121"/>
        <v>446.64441999999997</v>
      </c>
      <c r="J237" s="288">
        <f t="shared" si="101"/>
        <v>3.0536565575572738</v>
      </c>
      <c r="K237" s="288">
        <f t="shared" si="102"/>
        <v>99.872586791346066</v>
      </c>
    </row>
    <row r="238" spans="1:11" s="106" customFormat="1" ht="25.5" x14ac:dyDescent="0.25">
      <c r="A238" s="34"/>
      <c r="B238" s="34"/>
      <c r="C238" s="35" t="s">
        <v>281</v>
      </c>
      <c r="D238" s="34"/>
      <c r="E238" s="33" t="s">
        <v>280</v>
      </c>
      <c r="F238" s="32">
        <f>F239+F243</f>
        <v>5966.9</v>
      </c>
      <c r="G238" s="32">
        <f t="shared" ref="G238:I238" si="122">G239+G243</f>
        <v>6264.4710699999996</v>
      </c>
      <c r="H238" s="32">
        <f t="shared" si="122"/>
        <v>395.46422999999999</v>
      </c>
      <c r="I238" s="32">
        <f t="shared" si="122"/>
        <v>394.89441999999997</v>
      </c>
      <c r="J238" s="284">
        <f t="shared" si="101"/>
        <v>6.618083426905093</v>
      </c>
      <c r="K238" s="284">
        <f t="shared" si="102"/>
        <v>99.855913643567703</v>
      </c>
    </row>
    <row r="239" spans="1:11" ht="39" x14ac:dyDescent="0.25">
      <c r="A239" s="184"/>
      <c r="B239" s="184"/>
      <c r="C239" s="184" t="s">
        <v>279</v>
      </c>
      <c r="D239" s="184"/>
      <c r="E239" s="185" t="s">
        <v>278</v>
      </c>
      <c r="F239" s="186">
        <f t="shared" ref="F239:I240" si="123">F240</f>
        <v>1323.7</v>
      </c>
      <c r="G239" s="186">
        <f t="shared" si="123"/>
        <v>1621.27107</v>
      </c>
      <c r="H239" s="186">
        <f t="shared" si="123"/>
        <v>395.46422999999999</v>
      </c>
      <c r="I239" s="186">
        <f t="shared" si="123"/>
        <v>394.89441999999997</v>
      </c>
      <c r="J239" s="286">
        <f t="shared" si="101"/>
        <v>29.832622195361484</v>
      </c>
      <c r="K239" s="286">
        <f t="shared" si="102"/>
        <v>99.855913643567703</v>
      </c>
    </row>
    <row r="240" spans="1:11" ht="38.25" x14ac:dyDescent="0.25">
      <c r="A240" s="8"/>
      <c r="B240" s="8"/>
      <c r="C240" s="7" t="s">
        <v>403</v>
      </c>
      <c r="D240" s="7"/>
      <c r="E240" s="105" t="s">
        <v>669</v>
      </c>
      <c r="F240" s="9">
        <f t="shared" si="123"/>
        <v>1323.7</v>
      </c>
      <c r="G240" s="9">
        <f>G241+G242</f>
        <v>1621.27107</v>
      </c>
      <c r="H240" s="9">
        <f t="shared" ref="H240:I240" si="124">H241+H242</f>
        <v>395.46422999999999</v>
      </c>
      <c r="I240" s="9">
        <f t="shared" si="124"/>
        <v>394.89441999999997</v>
      </c>
      <c r="J240" s="287">
        <f t="shared" si="101"/>
        <v>29.832622195361484</v>
      </c>
      <c r="K240" s="287">
        <f t="shared" si="102"/>
        <v>99.855913643567703</v>
      </c>
    </row>
    <row r="241" spans="1:11" ht="26.25" x14ac:dyDescent="0.25">
      <c r="A241" s="8"/>
      <c r="B241" s="8"/>
      <c r="C241" s="7"/>
      <c r="D241" s="7" t="s">
        <v>12</v>
      </c>
      <c r="E241" s="6" t="s">
        <v>11</v>
      </c>
      <c r="F241" s="9">
        <v>1323.7</v>
      </c>
      <c r="G241" s="9">
        <v>1361.80684</v>
      </c>
      <c r="H241" s="9">
        <v>136</v>
      </c>
      <c r="I241" s="9">
        <v>135.43019000000001</v>
      </c>
      <c r="J241" s="287">
        <f t="shared" si="101"/>
        <v>10.231184558434691</v>
      </c>
      <c r="K241" s="287">
        <f t="shared" si="102"/>
        <v>99.581022058823535</v>
      </c>
    </row>
    <row r="242" spans="1:11" x14ac:dyDescent="0.25">
      <c r="A242" s="253"/>
      <c r="B242" s="253"/>
      <c r="C242" s="254"/>
      <c r="D242" s="254" t="s">
        <v>22</v>
      </c>
      <c r="E242" s="255" t="s">
        <v>21</v>
      </c>
      <c r="F242" s="263"/>
      <c r="G242" s="263">
        <v>259.46422999999999</v>
      </c>
      <c r="H242" s="263">
        <v>259.46422999999999</v>
      </c>
      <c r="I242" s="263">
        <v>259.46422999999999</v>
      </c>
      <c r="J242" s="305"/>
      <c r="K242" s="305">
        <f t="shared" si="102"/>
        <v>100</v>
      </c>
    </row>
    <row r="243" spans="1:11" ht="26.25" x14ac:dyDescent="0.25">
      <c r="A243" s="188"/>
      <c r="B243" s="188"/>
      <c r="C243" s="184" t="s">
        <v>402</v>
      </c>
      <c r="D243" s="184"/>
      <c r="E243" s="185" t="s">
        <v>401</v>
      </c>
      <c r="F243" s="186">
        <f t="shared" ref="F243:I244" si="125">F244</f>
        <v>4643.2</v>
      </c>
      <c r="G243" s="186">
        <f t="shared" si="125"/>
        <v>4643.2</v>
      </c>
      <c r="H243" s="186">
        <f t="shared" si="125"/>
        <v>0</v>
      </c>
      <c r="I243" s="186">
        <f t="shared" si="125"/>
        <v>0</v>
      </c>
      <c r="J243" s="286">
        <f t="shared" si="101"/>
        <v>0</v>
      </c>
      <c r="K243" s="286"/>
    </row>
    <row r="244" spans="1:11" x14ac:dyDescent="0.25">
      <c r="A244" s="8"/>
      <c r="B244" s="8"/>
      <c r="C244" s="7" t="s">
        <v>400</v>
      </c>
      <c r="D244" s="7"/>
      <c r="E244" s="80" t="s">
        <v>399</v>
      </c>
      <c r="F244" s="9">
        <f t="shared" si="125"/>
        <v>4643.2</v>
      </c>
      <c r="G244" s="9">
        <f t="shared" si="125"/>
        <v>4643.2</v>
      </c>
      <c r="H244" s="9">
        <f t="shared" si="125"/>
        <v>0</v>
      </c>
      <c r="I244" s="9">
        <f t="shared" si="125"/>
        <v>0</v>
      </c>
      <c r="J244" s="287">
        <f t="shared" si="101"/>
        <v>0</v>
      </c>
      <c r="K244" s="287"/>
    </row>
    <row r="245" spans="1:11" ht="26.25" x14ac:dyDescent="0.25">
      <c r="A245" s="8"/>
      <c r="B245" s="8"/>
      <c r="C245" s="7"/>
      <c r="D245" s="7" t="s">
        <v>270</v>
      </c>
      <c r="E245" s="6" t="s">
        <v>269</v>
      </c>
      <c r="F245" s="5">
        <v>4643.2</v>
      </c>
      <c r="G245" s="5">
        <v>4643.2</v>
      </c>
      <c r="H245" s="5">
        <v>0</v>
      </c>
      <c r="I245" s="5">
        <v>0</v>
      </c>
      <c r="J245" s="289">
        <f t="shared" si="101"/>
        <v>0</v>
      </c>
      <c r="K245" s="289"/>
    </row>
    <row r="246" spans="1:11" ht="25.5" x14ac:dyDescent="0.25">
      <c r="A246" s="34"/>
      <c r="B246" s="34"/>
      <c r="C246" s="35" t="s">
        <v>398</v>
      </c>
      <c r="D246" s="34"/>
      <c r="E246" s="33" t="s">
        <v>397</v>
      </c>
      <c r="F246" s="32">
        <f>F247</f>
        <v>117.2</v>
      </c>
      <c r="G246" s="32">
        <f t="shared" ref="G246:I246" si="126">G247</f>
        <v>117.2</v>
      </c>
      <c r="H246" s="32">
        <f t="shared" si="126"/>
        <v>0</v>
      </c>
      <c r="I246" s="32">
        <f t="shared" si="126"/>
        <v>0</v>
      </c>
      <c r="J246" s="284">
        <f t="shared" si="101"/>
        <v>0</v>
      </c>
      <c r="K246" s="284"/>
    </row>
    <row r="247" spans="1:11" ht="26.25" x14ac:dyDescent="0.25">
      <c r="A247" s="31"/>
      <c r="B247" s="31"/>
      <c r="C247" s="31" t="s">
        <v>396</v>
      </c>
      <c r="D247" s="31"/>
      <c r="E247" s="81" t="s">
        <v>395</v>
      </c>
      <c r="F247" s="29">
        <f>F248+F253</f>
        <v>117.2</v>
      </c>
      <c r="G247" s="29">
        <f t="shared" ref="G247:I247" si="127">G248+G253</f>
        <v>117.2</v>
      </c>
      <c r="H247" s="29">
        <f t="shared" si="127"/>
        <v>0</v>
      </c>
      <c r="I247" s="29">
        <f t="shared" si="127"/>
        <v>0</v>
      </c>
      <c r="J247" s="285">
        <f t="shared" si="101"/>
        <v>0</v>
      </c>
      <c r="K247" s="285"/>
    </row>
    <row r="248" spans="1:11" ht="26.25" x14ac:dyDescent="0.25">
      <c r="A248" s="184"/>
      <c r="B248" s="184"/>
      <c r="C248" s="184" t="s">
        <v>394</v>
      </c>
      <c r="D248" s="192"/>
      <c r="E248" s="196" t="s">
        <v>393</v>
      </c>
      <c r="F248" s="186">
        <f>F249+F251</f>
        <v>49.2</v>
      </c>
      <c r="G248" s="186">
        <f t="shared" ref="G248:I248" si="128">G249+G251</f>
        <v>49.2</v>
      </c>
      <c r="H248" s="186">
        <f t="shared" si="128"/>
        <v>0</v>
      </c>
      <c r="I248" s="186">
        <f t="shared" si="128"/>
        <v>0</v>
      </c>
      <c r="J248" s="286">
        <f t="shared" si="101"/>
        <v>0</v>
      </c>
      <c r="K248" s="286"/>
    </row>
    <row r="249" spans="1:11" x14ac:dyDescent="0.25">
      <c r="A249" s="61"/>
      <c r="B249" s="61"/>
      <c r="C249" s="7" t="s">
        <v>392</v>
      </c>
      <c r="D249" s="7"/>
      <c r="E249" s="101" t="s">
        <v>391</v>
      </c>
      <c r="F249" s="9">
        <f>F250</f>
        <v>19.2</v>
      </c>
      <c r="G249" s="9">
        <f t="shared" ref="G249:I249" si="129">G250</f>
        <v>19.2</v>
      </c>
      <c r="H249" s="9">
        <f t="shared" si="129"/>
        <v>0</v>
      </c>
      <c r="I249" s="9">
        <f t="shared" si="129"/>
        <v>0</v>
      </c>
      <c r="J249" s="287">
        <f t="shared" si="101"/>
        <v>0</v>
      </c>
      <c r="K249" s="287"/>
    </row>
    <row r="250" spans="1:11" ht="26.25" x14ac:dyDescent="0.25">
      <c r="A250" s="61"/>
      <c r="B250" s="61"/>
      <c r="C250" s="7"/>
      <c r="D250" s="7" t="s">
        <v>12</v>
      </c>
      <c r="E250" s="6" t="s">
        <v>11</v>
      </c>
      <c r="F250" s="9">
        <v>19.2</v>
      </c>
      <c r="G250" s="9">
        <v>19.2</v>
      </c>
      <c r="H250" s="5">
        <v>0</v>
      </c>
      <c r="I250" s="5">
        <v>0</v>
      </c>
      <c r="J250" s="287">
        <f t="shared" si="101"/>
        <v>0</v>
      </c>
      <c r="K250" s="287"/>
    </row>
    <row r="251" spans="1:11" x14ac:dyDescent="0.25">
      <c r="A251" s="61"/>
      <c r="B251" s="61"/>
      <c r="C251" s="7" t="s">
        <v>390</v>
      </c>
      <c r="D251" s="7"/>
      <c r="E251" s="101" t="s">
        <v>389</v>
      </c>
      <c r="F251" s="9">
        <f>F252</f>
        <v>30</v>
      </c>
      <c r="G251" s="9">
        <f t="shared" ref="G251:I251" si="130">G252</f>
        <v>30</v>
      </c>
      <c r="H251" s="9">
        <f t="shared" si="130"/>
        <v>0</v>
      </c>
      <c r="I251" s="9">
        <f t="shared" si="130"/>
        <v>0</v>
      </c>
      <c r="J251" s="287">
        <f t="shared" si="101"/>
        <v>0</v>
      </c>
      <c r="K251" s="287"/>
    </row>
    <row r="252" spans="1:11" ht="26.25" x14ac:dyDescent="0.25">
      <c r="A252" s="61"/>
      <c r="B252" s="61"/>
      <c r="C252" s="7"/>
      <c r="D252" s="7" t="s">
        <v>12</v>
      </c>
      <c r="E252" s="6" t="s">
        <v>11</v>
      </c>
      <c r="F252" s="9">
        <v>30</v>
      </c>
      <c r="G252" s="9">
        <v>30</v>
      </c>
      <c r="H252" s="5">
        <v>0</v>
      </c>
      <c r="I252" s="5">
        <v>0</v>
      </c>
      <c r="J252" s="287">
        <f t="shared" si="101"/>
        <v>0</v>
      </c>
      <c r="K252" s="287"/>
    </row>
    <row r="253" spans="1:11" ht="26.25" x14ac:dyDescent="0.25">
      <c r="A253" s="184"/>
      <c r="B253" s="184"/>
      <c r="C253" s="184" t="s">
        <v>583</v>
      </c>
      <c r="D253" s="184"/>
      <c r="E253" s="185" t="s">
        <v>584</v>
      </c>
      <c r="F253" s="223">
        <f>F254</f>
        <v>68</v>
      </c>
      <c r="G253" s="223">
        <f t="shared" ref="G253:I254" si="131">G254</f>
        <v>68</v>
      </c>
      <c r="H253" s="223">
        <f t="shared" si="131"/>
        <v>0</v>
      </c>
      <c r="I253" s="223">
        <f t="shared" si="131"/>
        <v>0</v>
      </c>
      <c r="J253" s="308">
        <f t="shared" si="101"/>
        <v>0</v>
      </c>
      <c r="K253" s="308"/>
    </row>
    <row r="254" spans="1:11" ht="26.25" x14ac:dyDescent="0.25">
      <c r="A254" s="61"/>
      <c r="B254" s="61"/>
      <c r="C254" s="7" t="s">
        <v>674</v>
      </c>
      <c r="D254" s="7"/>
      <c r="E254" s="6" t="s">
        <v>585</v>
      </c>
      <c r="F254" s="224">
        <f>F255</f>
        <v>68</v>
      </c>
      <c r="G254" s="224">
        <f t="shared" si="131"/>
        <v>68</v>
      </c>
      <c r="H254" s="224">
        <f t="shared" si="131"/>
        <v>0</v>
      </c>
      <c r="I254" s="224">
        <f t="shared" si="131"/>
        <v>0</v>
      </c>
      <c r="J254" s="309">
        <f t="shared" si="101"/>
        <v>0</v>
      </c>
      <c r="K254" s="309"/>
    </row>
    <row r="255" spans="1:11" ht="26.25" x14ac:dyDescent="0.25">
      <c r="A255" s="61"/>
      <c r="B255" s="61"/>
      <c r="C255" s="7"/>
      <c r="D255" s="7" t="s">
        <v>12</v>
      </c>
      <c r="E255" s="6" t="s">
        <v>11</v>
      </c>
      <c r="F255" s="225">
        <v>68</v>
      </c>
      <c r="G255" s="225">
        <v>68</v>
      </c>
      <c r="H255" s="5">
        <v>0</v>
      </c>
      <c r="I255" s="5">
        <v>0</v>
      </c>
      <c r="J255" s="310">
        <f t="shared" si="101"/>
        <v>0</v>
      </c>
      <c r="K255" s="310"/>
    </row>
    <row r="256" spans="1:11" ht="25.5" x14ac:dyDescent="0.25">
      <c r="A256" s="34"/>
      <c r="B256" s="34"/>
      <c r="C256" s="35" t="s">
        <v>388</v>
      </c>
      <c r="D256" s="34"/>
      <c r="E256" s="33" t="s">
        <v>1139</v>
      </c>
      <c r="F256" s="32">
        <f>F257+F264</f>
        <v>8542.4439999999995</v>
      </c>
      <c r="G256" s="32">
        <f t="shared" ref="G256:I256" si="132">G257+G264</f>
        <v>8499.0290000000005</v>
      </c>
      <c r="H256" s="32">
        <f t="shared" si="132"/>
        <v>51.75</v>
      </c>
      <c r="I256" s="32">
        <f t="shared" si="132"/>
        <v>51.75</v>
      </c>
      <c r="J256" s="284">
        <f t="shared" si="101"/>
        <v>0.60579852791543032</v>
      </c>
      <c r="K256" s="284">
        <f t="shared" si="102"/>
        <v>100</v>
      </c>
    </row>
    <row r="257" spans="1:11" x14ac:dyDescent="0.25">
      <c r="A257" s="184"/>
      <c r="B257" s="184"/>
      <c r="C257" s="184" t="s">
        <v>387</v>
      </c>
      <c r="D257" s="192"/>
      <c r="E257" s="185" t="s">
        <v>386</v>
      </c>
      <c r="F257" s="186">
        <f>F258+F260</f>
        <v>7959.1440000000002</v>
      </c>
      <c r="G257" s="186">
        <f t="shared" ref="G257:I257" si="133">G258+G260</f>
        <v>7915.7290000000003</v>
      </c>
      <c r="H257" s="186">
        <f t="shared" si="133"/>
        <v>51.75</v>
      </c>
      <c r="I257" s="186">
        <f t="shared" si="133"/>
        <v>51.75</v>
      </c>
      <c r="J257" s="286">
        <f t="shared" si="101"/>
        <v>0.65019554866704254</v>
      </c>
      <c r="K257" s="286">
        <f t="shared" si="102"/>
        <v>100</v>
      </c>
    </row>
    <row r="258" spans="1:11" x14ac:dyDescent="0.25">
      <c r="A258" s="7"/>
      <c r="B258" s="7"/>
      <c r="C258" s="7" t="s">
        <v>385</v>
      </c>
      <c r="D258" s="7"/>
      <c r="E258" s="6" t="s">
        <v>384</v>
      </c>
      <c r="F258" s="9">
        <f>F259</f>
        <v>315.60000000000002</v>
      </c>
      <c r="G258" s="9">
        <f t="shared" ref="G258:I258" si="134">G259</f>
        <v>272.185</v>
      </c>
      <c r="H258" s="9">
        <f t="shared" si="134"/>
        <v>51.75</v>
      </c>
      <c r="I258" s="9">
        <f t="shared" si="134"/>
        <v>51.75</v>
      </c>
      <c r="J258" s="287">
        <f t="shared" si="101"/>
        <v>16.397338403041825</v>
      </c>
      <c r="K258" s="287">
        <f t="shared" si="102"/>
        <v>100</v>
      </c>
    </row>
    <row r="259" spans="1:11" ht="26.25" x14ac:dyDescent="0.25">
      <c r="A259" s="7"/>
      <c r="B259" s="7"/>
      <c r="C259" s="7"/>
      <c r="D259" s="7" t="s">
        <v>12</v>
      </c>
      <c r="E259" s="6" t="s">
        <v>11</v>
      </c>
      <c r="F259" s="9">
        <v>315.60000000000002</v>
      </c>
      <c r="G259" s="9">
        <v>272.185</v>
      </c>
      <c r="H259" s="9">
        <v>51.75</v>
      </c>
      <c r="I259" s="9">
        <v>51.75</v>
      </c>
      <c r="J259" s="287">
        <f t="shared" si="101"/>
        <v>16.397338403041825</v>
      </c>
      <c r="K259" s="287">
        <f t="shared" si="102"/>
        <v>100</v>
      </c>
    </row>
    <row r="260" spans="1:11" ht="18.75" customHeight="1" x14ac:dyDescent="0.25">
      <c r="A260" s="7"/>
      <c r="B260" s="7"/>
      <c r="C260" s="7" t="s">
        <v>383</v>
      </c>
      <c r="D260" s="7"/>
      <c r="E260" s="10" t="s">
        <v>382</v>
      </c>
      <c r="F260" s="9">
        <f>F261</f>
        <v>7643.5439999999999</v>
      </c>
      <c r="G260" s="9">
        <f t="shared" ref="G260:I260" si="135">G261</f>
        <v>7643.5439999999999</v>
      </c>
      <c r="H260" s="9">
        <f t="shared" si="135"/>
        <v>0</v>
      </c>
      <c r="I260" s="9">
        <f t="shared" si="135"/>
        <v>0</v>
      </c>
      <c r="J260" s="287">
        <f t="shared" si="101"/>
        <v>0</v>
      </c>
      <c r="K260" s="287"/>
    </row>
    <row r="261" spans="1:11" ht="26.25" x14ac:dyDescent="0.25">
      <c r="A261" s="7"/>
      <c r="B261" s="7"/>
      <c r="C261" s="7"/>
      <c r="D261" s="7" t="s">
        <v>12</v>
      </c>
      <c r="E261" s="6" t="s">
        <v>11</v>
      </c>
      <c r="F261" s="9">
        <f>F262+F263</f>
        <v>7643.5439999999999</v>
      </c>
      <c r="G261" s="9">
        <f t="shared" ref="G261:I261" si="136">G262+G263</f>
        <v>7643.5439999999999</v>
      </c>
      <c r="H261" s="9">
        <f t="shared" si="136"/>
        <v>0</v>
      </c>
      <c r="I261" s="9">
        <f t="shared" si="136"/>
        <v>0</v>
      </c>
      <c r="J261" s="287">
        <f t="shared" si="101"/>
        <v>0</v>
      </c>
      <c r="K261" s="287"/>
    </row>
    <row r="262" spans="1:11" x14ac:dyDescent="0.25">
      <c r="A262" s="7"/>
      <c r="B262" s="7"/>
      <c r="C262" s="7"/>
      <c r="D262" s="7"/>
      <c r="E262" s="102" t="s">
        <v>331</v>
      </c>
      <c r="F262" s="222">
        <v>6267.7060799999999</v>
      </c>
      <c r="G262" s="222">
        <v>6267.7060799999999</v>
      </c>
      <c r="H262" s="222">
        <v>0</v>
      </c>
      <c r="I262" s="222">
        <v>0</v>
      </c>
      <c r="J262" s="303">
        <f t="shared" ref="J262:J324" si="137">I262/F262*100</f>
        <v>0</v>
      </c>
      <c r="K262" s="303"/>
    </row>
    <row r="263" spans="1:11" x14ac:dyDescent="0.25">
      <c r="A263" s="7"/>
      <c r="B263" s="7"/>
      <c r="C263" s="7"/>
      <c r="D263" s="7"/>
      <c r="E263" s="6" t="s">
        <v>364</v>
      </c>
      <c r="F263" s="222">
        <v>1375.8379199999999</v>
      </c>
      <c r="G263" s="222">
        <v>1375.8379199999999</v>
      </c>
      <c r="H263" s="222">
        <v>0</v>
      </c>
      <c r="I263" s="222">
        <v>0</v>
      </c>
      <c r="J263" s="303">
        <f t="shared" si="137"/>
        <v>0</v>
      </c>
      <c r="K263" s="303"/>
    </row>
    <row r="264" spans="1:11" ht="39" x14ac:dyDescent="0.25">
      <c r="A264" s="184"/>
      <c r="B264" s="184"/>
      <c r="C264" s="184" t="s">
        <v>381</v>
      </c>
      <c r="D264" s="192"/>
      <c r="E264" s="185" t="s">
        <v>380</v>
      </c>
      <c r="F264" s="186">
        <f>F265</f>
        <v>583.29999999999995</v>
      </c>
      <c r="G264" s="186">
        <f t="shared" ref="G264:I265" si="138">G265</f>
        <v>583.29999999999995</v>
      </c>
      <c r="H264" s="186">
        <f t="shared" si="138"/>
        <v>0</v>
      </c>
      <c r="I264" s="186">
        <f t="shared" si="138"/>
        <v>0</v>
      </c>
      <c r="J264" s="286">
        <f t="shared" si="137"/>
        <v>0</v>
      </c>
      <c r="K264" s="286"/>
    </row>
    <row r="265" spans="1:11" ht="26.25" x14ac:dyDescent="0.25">
      <c r="A265" s="8"/>
      <c r="B265" s="8"/>
      <c r="C265" s="7" t="s">
        <v>379</v>
      </c>
      <c r="D265" s="7"/>
      <c r="E265" s="6" t="s">
        <v>378</v>
      </c>
      <c r="F265" s="9">
        <f>F266</f>
        <v>583.29999999999995</v>
      </c>
      <c r="G265" s="9">
        <f t="shared" si="138"/>
        <v>583.29999999999995</v>
      </c>
      <c r="H265" s="9">
        <f t="shared" si="138"/>
        <v>0</v>
      </c>
      <c r="I265" s="9">
        <f t="shared" si="138"/>
        <v>0</v>
      </c>
      <c r="J265" s="287">
        <f t="shared" si="137"/>
        <v>0</v>
      </c>
      <c r="K265" s="287"/>
    </row>
    <row r="266" spans="1:11" ht="26.25" x14ac:dyDescent="0.25">
      <c r="A266" s="8"/>
      <c r="B266" s="8"/>
      <c r="C266" s="7"/>
      <c r="D266" s="7" t="s">
        <v>12</v>
      </c>
      <c r="E266" s="6" t="s">
        <v>11</v>
      </c>
      <c r="F266" s="9">
        <v>583.29999999999995</v>
      </c>
      <c r="G266" s="9">
        <v>583.29999999999995</v>
      </c>
      <c r="H266" s="9">
        <v>0</v>
      </c>
      <c r="I266" s="9">
        <v>0</v>
      </c>
      <c r="J266" s="287">
        <f t="shared" si="137"/>
        <v>0</v>
      </c>
      <c r="K266" s="287"/>
    </row>
    <row r="267" spans="1:11" x14ac:dyDescent="0.25">
      <c r="A267" s="26"/>
      <c r="B267" s="26"/>
      <c r="C267" s="18" t="s">
        <v>52</v>
      </c>
      <c r="D267" s="104"/>
      <c r="E267" s="17" t="s">
        <v>51</v>
      </c>
      <c r="F267" s="16">
        <f t="shared" ref="F267:I267" si="139">F268</f>
        <v>3297.7</v>
      </c>
      <c r="G267" s="16">
        <f t="shared" si="139"/>
        <v>3341.1149999999998</v>
      </c>
      <c r="H267" s="16">
        <f t="shared" si="139"/>
        <v>643.41499999999996</v>
      </c>
      <c r="I267" s="16">
        <f t="shared" si="139"/>
        <v>637.64251999999999</v>
      </c>
      <c r="J267" s="299">
        <f t="shared" si="137"/>
        <v>19.335977196227674</v>
      </c>
      <c r="K267" s="299">
        <f t="shared" ref="K267:K325" si="140">SUM(I267/H267*100)</f>
        <v>99.10283720460356</v>
      </c>
    </row>
    <row r="268" spans="1:11" s="77" customFormat="1" ht="38.25" x14ac:dyDescent="0.25">
      <c r="A268" s="103"/>
      <c r="B268" s="103"/>
      <c r="C268" s="45" t="s">
        <v>16</v>
      </c>
      <c r="D268" s="44"/>
      <c r="E268" s="87" t="s">
        <v>15</v>
      </c>
      <c r="F268" s="13">
        <f>F269+F273</f>
        <v>3297.7</v>
      </c>
      <c r="G268" s="13">
        <f t="shared" ref="G268:I268" si="141">G269+G273</f>
        <v>3341.1149999999998</v>
      </c>
      <c r="H268" s="13">
        <f t="shared" si="141"/>
        <v>643.41499999999996</v>
      </c>
      <c r="I268" s="13">
        <f t="shared" si="141"/>
        <v>637.64251999999999</v>
      </c>
      <c r="J268" s="300">
        <f t="shared" si="137"/>
        <v>19.335977196227674</v>
      </c>
      <c r="K268" s="300">
        <f t="shared" si="140"/>
        <v>99.10283720460356</v>
      </c>
    </row>
    <row r="269" spans="1:11" ht="26.25" x14ac:dyDescent="0.25">
      <c r="A269" s="8"/>
      <c r="B269" s="8"/>
      <c r="C269" s="7" t="s">
        <v>377</v>
      </c>
      <c r="D269" s="7"/>
      <c r="E269" s="6" t="s">
        <v>376</v>
      </c>
      <c r="F269" s="9">
        <f>F270+F271+F272</f>
        <v>3297.7</v>
      </c>
      <c r="G269" s="9">
        <f t="shared" ref="G269:I269" si="142">G270+G271+G272</f>
        <v>3297.7</v>
      </c>
      <c r="H269" s="9">
        <f t="shared" si="142"/>
        <v>600</v>
      </c>
      <c r="I269" s="9">
        <f t="shared" si="142"/>
        <v>594.22752000000003</v>
      </c>
      <c r="J269" s="287">
        <f t="shared" si="137"/>
        <v>18.019453558540803</v>
      </c>
      <c r="K269" s="287">
        <f t="shared" si="140"/>
        <v>99.03792</v>
      </c>
    </row>
    <row r="270" spans="1:11" ht="39" x14ac:dyDescent="0.25">
      <c r="A270" s="8"/>
      <c r="B270" s="8"/>
      <c r="C270" s="61"/>
      <c r="D270" s="7" t="s">
        <v>2</v>
      </c>
      <c r="E270" s="6" t="s">
        <v>1</v>
      </c>
      <c r="F270" s="9">
        <v>3141.1</v>
      </c>
      <c r="G270" s="9">
        <v>3141.1</v>
      </c>
      <c r="H270" s="9">
        <v>560</v>
      </c>
      <c r="I270" s="9">
        <v>556.10505000000001</v>
      </c>
      <c r="J270" s="287">
        <f t="shared" si="137"/>
        <v>17.704149820126709</v>
      </c>
      <c r="K270" s="287">
        <f t="shared" si="140"/>
        <v>99.304473214285721</v>
      </c>
    </row>
    <row r="271" spans="1:11" ht="26.25" x14ac:dyDescent="0.25">
      <c r="A271" s="8"/>
      <c r="B271" s="8"/>
      <c r="C271" s="61"/>
      <c r="D271" s="7" t="s">
        <v>12</v>
      </c>
      <c r="E271" s="6" t="s">
        <v>11</v>
      </c>
      <c r="F271" s="9">
        <v>154.4</v>
      </c>
      <c r="G271" s="9">
        <v>154.4</v>
      </c>
      <c r="H271" s="9">
        <v>40</v>
      </c>
      <c r="I271" s="9">
        <v>38.12247</v>
      </c>
      <c r="J271" s="287">
        <f t="shared" si="137"/>
        <v>24.690718911917099</v>
      </c>
      <c r="K271" s="287">
        <f t="shared" si="140"/>
        <v>95.30617500000001</v>
      </c>
    </row>
    <row r="272" spans="1:11" x14ac:dyDescent="0.25">
      <c r="A272" s="8"/>
      <c r="B272" s="8"/>
      <c r="C272" s="61"/>
      <c r="D272" s="55" t="s">
        <v>22</v>
      </c>
      <c r="E272" s="56" t="s">
        <v>21</v>
      </c>
      <c r="F272" s="9">
        <v>2.2000000000000002</v>
      </c>
      <c r="G272" s="9">
        <v>2.2000000000000002</v>
      </c>
      <c r="H272" s="9">
        <v>0</v>
      </c>
      <c r="I272" s="9">
        <v>0</v>
      </c>
      <c r="J272" s="287">
        <f t="shared" si="137"/>
        <v>0</v>
      </c>
      <c r="K272" s="287"/>
    </row>
    <row r="273" spans="1:11" ht="15.75" customHeight="1" x14ac:dyDescent="0.25">
      <c r="A273" s="253"/>
      <c r="B273" s="253"/>
      <c r="C273" s="7" t="s">
        <v>764</v>
      </c>
      <c r="D273" s="258"/>
      <c r="E273" s="265" t="s">
        <v>765</v>
      </c>
      <c r="F273" s="263">
        <f>F274</f>
        <v>0</v>
      </c>
      <c r="G273" s="263">
        <f t="shared" ref="G273:I273" si="143">G274</f>
        <v>43.414999999999999</v>
      </c>
      <c r="H273" s="263">
        <f t="shared" si="143"/>
        <v>43.414999999999999</v>
      </c>
      <c r="I273" s="263">
        <f t="shared" si="143"/>
        <v>43.414999999999999</v>
      </c>
      <c r="J273" s="305"/>
      <c r="K273" s="305">
        <f t="shared" si="140"/>
        <v>100</v>
      </c>
    </row>
    <row r="274" spans="1:11" x14ac:dyDescent="0.25">
      <c r="A274" s="253"/>
      <c r="B274" s="253"/>
      <c r="C274" s="264"/>
      <c r="D274" s="258" t="s">
        <v>22</v>
      </c>
      <c r="E274" s="265" t="s">
        <v>21</v>
      </c>
      <c r="F274" s="263"/>
      <c r="G274" s="263">
        <v>43.414999999999999</v>
      </c>
      <c r="H274" s="263">
        <v>43.414999999999999</v>
      </c>
      <c r="I274" s="263">
        <v>43.414999999999999</v>
      </c>
      <c r="J274" s="305"/>
      <c r="K274" s="305">
        <f t="shared" si="140"/>
        <v>100</v>
      </c>
    </row>
    <row r="275" spans="1:11" x14ac:dyDescent="0.25">
      <c r="A275" s="21"/>
      <c r="B275" s="23" t="s">
        <v>375</v>
      </c>
      <c r="C275" s="22"/>
      <c r="D275" s="21"/>
      <c r="E275" s="20" t="s">
        <v>374</v>
      </c>
      <c r="F275" s="27">
        <f>F276+F292+F327</f>
        <v>76192.726150000002</v>
      </c>
      <c r="G275" s="27">
        <f>G276+G292+G327</f>
        <v>86321.105010000014</v>
      </c>
      <c r="H275" s="27">
        <f>H276+H292+H327</f>
        <v>18948.69613</v>
      </c>
      <c r="I275" s="27">
        <f>I276+I292+I327</f>
        <v>18948.689129999999</v>
      </c>
      <c r="J275" s="288">
        <f t="shared" si="137"/>
        <v>24.869420071275396</v>
      </c>
      <c r="K275" s="288">
        <f t="shared" si="140"/>
        <v>99.999963058144189</v>
      </c>
    </row>
    <row r="276" spans="1:11" x14ac:dyDescent="0.25">
      <c r="A276" s="21"/>
      <c r="B276" s="23" t="s">
        <v>373</v>
      </c>
      <c r="C276" s="22"/>
      <c r="D276" s="21"/>
      <c r="E276" s="20" t="s">
        <v>372</v>
      </c>
      <c r="F276" s="27">
        <f>F277</f>
        <v>3097.72552</v>
      </c>
      <c r="G276" s="27">
        <f t="shared" ref="G276:I277" si="144">G277</f>
        <v>3637.2470699999999</v>
      </c>
      <c r="H276" s="27">
        <f t="shared" si="144"/>
        <v>10.86176</v>
      </c>
      <c r="I276" s="27">
        <f t="shared" si="144"/>
        <v>10.86176</v>
      </c>
      <c r="J276" s="288">
        <f t="shared" si="137"/>
        <v>0.35063661805646357</v>
      </c>
      <c r="K276" s="288">
        <f t="shared" si="140"/>
        <v>100</v>
      </c>
    </row>
    <row r="277" spans="1:11" ht="25.5" x14ac:dyDescent="0.25">
      <c r="A277" s="21"/>
      <c r="B277" s="23"/>
      <c r="C277" s="22" t="s">
        <v>36</v>
      </c>
      <c r="D277" s="21"/>
      <c r="E277" s="28" t="s">
        <v>35</v>
      </c>
      <c r="F277" s="27">
        <f>F278</f>
        <v>3097.72552</v>
      </c>
      <c r="G277" s="27">
        <f>G278</f>
        <v>3637.2470699999999</v>
      </c>
      <c r="H277" s="27">
        <f t="shared" si="144"/>
        <v>10.86176</v>
      </c>
      <c r="I277" s="27">
        <f t="shared" si="144"/>
        <v>10.86176</v>
      </c>
      <c r="J277" s="288">
        <f t="shared" si="137"/>
        <v>0.35063661805646357</v>
      </c>
      <c r="K277" s="288">
        <f t="shared" si="140"/>
        <v>100</v>
      </c>
    </row>
    <row r="278" spans="1:11" ht="25.5" x14ac:dyDescent="0.25">
      <c r="A278" s="54"/>
      <c r="B278" s="34"/>
      <c r="C278" s="35" t="s">
        <v>281</v>
      </c>
      <c r="D278" s="34"/>
      <c r="E278" s="33" t="s">
        <v>280</v>
      </c>
      <c r="F278" s="32">
        <f>F279</f>
        <v>3097.72552</v>
      </c>
      <c r="G278" s="32">
        <f t="shared" ref="G278:I278" si="145">G279</f>
        <v>3637.2470699999999</v>
      </c>
      <c r="H278" s="32">
        <f t="shared" si="145"/>
        <v>10.86176</v>
      </c>
      <c r="I278" s="32">
        <f t="shared" si="145"/>
        <v>10.86176</v>
      </c>
      <c r="J278" s="284">
        <f t="shared" si="137"/>
        <v>0.35063661805646357</v>
      </c>
      <c r="K278" s="284">
        <f t="shared" si="140"/>
        <v>100</v>
      </c>
    </row>
    <row r="279" spans="1:11" ht="39" x14ac:dyDescent="0.25">
      <c r="A279" s="184"/>
      <c r="B279" s="184"/>
      <c r="C279" s="184" t="s">
        <v>279</v>
      </c>
      <c r="D279" s="184"/>
      <c r="E279" s="185" t="s">
        <v>278</v>
      </c>
      <c r="F279" s="186">
        <f>F280+F284+F288+F282+F286</f>
        <v>3097.72552</v>
      </c>
      <c r="G279" s="186">
        <f t="shared" ref="G279:I279" si="146">G280+G284+G288+G282+G286</f>
        <v>3637.2470699999999</v>
      </c>
      <c r="H279" s="186">
        <f t="shared" si="146"/>
        <v>10.86176</v>
      </c>
      <c r="I279" s="186">
        <f t="shared" si="146"/>
        <v>10.86176</v>
      </c>
      <c r="J279" s="286">
        <f t="shared" si="137"/>
        <v>0.35063661805646357</v>
      </c>
      <c r="K279" s="286">
        <f t="shared" si="140"/>
        <v>100</v>
      </c>
    </row>
    <row r="280" spans="1:11" ht="39" x14ac:dyDescent="0.25">
      <c r="A280" s="8"/>
      <c r="B280" s="8"/>
      <c r="C280" s="7" t="s">
        <v>371</v>
      </c>
      <c r="D280" s="7"/>
      <c r="E280" s="80" t="s">
        <v>370</v>
      </c>
      <c r="F280" s="9">
        <f>F281</f>
        <v>110.6</v>
      </c>
      <c r="G280" s="9">
        <f t="shared" ref="G280:I280" si="147">G281</f>
        <v>110.6</v>
      </c>
      <c r="H280" s="9">
        <f t="shared" si="147"/>
        <v>10.86176</v>
      </c>
      <c r="I280" s="9">
        <f t="shared" si="147"/>
        <v>10.86176</v>
      </c>
      <c r="J280" s="287">
        <f t="shared" si="137"/>
        <v>9.820759493670888</v>
      </c>
      <c r="K280" s="287">
        <f t="shared" si="140"/>
        <v>100</v>
      </c>
    </row>
    <row r="281" spans="1:11" ht="26.25" x14ac:dyDescent="0.25">
      <c r="A281" s="8"/>
      <c r="B281" s="8"/>
      <c r="C281" s="7"/>
      <c r="D281" s="7" t="s">
        <v>12</v>
      </c>
      <c r="E281" s="6" t="s">
        <v>11</v>
      </c>
      <c r="F281" s="9">
        <v>110.6</v>
      </c>
      <c r="G281" s="9">
        <v>110.6</v>
      </c>
      <c r="H281" s="9">
        <v>10.86176</v>
      </c>
      <c r="I281" s="9">
        <v>10.86176</v>
      </c>
      <c r="J281" s="287">
        <f t="shared" si="137"/>
        <v>9.820759493670888</v>
      </c>
      <c r="K281" s="287">
        <f t="shared" si="140"/>
        <v>100</v>
      </c>
    </row>
    <row r="282" spans="1:11" ht="26.25" x14ac:dyDescent="0.25">
      <c r="A282" s="8"/>
      <c r="B282" s="8"/>
      <c r="C282" s="7" t="s">
        <v>277</v>
      </c>
      <c r="D282" s="7"/>
      <c r="E282" s="80" t="s">
        <v>276</v>
      </c>
      <c r="F282" s="9">
        <f>F283</f>
        <v>2368.4</v>
      </c>
      <c r="G282" s="9">
        <f t="shared" ref="G282:I282" si="148">G283</f>
        <v>2909.5881199999999</v>
      </c>
      <c r="H282" s="9">
        <f t="shared" si="148"/>
        <v>0</v>
      </c>
      <c r="I282" s="9">
        <f t="shared" si="148"/>
        <v>0</v>
      </c>
      <c r="J282" s="287">
        <f t="shared" si="137"/>
        <v>0</v>
      </c>
      <c r="K282" s="287"/>
    </row>
    <row r="283" spans="1:11" ht="26.25" x14ac:dyDescent="0.25">
      <c r="A283" s="8"/>
      <c r="B283" s="8"/>
      <c r="C283" s="7"/>
      <c r="D283" s="7" t="s">
        <v>12</v>
      </c>
      <c r="E283" s="6" t="s">
        <v>11</v>
      </c>
      <c r="F283" s="9">
        <v>2368.4</v>
      </c>
      <c r="G283" s="9">
        <v>2909.5881199999999</v>
      </c>
      <c r="H283" s="9">
        <v>0</v>
      </c>
      <c r="I283" s="9">
        <v>0</v>
      </c>
      <c r="J283" s="287">
        <f t="shared" si="137"/>
        <v>0</v>
      </c>
      <c r="K283" s="287"/>
    </row>
    <row r="284" spans="1:11" ht="26.25" x14ac:dyDescent="0.25">
      <c r="A284" s="8"/>
      <c r="B284" s="8"/>
      <c r="C284" s="7" t="s">
        <v>369</v>
      </c>
      <c r="D284" s="7"/>
      <c r="E284" s="6" t="s">
        <v>368</v>
      </c>
      <c r="F284" s="9">
        <f>F285</f>
        <v>35.299999999999997</v>
      </c>
      <c r="G284" s="9">
        <f t="shared" ref="G284:I284" si="149">G285</f>
        <v>35.299999999999997</v>
      </c>
      <c r="H284" s="9">
        <f t="shared" si="149"/>
        <v>0</v>
      </c>
      <c r="I284" s="9">
        <f t="shared" si="149"/>
        <v>0</v>
      </c>
      <c r="J284" s="287">
        <f t="shared" si="137"/>
        <v>0</v>
      </c>
      <c r="K284" s="287"/>
    </row>
    <row r="285" spans="1:11" ht="26.25" x14ac:dyDescent="0.25">
      <c r="A285" s="8"/>
      <c r="B285" s="8"/>
      <c r="C285" s="7"/>
      <c r="D285" s="7" t="s">
        <v>12</v>
      </c>
      <c r="E285" s="6" t="s">
        <v>11</v>
      </c>
      <c r="F285" s="9">
        <v>35.299999999999997</v>
      </c>
      <c r="G285" s="9">
        <v>35.299999999999997</v>
      </c>
      <c r="H285" s="9">
        <v>0</v>
      </c>
      <c r="I285" s="9">
        <v>0</v>
      </c>
      <c r="J285" s="287">
        <f t="shared" si="137"/>
        <v>0</v>
      </c>
      <c r="K285" s="287"/>
    </row>
    <row r="286" spans="1:11" ht="26.25" x14ac:dyDescent="0.25">
      <c r="A286" s="8"/>
      <c r="B286" s="8"/>
      <c r="C286" s="7" t="s">
        <v>578</v>
      </c>
      <c r="D286" s="7"/>
      <c r="E286" s="6" t="s">
        <v>579</v>
      </c>
      <c r="F286" s="9">
        <f>F287</f>
        <v>489.6</v>
      </c>
      <c r="G286" s="9">
        <f t="shared" ref="G286:I286" si="150">G287</f>
        <v>487.93342999999999</v>
      </c>
      <c r="H286" s="9">
        <f t="shared" si="150"/>
        <v>0</v>
      </c>
      <c r="I286" s="9">
        <f t="shared" si="150"/>
        <v>0</v>
      </c>
      <c r="J286" s="287">
        <f t="shared" si="137"/>
        <v>0</v>
      </c>
      <c r="K286" s="287"/>
    </row>
    <row r="287" spans="1:11" ht="26.25" x14ac:dyDescent="0.25">
      <c r="A287" s="8"/>
      <c r="B287" s="8"/>
      <c r="C287" s="7"/>
      <c r="D287" s="7" t="s">
        <v>12</v>
      </c>
      <c r="E287" s="6" t="s">
        <v>11</v>
      </c>
      <c r="F287" s="9">
        <v>489.6</v>
      </c>
      <c r="G287" s="9">
        <v>487.93342999999999</v>
      </c>
      <c r="H287" s="9">
        <v>0</v>
      </c>
      <c r="I287" s="9">
        <v>0</v>
      </c>
      <c r="J287" s="287">
        <f t="shared" si="137"/>
        <v>0</v>
      </c>
      <c r="K287" s="287"/>
    </row>
    <row r="288" spans="1:11" ht="39" x14ac:dyDescent="0.25">
      <c r="A288" s="8"/>
      <c r="B288" s="8"/>
      <c r="C288" s="7" t="s">
        <v>367</v>
      </c>
      <c r="D288" s="7"/>
      <c r="E288" s="6" t="s">
        <v>366</v>
      </c>
      <c r="F288" s="9">
        <f>F289</f>
        <v>93.825519999999997</v>
      </c>
      <c r="G288" s="9">
        <f t="shared" ref="G288:I288" si="151">G289</f>
        <v>93.825519999999997</v>
      </c>
      <c r="H288" s="9">
        <f t="shared" si="151"/>
        <v>0</v>
      </c>
      <c r="I288" s="9">
        <f t="shared" si="151"/>
        <v>0</v>
      </c>
      <c r="J288" s="287">
        <f t="shared" si="137"/>
        <v>0</v>
      </c>
      <c r="K288" s="287"/>
    </row>
    <row r="289" spans="1:11" ht="26.25" x14ac:dyDescent="0.25">
      <c r="A289" s="8"/>
      <c r="B289" s="8"/>
      <c r="C289" s="7"/>
      <c r="D289" s="7" t="s">
        <v>12</v>
      </c>
      <c r="E289" s="6" t="s">
        <v>11</v>
      </c>
      <c r="F289" s="9">
        <f>F290+F291</f>
        <v>93.825519999999997</v>
      </c>
      <c r="G289" s="9">
        <f t="shared" ref="G289:I289" si="152">G290+G291</f>
        <v>93.825519999999997</v>
      </c>
      <c r="H289" s="9">
        <f t="shared" si="152"/>
        <v>0</v>
      </c>
      <c r="I289" s="9">
        <f t="shared" si="152"/>
        <v>0</v>
      </c>
      <c r="J289" s="287">
        <f t="shared" si="137"/>
        <v>0</v>
      </c>
      <c r="K289" s="287"/>
    </row>
    <row r="290" spans="1:11" x14ac:dyDescent="0.25">
      <c r="A290" s="8"/>
      <c r="B290" s="8"/>
      <c r="C290" s="7"/>
      <c r="D290" s="7"/>
      <c r="E290" s="6" t="s">
        <v>365</v>
      </c>
      <c r="F290" s="9">
        <v>91.948999999999998</v>
      </c>
      <c r="G290" s="9">
        <v>91.948999999999998</v>
      </c>
      <c r="H290" s="9">
        <v>0</v>
      </c>
      <c r="I290" s="9">
        <v>0</v>
      </c>
      <c r="J290" s="287">
        <f t="shared" si="137"/>
        <v>0</v>
      </c>
      <c r="K290" s="287"/>
    </row>
    <row r="291" spans="1:11" x14ac:dyDescent="0.25">
      <c r="A291" s="8"/>
      <c r="B291" s="8"/>
      <c r="C291" s="7"/>
      <c r="D291" s="7"/>
      <c r="E291" s="6" t="s">
        <v>364</v>
      </c>
      <c r="F291" s="9">
        <v>1.87652</v>
      </c>
      <c r="G291" s="9">
        <v>1.87652</v>
      </c>
      <c r="H291" s="9">
        <v>0</v>
      </c>
      <c r="I291" s="9">
        <v>0</v>
      </c>
      <c r="J291" s="287">
        <f t="shared" si="137"/>
        <v>0</v>
      </c>
      <c r="K291" s="287"/>
    </row>
    <row r="292" spans="1:11" x14ac:dyDescent="0.25">
      <c r="A292" s="21"/>
      <c r="B292" s="23" t="s">
        <v>363</v>
      </c>
      <c r="C292" s="22"/>
      <c r="D292" s="21"/>
      <c r="E292" s="20" t="s">
        <v>362</v>
      </c>
      <c r="F292" s="27">
        <f>F293+F319</f>
        <v>27775.029310000002</v>
      </c>
      <c r="G292" s="27">
        <f t="shared" ref="G292:I292" si="153">G293+G319</f>
        <v>26358.653340000004</v>
      </c>
      <c r="H292" s="27">
        <f t="shared" si="153"/>
        <v>10383.83437</v>
      </c>
      <c r="I292" s="27">
        <f t="shared" si="153"/>
        <v>10383.83437</v>
      </c>
      <c r="J292" s="288">
        <f t="shared" si="137"/>
        <v>37.385502834596288</v>
      </c>
      <c r="K292" s="288">
        <f t="shared" si="140"/>
        <v>100</v>
      </c>
    </row>
    <row r="293" spans="1:11" ht="25.5" x14ac:dyDescent="0.25">
      <c r="A293" s="21"/>
      <c r="B293" s="55"/>
      <c r="C293" s="22" t="s">
        <v>36</v>
      </c>
      <c r="D293" s="21"/>
      <c r="E293" s="28" t="s">
        <v>35</v>
      </c>
      <c r="F293" s="27">
        <f>F294</f>
        <v>24771.229310000002</v>
      </c>
      <c r="G293" s="27">
        <f t="shared" ref="G293:I293" si="154">G294</f>
        <v>23267.053340000002</v>
      </c>
      <c r="H293" s="27">
        <f t="shared" si="154"/>
        <v>7292.2343699999992</v>
      </c>
      <c r="I293" s="27">
        <f t="shared" si="154"/>
        <v>7292.2343699999992</v>
      </c>
      <c r="J293" s="288">
        <f t="shared" si="137"/>
        <v>29.438322493975566</v>
      </c>
      <c r="K293" s="288">
        <f t="shared" si="140"/>
        <v>100</v>
      </c>
    </row>
    <row r="294" spans="1:11" ht="25.5" x14ac:dyDescent="0.25">
      <c r="A294" s="54"/>
      <c r="B294" s="34"/>
      <c r="C294" s="35" t="s">
        <v>305</v>
      </c>
      <c r="D294" s="34"/>
      <c r="E294" s="33" t="s">
        <v>304</v>
      </c>
      <c r="F294" s="32">
        <f>F295+F299</f>
        <v>24771.229310000002</v>
      </c>
      <c r="G294" s="32">
        <f t="shared" ref="G294:I294" si="155">G295+G299</f>
        <v>23267.053340000002</v>
      </c>
      <c r="H294" s="32">
        <f t="shared" si="155"/>
        <v>7292.2343699999992</v>
      </c>
      <c r="I294" s="32">
        <f t="shared" si="155"/>
        <v>7292.2343699999992</v>
      </c>
      <c r="J294" s="284">
        <f t="shared" si="137"/>
        <v>29.438322493975566</v>
      </c>
      <c r="K294" s="284">
        <f t="shared" si="140"/>
        <v>100</v>
      </c>
    </row>
    <row r="295" spans="1:11" ht="26.25" x14ac:dyDescent="0.25">
      <c r="A295" s="31"/>
      <c r="B295" s="31"/>
      <c r="C295" s="31" t="s">
        <v>303</v>
      </c>
      <c r="D295" s="31"/>
      <c r="E295" s="81" t="s">
        <v>302</v>
      </c>
      <c r="F295" s="29">
        <f t="shared" ref="F295:I297" si="156">F296</f>
        <v>648.5</v>
      </c>
      <c r="G295" s="29">
        <f t="shared" si="156"/>
        <v>648.5</v>
      </c>
      <c r="H295" s="29">
        <f t="shared" si="156"/>
        <v>263.44535999999999</v>
      </c>
      <c r="I295" s="29">
        <f t="shared" si="156"/>
        <v>263.44535999999999</v>
      </c>
      <c r="J295" s="285">
        <f t="shared" si="137"/>
        <v>40.623802621434081</v>
      </c>
      <c r="K295" s="285">
        <f t="shared" si="140"/>
        <v>100</v>
      </c>
    </row>
    <row r="296" spans="1:11" x14ac:dyDescent="0.25">
      <c r="A296" s="184"/>
      <c r="B296" s="184"/>
      <c r="C296" s="184" t="s">
        <v>301</v>
      </c>
      <c r="D296" s="192"/>
      <c r="E296" s="196" t="s">
        <v>300</v>
      </c>
      <c r="F296" s="186">
        <f t="shared" si="156"/>
        <v>648.5</v>
      </c>
      <c r="G296" s="186">
        <f t="shared" si="156"/>
        <v>648.5</v>
      </c>
      <c r="H296" s="186">
        <f t="shared" si="156"/>
        <v>263.44535999999999</v>
      </c>
      <c r="I296" s="186">
        <f t="shared" si="156"/>
        <v>263.44535999999999</v>
      </c>
      <c r="J296" s="286">
        <f t="shared" si="137"/>
        <v>40.623802621434081</v>
      </c>
      <c r="K296" s="286">
        <f t="shared" si="140"/>
        <v>100</v>
      </c>
    </row>
    <row r="297" spans="1:11" x14ac:dyDescent="0.25">
      <c r="A297" s="8"/>
      <c r="B297" s="8"/>
      <c r="C297" s="7" t="s">
        <v>361</v>
      </c>
      <c r="D297" s="74"/>
      <c r="E297" s="12" t="s">
        <v>360</v>
      </c>
      <c r="F297" s="5">
        <f>F298</f>
        <v>648.5</v>
      </c>
      <c r="G297" s="5">
        <f t="shared" si="156"/>
        <v>648.5</v>
      </c>
      <c r="H297" s="5">
        <f t="shared" si="156"/>
        <v>263.44535999999999</v>
      </c>
      <c r="I297" s="5">
        <f t="shared" si="156"/>
        <v>263.44535999999999</v>
      </c>
      <c r="J297" s="289">
        <f t="shared" si="137"/>
        <v>40.623802621434081</v>
      </c>
      <c r="K297" s="289">
        <f t="shared" si="140"/>
        <v>100</v>
      </c>
    </row>
    <row r="298" spans="1:11" ht="26.25" x14ac:dyDescent="0.25">
      <c r="A298" s="8"/>
      <c r="B298" s="8"/>
      <c r="C298" s="7"/>
      <c r="D298" s="7" t="s">
        <v>12</v>
      </c>
      <c r="E298" s="6" t="s">
        <v>11</v>
      </c>
      <c r="F298" s="5">
        <v>648.5</v>
      </c>
      <c r="G298" s="5">
        <v>648.5</v>
      </c>
      <c r="H298" s="5">
        <v>263.44535999999999</v>
      </c>
      <c r="I298" s="5">
        <v>263.44535999999999</v>
      </c>
      <c r="J298" s="289">
        <f t="shared" si="137"/>
        <v>40.623802621434081</v>
      </c>
      <c r="K298" s="289">
        <f t="shared" si="140"/>
        <v>100</v>
      </c>
    </row>
    <row r="299" spans="1:11" ht="26.25" x14ac:dyDescent="0.25">
      <c r="A299" s="31"/>
      <c r="B299" s="31"/>
      <c r="C299" s="31" t="s">
        <v>359</v>
      </c>
      <c r="D299" s="31"/>
      <c r="E299" s="81" t="s">
        <v>358</v>
      </c>
      <c r="F299" s="29">
        <f>F300</f>
        <v>24122.729310000002</v>
      </c>
      <c r="G299" s="29">
        <f t="shared" ref="G299:I299" si="157">G300</f>
        <v>22618.553340000002</v>
      </c>
      <c r="H299" s="29">
        <f t="shared" si="157"/>
        <v>7028.7890099999995</v>
      </c>
      <c r="I299" s="29">
        <f t="shared" si="157"/>
        <v>7028.7890099999995</v>
      </c>
      <c r="J299" s="285">
        <f t="shared" si="137"/>
        <v>29.137619212458837</v>
      </c>
      <c r="K299" s="285">
        <f t="shared" si="140"/>
        <v>100</v>
      </c>
    </row>
    <row r="300" spans="1:11" ht="40.5" customHeight="1" x14ac:dyDescent="0.25">
      <c r="A300" s="184"/>
      <c r="B300" s="184"/>
      <c r="C300" s="184" t="s">
        <v>357</v>
      </c>
      <c r="D300" s="184"/>
      <c r="E300" s="196" t="s">
        <v>356</v>
      </c>
      <c r="F300" s="186">
        <f>F303+F305+F301+F307+F311+F313+F315+F317</f>
        <v>24122.729310000002</v>
      </c>
      <c r="G300" s="186">
        <f t="shared" ref="G300:I300" si="158">G303+G305+G301+G307+G311+G313+G315+G317</f>
        <v>22618.553340000002</v>
      </c>
      <c r="H300" s="186">
        <f t="shared" si="158"/>
        <v>7028.7890099999995</v>
      </c>
      <c r="I300" s="186">
        <f t="shared" si="158"/>
        <v>7028.7890099999995</v>
      </c>
      <c r="J300" s="286">
        <f t="shared" si="137"/>
        <v>29.137619212458837</v>
      </c>
      <c r="K300" s="286">
        <f t="shared" si="140"/>
        <v>100</v>
      </c>
    </row>
    <row r="301" spans="1:11" x14ac:dyDescent="0.25">
      <c r="A301" s="61"/>
      <c r="B301" s="61"/>
      <c r="C301" s="55" t="s">
        <v>355</v>
      </c>
      <c r="D301" s="85"/>
      <c r="E301" s="10" t="s">
        <v>354</v>
      </c>
      <c r="F301" s="9">
        <f>F302</f>
        <v>120</v>
      </c>
      <c r="G301" s="9">
        <f t="shared" ref="G301:I301" si="159">G302</f>
        <v>120</v>
      </c>
      <c r="H301" s="9">
        <f t="shared" si="159"/>
        <v>0</v>
      </c>
      <c r="I301" s="9">
        <f t="shared" si="159"/>
        <v>0</v>
      </c>
      <c r="J301" s="287">
        <f t="shared" si="137"/>
        <v>0</v>
      </c>
      <c r="K301" s="287"/>
    </row>
    <row r="302" spans="1:11" ht="26.25" x14ac:dyDescent="0.25">
      <c r="A302" s="61"/>
      <c r="B302" s="61"/>
      <c r="C302" s="55"/>
      <c r="D302" s="7" t="s">
        <v>12</v>
      </c>
      <c r="E302" s="6" t="s">
        <v>11</v>
      </c>
      <c r="F302" s="9">
        <v>120</v>
      </c>
      <c r="G302" s="9">
        <v>120</v>
      </c>
      <c r="H302" s="9">
        <v>0</v>
      </c>
      <c r="I302" s="9">
        <v>0</v>
      </c>
      <c r="J302" s="287">
        <f t="shared" si="137"/>
        <v>0</v>
      </c>
      <c r="K302" s="287"/>
    </row>
    <row r="303" spans="1:11" x14ac:dyDescent="0.25">
      <c r="A303" s="7"/>
      <c r="B303" s="7"/>
      <c r="C303" s="7" t="s">
        <v>353</v>
      </c>
      <c r="D303" s="7"/>
      <c r="E303" s="12" t="s">
        <v>352</v>
      </c>
      <c r="F303" s="5">
        <f>F304</f>
        <v>2304.9</v>
      </c>
      <c r="G303" s="5">
        <f t="shared" ref="G303:I303" si="160">G304</f>
        <v>2304.9</v>
      </c>
      <c r="H303" s="5">
        <f t="shared" si="160"/>
        <v>1656.0365099999999</v>
      </c>
      <c r="I303" s="5">
        <f t="shared" si="160"/>
        <v>1656.0365099999999</v>
      </c>
      <c r="J303" s="289">
        <f t="shared" si="137"/>
        <v>71.848518807757372</v>
      </c>
      <c r="K303" s="289">
        <f t="shared" si="140"/>
        <v>100</v>
      </c>
    </row>
    <row r="304" spans="1:11" ht="26.25" x14ac:dyDescent="0.25">
      <c r="A304" s="61"/>
      <c r="B304" s="61"/>
      <c r="C304" s="61"/>
      <c r="D304" s="7" t="s">
        <v>12</v>
      </c>
      <c r="E304" s="6" t="s">
        <v>11</v>
      </c>
      <c r="F304" s="5">
        <v>2304.9</v>
      </c>
      <c r="G304" s="5">
        <v>2304.9</v>
      </c>
      <c r="H304" s="5">
        <v>1656.0365099999999</v>
      </c>
      <c r="I304" s="5">
        <v>1656.0365099999999</v>
      </c>
      <c r="J304" s="289">
        <f t="shared" si="137"/>
        <v>71.848518807757372</v>
      </c>
      <c r="K304" s="289">
        <f t="shared" si="140"/>
        <v>100</v>
      </c>
    </row>
    <row r="305" spans="1:11" ht="26.25" x14ac:dyDescent="0.25">
      <c r="A305" s="7"/>
      <c r="B305" s="7"/>
      <c r="C305" s="7" t="s">
        <v>351</v>
      </c>
      <c r="D305" s="7"/>
      <c r="E305" s="6" t="s">
        <v>350</v>
      </c>
      <c r="F305" s="9">
        <f>F306</f>
        <v>507.3</v>
      </c>
      <c r="G305" s="9">
        <f t="shared" ref="G305:I305" si="161">G306</f>
        <v>507.3</v>
      </c>
      <c r="H305" s="9">
        <f t="shared" si="161"/>
        <v>0</v>
      </c>
      <c r="I305" s="9">
        <f t="shared" si="161"/>
        <v>0</v>
      </c>
      <c r="J305" s="287">
        <f t="shared" si="137"/>
        <v>0</v>
      </c>
      <c r="K305" s="287"/>
    </row>
    <row r="306" spans="1:11" ht="26.25" x14ac:dyDescent="0.25">
      <c r="A306" s="7"/>
      <c r="B306" s="7"/>
      <c r="C306" s="7"/>
      <c r="D306" s="7" t="s">
        <v>12</v>
      </c>
      <c r="E306" s="6" t="s">
        <v>11</v>
      </c>
      <c r="F306" s="9">
        <v>507.3</v>
      </c>
      <c r="G306" s="9">
        <v>507.3</v>
      </c>
      <c r="H306" s="9">
        <v>0</v>
      </c>
      <c r="I306" s="9">
        <v>0</v>
      </c>
      <c r="J306" s="287">
        <f t="shared" si="137"/>
        <v>0</v>
      </c>
      <c r="K306" s="287"/>
    </row>
    <row r="307" spans="1:11" ht="51" x14ac:dyDescent="0.25">
      <c r="A307" s="7"/>
      <c r="B307" s="7"/>
      <c r="C307" s="7" t="s">
        <v>349</v>
      </c>
      <c r="D307" s="7"/>
      <c r="E307" s="10" t="s">
        <v>348</v>
      </c>
      <c r="F307" s="5">
        <f>F308</f>
        <v>8521.7293100000006</v>
      </c>
      <c r="G307" s="5">
        <f t="shared" ref="G307:I307" si="162">G308</f>
        <v>8521.7293100000006</v>
      </c>
      <c r="H307" s="5">
        <f t="shared" si="162"/>
        <v>5189.1831499999998</v>
      </c>
      <c r="I307" s="5">
        <f t="shared" si="162"/>
        <v>5189.1831499999998</v>
      </c>
      <c r="J307" s="289">
        <f t="shared" si="137"/>
        <v>60.89354591339395</v>
      </c>
      <c r="K307" s="289">
        <f t="shared" si="140"/>
        <v>100</v>
      </c>
    </row>
    <row r="308" spans="1:11" ht="26.25" x14ac:dyDescent="0.25">
      <c r="A308" s="7"/>
      <c r="B308" s="7"/>
      <c r="C308" s="55"/>
      <c r="D308" s="7" t="s">
        <v>12</v>
      </c>
      <c r="E308" s="6" t="s">
        <v>11</v>
      </c>
      <c r="F308" s="5">
        <f>F309+F310</f>
        <v>8521.7293100000006</v>
      </c>
      <c r="G308" s="5">
        <f t="shared" ref="G308:I308" si="163">G309+G310</f>
        <v>8521.7293100000006</v>
      </c>
      <c r="H308" s="5">
        <f t="shared" si="163"/>
        <v>5189.1831499999998</v>
      </c>
      <c r="I308" s="5">
        <f t="shared" si="163"/>
        <v>5189.1831499999998</v>
      </c>
      <c r="J308" s="289">
        <f t="shared" si="137"/>
        <v>60.89354591339395</v>
      </c>
      <c r="K308" s="289">
        <f t="shared" si="140"/>
        <v>100</v>
      </c>
    </row>
    <row r="309" spans="1:11" x14ac:dyDescent="0.25">
      <c r="A309" s="7"/>
      <c r="B309" s="7"/>
      <c r="C309" s="55"/>
      <c r="D309" s="7"/>
      <c r="E309" s="6" t="s">
        <v>163</v>
      </c>
      <c r="F309" s="5">
        <v>6391.2969800000001</v>
      </c>
      <c r="G309" s="5">
        <v>6391.2969800000001</v>
      </c>
      <c r="H309" s="5">
        <v>3891.8873600000002</v>
      </c>
      <c r="I309" s="5">
        <v>3891.8873600000002</v>
      </c>
      <c r="J309" s="289">
        <f t="shared" si="137"/>
        <v>60.893545898097202</v>
      </c>
      <c r="K309" s="289">
        <f t="shared" si="140"/>
        <v>100</v>
      </c>
    </row>
    <row r="310" spans="1:11" x14ac:dyDescent="0.25">
      <c r="A310" s="7"/>
      <c r="B310" s="7"/>
      <c r="C310" s="55"/>
      <c r="D310" s="7"/>
      <c r="E310" s="101" t="s">
        <v>162</v>
      </c>
      <c r="F310" s="5">
        <v>2130.4323300000001</v>
      </c>
      <c r="G310" s="5">
        <v>2130.4323300000001</v>
      </c>
      <c r="H310" s="5">
        <v>1297.2957899999999</v>
      </c>
      <c r="I310" s="5">
        <v>1297.2957899999999</v>
      </c>
      <c r="J310" s="289">
        <f t="shared" si="137"/>
        <v>60.893545959284225</v>
      </c>
      <c r="K310" s="289">
        <f t="shared" si="140"/>
        <v>100</v>
      </c>
    </row>
    <row r="311" spans="1:11" ht="26.25" x14ac:dyDescent="0.25">
      <c r="A311" s="7"/>
      <c r="B311" s="7"/>
      <c r="C311" s="74" t="s">
        <v>347</v>
      </c>
      <c r="D311" s="74"/>
      <c r="E311" s="12" t="s">
        <v>346</v>
      </c>
      <c r="F311" s="5">
        <f>F312</f>
        <v>160.5</v>
      </c>
      <c r="G311" s="5">
        <f t="shared" ref="G311:I311" si="164">G312</f>
        <v>160.5</v>
      </c>
      <c r="H311" s="5">
        <f t="shared" si="164"/>
        <v>0</v>
      </c>
      <c r="I311" s="5">
        <f t="shared" si="164"/>
        <v>0</v>
      </c>
      <c r="J311" s="289">
        <f t="shared" si="137"/>
        <v>0</v>
      </c>
      <c r="K311" s="289"/>
    </row>
    <row r="312" spans="1:11" ht="26.25" x14ac:dyDescent="0.25">
      <c r="A312" s="7"/>
      <c r="B312" s="7"/>
      <c r="C312" s="74"/>
      <c r="D312" s="74" t="s">
        <v>12</v>
      </c>
      <c r="E312" s="12" t="s">
        <v>11</v>
      </c>
      <c r="F312" s="5">
        <v>160.5</v>
      </c>
      <c r="G312" s="5">
        <v>160.5</v>
      </c>
      <c r="H312" s="5">
        <v>0</v>
      </c>
      <c r="I312" s="5">
        <v>0</v>
      </c>
      <c r="J312" s="289">
        <f t="shared" si="137"/>
        <v>0</v>
      </c>
      <c r="K312" s="289"/>
    </row>
    <row r="313" spans="1:11" ht="25.5" x14ac:dyDescent="0.25">
      <c r="A313" s="7"/>
      <c r="B313" s="7"/>
      <c r="C313" s="7" t="s">
        <v>677</v>
      </c>
      <c r="D313" s="55"/>
      <c r="E313" s="10" t="s">
        <v>345</v>
      </c>
      <c r="F313" s="9">
        <f>F314</f>
        <v>685.6</v>
      </c>
      <c r="G313" s="9">
        <f t="shared" ref="G313:I313" si="165">G314</f>
        <v>685.6</v>
      </c>
      <c r="H313" s="9">
        <f t="shared" si="165"/>
        <v>78.56935</v>
      </c>
      <c r="I313" s="9">
        <f t="shared" si="165"/>
        <v>78.56935</v>
      </c>
      <c r="J313" s="287">
        <f t="shared" si="137"/>
        <v>11.459940198366395</v>
      </c>
      <c r="K313" s="287">
        <f t="shared" si="140"/>
        <v>100</v>
      </c>
    </row>
    <row r="314" spans="1:11" ht="26.25" x14ac:dyDescent="0.25">
      <c r="A314" s="7"/>
      <c r="B314" s="7"/>
      <c r="C314" s="7"/>
      <c r="D314" s="7" t="s">
        <v>12</v>
      </c>
      <c r="E314" s="6" t="s">
        <v>11</v>
      </c>
      <c r="F314" s="9">
        <v>685.6</v>
      </c>
      <c r="G314" s="9">
        <v>685.6</v>
      </c>
      <c r="H314" s="9">
        <v>78.56935</v>
      </c>
      <c r="I314" s="9">
        <v>78.56935</v>
      </c>
      <c r="J314" s="287">
        <f t="shared" si="137"/>
        <v>11.459940198366395</v>
      </c>
      <c r="K314" s="287">
        <f t="shared" si="140"/>
        <v>100</v>
      </c>
    </row>
    <row r="315" spans="1:11" x14ac:dyDescent="0.25">
      <c r="A315" s="7"/>
      <c r="B315" s="7"/>
      <c r="C315" s="7" t="s">
        <v>678</v>
      </c>
      <c r="D315" s="97"/>
      <c r="E315" s="101" t="s">
        <v>344</v>
      </c>
      <c r="F315" s="9">
        <f>F316</f>
        <v>9723.5</v>
      </c>
      <c r="G315" s="9">
        <f t="shared" ref="G315:I315" si="166">G316</f>
        <v>8219.3240299999998</v>
      </c>
      <c r="H315" s="9">
        <f t="shared" si="166"/>
        <v>105</v>
      </c>
      <c r="I315" s="9">
        <f t="shared" si="166"/>
        <v>105</v>
      </c>
      <c r="J315" s="287">
        <f t="shared" si="137"/>
        <v>1.0798580757957525</v>
      </c>
      <c r="K315" s="287">
        <f t="shared" si="140"/>
        <v>100</v>
      </c>
    </row>
    <row r="316" spans="1:11" ht="26.25" x14ac:dyDescent="0.25">
      <c r="A316" s="7"/>
      <c r="B316" s="7"/>
      <c r="C316" s="7"/>
      <c r="D316" s="7" t="s">
        <v>12</v>
      </c>
      <c r="E316" s="6" t="s">
        <v>11</v>
      </c>
      <c r="F316" s="9">
        <f>8219+1504.5</f>
        <v>9723.5</v>
      </c>
      <c r="G316" s="9">
        <v>8219.3240299999998</v>
      </c>
      <c r="H316" s="9">
        <v>105</v>
      </c>
      <c r="I316" s="9">
        <v>105</v>
      </c>
      <c r="J316" s="287">
        <f t="shared" si="137"/>
        <v>1.0798580757957525</v>
      </c>
      <c r="K316" s="287">
        <f t="shared" si="140"/>
        <v>100</v>
      </c>
    </row>
    <row r="317" spans="1:11" x14ac:dyDescent="0.25">
      <c r="A317" s="7"/>
      <c r="B317" s="7"/>
      <c r="C317" s="7" t="s">
        <v>679</v>
      </c>
      <c r="D317" s="7"/>
      <c r="E317" s="6" t="s">
        <v>682</v>
      </c>
      <c r="F317" s="9">
        <f>F318</f>
        <v>2099.1999999999998</v>
      </c>
      <c r="G317" s="9">
        <f t="shared" ref="G317:I317" si="167">G318</f>
        <v>2099.1999999999998</v>
      </c>
      <c r="H317" s="9">
        <f t="shared" si="167"/>
        <v>0</v>
      </c>
      <c r="I317" s="9">
        <f t="shared" si="167"/>
        <v>0</v>
      </c>
      <c r="J317" s="287">
        <f t="shared" si="137"/>
        <v>0</v>
      </c>
      <c r="K317" s="287"/>
    </row>
    <row r="318" spans="1:11" ht="26.25" x14ac:dyDescent="0.25">
      <c r="A318" s="7"/>
      <c r="B318" s="7"/>
      <c r="C318" s="7"/>
      <c r="D318" s="7" t="s">
        <v>12</v>
      </c>
      <c r="E318" s="6" t="s">
        <v>11</v>
      </c>
      <c r="F318" s="9">
        <v>2099.1999999999998</v>
      </c>
      <c r="G318" s="9">
        <v>2099.1999999999998</v>
      </c>
      <c r="H318" s="9">
        <v>0</v>
      </c>
      <c r="I318" s="9">
        <v>0</v>
      </c>
      <c r="J318" s="287">
        <f t="shared" si="137"/>
        <v>0</v>
      </c>
      <c r="K318" s="287"/>
    </row>
    <row r="319" spans="1:11" x14ac:dyDescent="0.25">
      <c r="A319" s="241"/>
      <c r="B319" s="241"/>
      <c r="C319" s="242" t="s">
        <v>18</v>
      </c>
      <c r="D319" s="242"/>
      <c r="E319" s="243" t="s">
        <v>17</v>
      </c>
      <c r="F319" s="235">
        <f>F320</f>
        <v>3003.8</v>
      </c>
      <c r="G319" s="235">
        <f t="shared" ref="G319:I319" si="168">G320</f>
        <v>3091.6000000000004</v>
      </c>
      <c r="H319" s="235">
        <f t="shared" si="168"/>
        <v>3091.6000000000004</v>
      </c>
      <c r="I319" s="235">
        <f t="shared" si="168"/>
        <v>3091.6000000000004</v>
      </c>
      <c r="J319" s="311">
        <f t="shared" si="137"/>
        <v>102.92296424528931</v>
      </c>
      <c r="K319" s="311">
        <f t="shared" si="140"/>
        <v>100</v>
      </c>
    </row>
    <row r="320" spans="1:11" ht="39" x14ac:dyDescent="0.25">
      <c r="A320" s="244"/>
      <c r="B320" s="244"/>
      <c r="C320" s="239" t="s">
        <v>16</v>
      </c>
      <c r="D320" s="239"/>
      <c r="E320" s="240" t="s">
        <v>15</v>
      </c>
      <c r="F320" s="234">
        <f>F321+F323</f>
        <v>3003.8</v>
      </c>
      <c r="G320" s="234">
        <f>G321+G323+G325</f>
        <v>3091.6000000000004</v>
      </c>
      <c r="H320" s="234">
        <f t="shared" ref="H320:I320" si="169">H321+H323+H325</f>
        <v>3091.6000000000004</v>
      </c>
      <c r="I320" s="234">
        <f t="shared" si="169"/>
        <v>3091.6000000000004</v>
      </c>
      <c r="J320" s="312">
        <f t="shared" si="137"/>
        <v>102.92296424528931</v>
      </c>
      <c r="K320" s="312">
        <f t="shared" si="140"/>
        <v>100</v>
      </c>
    </row>
    <row r="321" spans="1:11" x14ac:dyDescent="0.25">
      <c r="A321" s="228"/>
      <c r="B321" s="228"/>
      <c r="C321" s="236" t="s">
        <v>766</v>
      </c>
      <c r="D321" s="230"/>
      <c r="E321" s="237" t="s">
        <v>767</v>
      </c>
      <c r="F321" s="233">
        <f>F322</f>
        <v>2733.8</v>
      </c>
      <c r="G321" s="233">
        <f t="shared" ref="G321:I321" si="170">G322</f>
        <v>2733.8</v>
      </c>
      <c r="H321" s="233">
        <f t="shared" si="170"/>
        <v>2733.8</v>
      </c>
      <c r="I321" s="233">
        <f t="shared" si="170"/>
        <v>2733.8</v>
      </c>
      <c r="J321" s="301">
        <f t="shared" si="137"/>
        <v>100</v>
      </c>
      <c r="K321" s="301">
        <f t="shared" si="140"/>
        <v>100</v>
      </c>
    </row>
    <row r="322" spans="1:11" ht="25.5" x14ac:dyDescent="0.25">
      <c r="A322" s="228"/>
      <c r="B322" s="228"/>
      <c r="C322" s="238"/>
      <c r="D322" s="228" t="s">
        <v>57</v>
      </c>
      <c r="E322" s="231" t="s">
        <v>56</v>
      </c>
      <c r="F322" s="233">
        <v>2733.8</v>
      </c>
      <c r="G322" s="233">
        <v>2733.8</v>
      </c>
      <c r="H322" s="233">
        <v>2733.8</v>
      </c>
      <c r="I322" s="233">
        <v>2733.8</v>
      </c>
      <c r="J322" s="301">
        <f t="shared" si="137"/>
        <v>100</v>
      </c>
      <c r="K322" s="301">
        <f t="shared" si="140"/>
        <v>100</v>
      </c>
    </row>
    <row r="323" spans="1:11" x14ac:dyDescent="0.25">
      <c r="A323" s="228"/>
      <c r="B323" s="228"/>
      <c r="C323" s="236" t="s">
        <v>768</v>
      </c>
      <c r="D323" s="246"/>
      <c r="E323" s="247" t="s">
        <v>770</v>
      </c>
      <c r="F323" s="233">
        <f>F324</f>
        <v>270</v>
      </c>
      <c r="G323" s="233">
        <f t="shared" ref="G323:I323" si="171">G324</f>
        <v>270</v>
      </c>
      <c r="H323" s="233">
        <f t="shared" si="171"/>
        <v>270</v>
      </c>
      <c r="I323" s="233">
        <f t="shared" si="171"/>
        <v>270</v>
      </c>
      <c r="J323" s="301">
        <f t="shared" si="137"/>
        <v>100</v>
      </c>
      <c r="K323" s="301">
        <f t="shared" si="140"/>
        <v>100</v>
      </c>
    </row>
    <row r="324" spans="1:11" ht="25.5" x14ac:dyDescent="0.25">
      <c r="A324" s="228"/>
      <c r="B324" s="228"/>
      <c r="C324" s="238"/>
      <c r="D324" s="228" t="s">
        <v>57</v>
      </c>
      <c r="E324" s="231" t="s">
        <v>56</v>
      </c>
      <c r="F324" s="233">
        <v>270</v>
      </c>
      <c r="G324" s="233">
        <v>270</v>
      </c>
      <c r="H324" s="233">
        <v>270</v>
      </c>
      <c r="I324" s="233">
        <v>270</v>
      </c>
      <c r="J324" s="301">
        <f t="shared" si="137"/>
        <v>100</v>
      </c>
      <c r="K324" s="301">
        <f t="shared" si="140"/>
        <v>100</v>
      </c>
    </row>
    <row r="325" spans="1:11" ht="25.5" x14ac:dyDescent="0.25">
      <c r="A325" s="266"/>
      <c r="B325" s="266"/>
      <c r="C325" s="236" t="s">
        <v>779</v>
      </c>
      <c r="D325" s="266"/>
      <c r="E325" s="268" t="s">
        <v>23</v>
      </c>
      <c r="F325" s="269"/>
      <c r="G325" s="269">
        <f t="shared" ref="G325:H325" si="172">G326</f>
        <v>87.8</v>
      </c>
      <c r="H325" s="269">
        <f t="shared" si="172"/>
        <v>87.8</v>
      </c>
      <c r="I325" s="269">
        <f>I326</f>
        <v>87.8</v>
      </c>
      <c r="J325" s="313"/>
      <c r="K325" s="313">
        <f t="shared" si="140"/>
        <v>100</v>
      </c>
    </row>
    <row r="326" spans="1:11" ht="26.25" x14ac:dyDescent="0.25">
      <c r="A326" s="266"/>
      <c r="B326" s="266"/>
      <c r="C326" s="267"/>
      <c r="D326" s="266" t="s">
        <v>12</v>
      </c>
      <c r="E326" s="6" t="s">
        <v>11</v>
      </c>
      <c r="F326" s="269"/>
      <c r="G326" s="269">
        <v>87.8</v>
      </c>
      <c r="H326" s="269">
        <v>87.8</v>
      </c>
      <c r="I326" s="269">
        <v>87.8</v>
      </c>
      <c r="J326" s="313"/>
      <c r="K326" s="313">
        <f t="shared" ref="K326:K373" si="173">SUM(I326/H326*100)</f>
        <v>100</v>
      </c>
    </row>
    <row r="327" spans="1:11" x14ac:dyDescent="0.25">
      <c r="A327" s="8"/>
      <c r="B327" s="23" t="s">
        <v>343</v>
      </c>
      <c r="C327" s="22"/>
      <c r="D327" s="21"/>
      <c r="E327" s="20" t="s">
        <v>342</v>
      </c>
      <c r="F327" s="19">
        <f>F328</f>
        <v>45319.971319999997</v>
      </c>
      <c r="G327" s="19">
        <f>G328+G391</f>
        <v>56325.204600000005</v>
      </c>
      <c r="H327" s="19">
        <f t="shared" ref="H327:I327" si="174">H328+H391</f>
        <v>8554</v>
      </c>
      <c r="I327" s="19">
        <f t="shared" si="174"/>
        <v>8553.9929999999986</v>
      </c>
      <c r="J327" s="295">
        <f t="shared" ref="J327:J389" si="175">I327/F327*100</f>
        <v>18.874665519095476</v>
      </c>
      <c r="K327" s="295">
        <f t="shared" si="173"/>
        <v>99.999918166939423</v>
      </c>
    </row>
    <row r="328" spans="1:11" ht="25.5" x14ac:dyDescent="0.25">
      <c r="A328" s="8"/>
      <c r="B328" s="23"/>
      <c r="C328" s="22" t="s">
        <v>36</v>
      </c>
      <c r="D328" s="23"/>
      <c r="E328" s="28" t="s">
        <v>35</v>
      </c>
      <c r="F328" s="19">
        <f>F329+F379</f>
        <v>45319.971319999997</v>
      </c>
      <c r="G328" s="19">
        <f>G329+G379</f>
        <v>56213.104600000006</v>
      </c>
      <c r="H328" s="19">
        <f>H329+H379</f>
        <v>8542.1</v>
      </c>
      <c r="I328" s="19">
        <f>I329+I379</f>
        <v>8542.0929999999989</v>
      </c>
      <c r="J328" s="295">
        <f t="shared" si="175"/>
        <v>18.848407779619045</v>
      </c>
      <c r="K328" s="295">
        <f t="shared" si="173"/>
        <v>99.999918052937787</v>
      </c>
    </row>
    <row r="329" spans="1:11" ht="25.5" x14ac:dyDescent="0.25">
      <c r="A329" s="54"/>
      <c r="B329" s="34"/>
      <c r="C329" s="35" t="s">
        <v>305</v>
      </c>
      <c r="D329" s="34"/>
      <c r="E329" s="33" t="s">
        <v>304</v>
      </c>
      <c r="F329" s="32">
        <f>F330+F336</f>
        <v>36589.29249</v>
      </c>
      <c r="G329" s="32">
        <f t="shared" ref="G329:I329" si="176">G330+G336</f>
        <v>47482.425770000009</v>
      </c>
      <c r="H329" s="32">
        <f t="shared" si="176"/>
        <v>8542.1</v>
      </c>
      <c r="I329" s="32">
        <f t="shared" si="176"/>
        <v>8542.0929999999989</v>
      </c>
      <c r="J329" s="284">
        <f t="shared" si="175"/>
        <v>23.345881865123758</v>
      </c>
      <c r="K329" s="284">
        <f t="shared" si="173"/>
        <v>99.999918052937787</v>
      </c>
    </row>
    <row r="330" spans="1:11" x14ac:dyDescent="0.25">
      <c r="A330" s="31"/>
      <c r="B330" s="31"/>
      <c r="C330" s="31" t="s">
        <v>341</v>
      </c>
      <c r="D330" s="31"/>
      <c r="E330" s="81" t="s">
        <v>340</v>
      </c>
      <c r="F330" s="29">
        <f>F331</f>
        <v>4009.4000000000005</v>
      </c>
      <c r="G330" s="29">
        <f t="shared" ref="G330:I330" si="177">G331</f>
        <v>4009.3919600000004</v>
      </c>
      <c r="H330" s="29">
        <f t="shared" si="177"/>
        <v>0</v>
      </c>
      <c r="I330" s="29">
        <f t="shared" si="177"/>
        <v>0</v>
      </c>
      <c r="J330" s="285">
        <f t="shared" si="175"/>
        <v>0</v>
      </c>
      <c r="K330" s="285"/>
    </row>
    <row r="331" spans="1:11" ht="26.25" x14ac:dyDescent="0.25">
      <c r="A331" s="74"/>
      <c r="B331" s="74"/>
      <c r="C331" s="74" t="s">
        <v>339</v>
      </c>
      <c r="D331" s="7"/>
      <c r="E331" s="6" t="s">
        <v>338</v>
      </c>
      <c r="F331" s="9">
        <f>F333+F334+F335</f>
        <v>4009.4000000000005</v>
      </c>
      <c r="G331" s="9">
        <f t="shared" ref="G331:I331" si="178">G333+G334+G335</f>
        <v>4009.3919600000004</v>
      </c>
      <c r="H331" s="9">
        <f t="shared" si="178"/>
        <v>0</v>
      </c>
      <c r="I331" s="9">
        <f t="shared" si="178"/>
        <v>0</v>
      </c>
      <c r="J331" s="287">
        <f t="shared" si="175"/>
        <v>0</v>
      </c>
      <c r="K331" s="287"/>
    </row>
    <row r="332" spans="1:11" ht="26.25" x14ac:dyDescent="0.25">
      <c r="A332" s="74"/>
      <c r="B332" s="74"/>
      <c r="C332" s="74"/>
      <c r="D332" s="74" t="s">
        <v>12</v>
      </c>
      <c r="E332" s="12" t="s">
        <v>11</v>
      </c>
      <c r="F332" s="9">
        <f>F333+F334+F335</f>
        <v>4009.4000000000005</v>
      </c>
      <c r="G332" s="9">
        <f t="shared" ref="G332:I332" si="179">G333+G334+G335</f>
        <v>4009.3919600000004</v>
      </c>
      <c r="H332" s="9">
        <f t="shared" si="179"/>
        <v>0</v>
      </c>
      <c r="I332" s="9">
        <f t="shared" si="179"/>
        <v>0</v>
      </c>
      <c r="J332" s="287">
        <f t="shared" si="175"/>
        <v>0</v>
      </c>
      <c r="K332" s="287"/>
    </row>
    <row r="333" spans="1:11" x14ac:dyDescent="0.25">
      <c r="A333" s="74"/>
      <c r="B333" s="74"/>
      <c r="C333" s="74"/>
      <c r="D333" s="7"/>
      <c r="E333" s="100" t="s">
        <v>337</v>
      </c>
      <c r="F333" s="220">
        <v>2666.3</v>
      </c>
      <c r="G333" s="220">
        <v>2694.3114</v>
      </c>
      <c r="H333" s="220">
        <v>0</v>
      </c>
      <c r="I333" s="220">
        <v>0</v>
      </c>
      <c r="J333" s="298">
        <f t="shared" si="175"/>
        <v>0</v>
      </c>
      <c r="K333" s="298"/>
    </row>
    <row r="334" spans="1:11" x14ac:dyDescent="0.25">
      <c r="A334" s="74"/>
      <c r="B334" s="74"/>
      <c r="C334" s="74"/>
      <c r="D334" s="7"/>
      <c r="E334" s="100" t="s">
        <v>331</v>
      </c>
      <c r="F334" s="220">
        <v>140.30000000000001</v>
      </c>
      <c r="G334" s="220">
        <v>112.26297</v>
      </c>
      <c r="H334" s="220">
        <v>0</v>
      </c>
      <c r="I334" s="220">
        <v>0</v>
      </c>
      <c r="J334" s="298">
        <f t="shared" si="175"/>
        <v>0</v>
      </c>
      <c r="K334" s="298"/>
    </row>
    <row r="335" spans="1:11" x14ac:dyDescent="0.25">
      <c r="A335" s="74"/>
      <c r="B335" s="74"/>
      <c r="C335" s="74"/>
      <c r="D335" s="7"/>
      <c r="E335" s="100" t="s">
        <v>324</v>
      </c>
      <c r="F335" s="9">
        <v>1202.8</v>
      </c>
      <c r="G335" s="9">
        <v>1202.8175900000001</v>
      </c>
      <c r="H335" s="9">
        <v>0</v>
      </c>
      <c r="I335" s="9">
        <v>0</v>
      </c>
      <c r="J335" s="287">
        <f t="shared" si="175"/>
        <v>0</v>
      </c>
      <c r="K335" s="287"/>
    </row>
    <row r="336" spans="1:11" ht="26.25" x14ac:dyDescent="0.25">
      <c r="A336" s="31"/>
      <c r="B336" s="31"/>
      <c r="C336" s="31" t="s">
        <v>303</v>
      </c>
      <c r="D336" s="31"/>
      <c r="E336" s="81" t="s">
        <v>302</v>
      </c>
      <c r="F336" s="29">
        <f>F337+F356+F371</f>
        <v>32579.892490000002</v>
      </c>
      <c r="G336" s="29">
        <f>G337+G356+G371+G374</f>
        <v>43473.033810000008</v>
      </c>
      <c r="H336" s="29">
        <f>H337+H356+H371</f>
        <v>8542.1</v>
      </c>
      <c r="I336" s="29">
        <f>I337+I356+I371</f>
        <v>8542.0929999999989</v>
      </c>
      <c r="J336" s="285">
        <f t="shared" si="175"/>
        <v>26.21891095135409</v>
      </c>
      <c r="K336" s="285">
        <f t="shared" si="173"/>
        <v>99.999918052937787</v>
      </c>
    </row>
    <row r="337" spans="1:11" ht="26.25" x14ac:dyDescent="0.25">
      <c r="A337" s="184"/>
      <c r="B337" s="184"/>
      <c r="C337" s="184" t="s">
        <v>336</v>
      </c>
      <c r="D337" s="184"/>
      <c r="E337" s="196" t="s">
        <v>335</v>
      </c>
      <c r="F337" s="186">
        <f>F343+F345+F338+F347+F349+F353</f>
        <v>7640.068040000001</v>
      </c>
      <c r="G337" s="186">
        <f>G343+G345+G338+G347+G349+G353</f>
        <v>17298.986860000001</v>
      </c>
      <c r="H337" s="186">
        <f>H343+H345+H338+H347+H349+H353</f>
        <v>504.9</v>
      </c>
      <c r="I337" s="186">
        <f>I343+I345+I338+I347+I349+I353</f>
        <v>504.89299999999997</v>
      </c>
      <c r="J337" s="286">
        <f t="shared" si="175"/>
        <v>6.6084882668139153</v>
      </c>
      <c r="K337" s="286">
        <f t="shared" si="173"/>
        <v>99.99861358684889</v>
      </c>
    </row>
    <row r="338" spans="1:11" s="24" customFormat="1" x14ac:dyDescent="0.25">
      <c r="A338" s="61"/>
      <c r="B338" s="61"/>
      <c r="C338" s="74" t="s">
        <v>334</v>
      </c>
      <c r="D338" s="7"/>
      <c r="E338" s="101" t="s">
        <v>333</v>
      </c>
      <c r="F338" s="9">
        <f>F339</f>
        <v>860.32722000000012</v>
      </c>
      <c r="G338" s="9">
        <f t="shared" ref="G338:I338" si="180">G339</f>
        <v>5860.3272200000001</v>
      </c>
      <c r="H338" s="9">
        <f t="shared" si="180"/>
        <v>0</v>
      </c>
      <c r="I338" s="9">
        <f t="shared" si="180"/>
        <v>0</v>
      </c>
      <c r="J338" s="287">
        <f t="shared" si="175"/>
        <v>0</v>
      </c>
      <c r="K338" s="287"/>
    </row>
    <row r="339" spans="1:11" s="24" customFormat="1" ht="26.25" x14ac:dyDescent="0.25">
      <c r="A339" s="61"/>
      <c r="B339" s="61"/>
      <c r="C339" s="7"/>
      <c r="D339" s="7" t="s">
        <v>12</v>
      </c>
      <c r="E339" s="6" t="s">
        <v>11</v>
      </c>
      <c r="F339" s="9">
        <f>F341+F342</f>
        <v>860.32722000000012</v>
      </c>
      <c r="G339" s="9">
        <f>G341+G342+G340</f>
        <v>5860.3272200000001</v>
      </c>
      <c r="H339" s="9">
        <f t="shared" ref="H339:I339" si="181">H341+H342</f>
        <v>0</v>
      </c>
      <c r="I339" s="9">
        <f t="shared" si="181"/>
        <v>0</v>
      </c>
      <c r="J339" s="287">
        <f t="shared" si="175"/>
        <v>0</v>
      </c>
      <c r="K339" s="287"/>
    </row>
    <row r="340" spans="1:11" s="24" customFormat="1" x14ac:dyDescent="0.25">
      <c r="A340" s="270"/>
      <c r="B340" s="270"/>
      <c r="C340" s="266"/>
      <c r="D340" s="266"/>
      <c r="E340" s="100" t="s">
        <v>331</v>
      </c>
      <c r="F340" s="269"/>
      <c r="G340" s="269">
        <v>5000</v>
      </c>
      <c r="H340" s="269">
        <v>0</v>
      </c>
      <c r="I340" s="269">
        <v>0</v>
      </c>
      <c r="J340" s="313"/>
      <c r="K340" s="313"/>
    </row>
    <row r="341" spans="1:11" s="24" customFormat="1" x14ac:dyDescent="0.25">
      <c r="A341" s="61"/>
      <c r="B341" s="61"/>
      <c r="C341" s="7"/>
      <c r="D341" s="7"/>
      <c r="E341" s="100" t="s">
        <v>324</v>
      </c>
      <c r="F341" s="9">
        <v>567.31086000000005</v>
      </c>
      <c r="G341" s="9">
        <v>567.31086000000005</v>
      </c>
      <c r="H341" s="9">
        <v>0</v>
      </c>
      <c r="I341" s="9">
        <v>0</v>
      </c>
      <c r="J341" s="287">
        <f t="shared" si="175"/>
        <v>0</v>
      </c>
      <c r="K341" s="287"/>
    </row>
    <row r="342" spans="1:11" s="24" customFormat="1" x14ac:dyDescent="0.25">
      <c r="A342" s="61"/>
      <c r="B342" s="61"/>
      <c r="C342" s="7"/>
      <c r="D342" s="7"/>
      <c r="E342" s="100" t="s">
        <v>332</v>
      </c>
      <c r="F342" s="9">
        <v>293.01636000000002</v>
      </c>
      <c r="G342" s="9">
        <v>293.01636000000002</v>
      </c>
      <c r="H342" s="9">
        <v>0</v>
      </c>
      <c r="I342" s="9">
        <v>0</v>
      </c>
      <c r="J342" s="287">
        <f t="shared" si="175"/>
        <v>0</v>
      </c>
      <c r="K342" s="287"/>
    </row>
    <row r="343" spans="1:11" ht="25.5" x14ac:dyDescent="0.25">
      <c r="A343" s="55"/>
      <c r="B343" s="55"/>
      <c r="C343" s="55" t="s">
        <v>330</v>
      </c>
      <c r="D343" s="55"/>
      <c r="E343" s="10" t="s">
        <v>329</v>
      </c>
      <c r="F343" s="5">
        <f>F344</f>
        <v>2392.8000000000002</v>
      </c>
      <c r="G343" s="5">
        <f t="shared" ref="G343:I343" si="182">G344</f>
        <v>2392.8000000000002</v>
      </c>
      <c r="H343" s="5">
        <f t="shared" si="182"/>
        <v>0</v>
      </c>
      <c r="I343" s="5">
        <f t="shared" si="182"/>
        <v>0</v>
      </c>
      <c r="J343" s="289">
        <f t="shared" si="175"/>
        <v>0</v>
      </c>
      <c r="K343" s="289"/>
    </row>
    <row r="344" spans="1:11" ht="26.25" x14ac:dyDescent="0.25">
      <c r="A344" s="55"/>
      <c r="B344" s="55"/>
      <c r="C344" s="55"/>
      <c r="D344" s="7" t="s">
        <v>12</v>
      </c>
      <c r="E344" s="6" t="s">
        <v>11</v>
      </c>
      <c r="F344" s="5">
        <v>2392.8000000000002</v>
      </c>
      <c r="G344" s="5">
        <v>2392.8000000000002</v>
      </c>
      <c r="H344" s="5">
        <v>0</v>
      </c>
      <c r="I344" s="5">
        <v>0</v>
      </c>
      <c r="J344" s="289">
        <f t="shared" si="175"/>
        <v>0</v>
      </c>
      <c r="K344" s="289"/>
    </row>
    <row r="345" spans="1:11" ht="25.5" x14ac:dyDescent="0.25">
      <c r="A345" s="55"/>
      <c r="B345" s="55"/>
      <c r="C345" s="55" t="s">
        <v>328</v>
      </c>
      <c r="D345" s="55"/>
      <c r="E345" s="10" t="s">
        <v>327</v>
      </c>
      <c r="F345" s="5">
        <f>F346</f>
        <v>2598.9</v>
      </c>
      <c r="G345" s="5">
        <f t="shared" ref="G345:I345" si="183">G346</f>
        <v>2598.9</v>
      </c>
      <c r="H345" s="5">
        <f t="shared" si="183"/>
        <v>0</v>
      </c>
      <c r="I345" s="5">
        <f t="shared" si="183"/>
        <v>0</v>
      </c>
      <c r="J345" s="289">
        <f t="shared" si="175"/>
        <v>0</v>
      </c>
      <c r="K345" s="289"/>
    </row>
    <row r="346" spans="1:11" ht="26.25" x14ac:dyDescent="0.25">
      <c r="A346" s="55"/>
      <c r="B346" s="55"/>
      <c r="C346" s="55"/>
      <c r="D346" s="7" t="s">
        <v>12</v>
      </c>
      <c r="E346" s="6" t="s">
        <v>11</v>
      </c>
      <c r="F346" s="5">
        <v>2598.9</v>
      </c>
      <c r="G346" s="5">
        <v>2598.9</v>
      </c>
      <c r="H346" s="5">
        <v>0</v>
      </c>
      <c r="I346" s="5">
        <v>0</v>
      </c>
      <c r="J346" s="289">
        <f t="shared" si="175"/>
        <v>0</v>
      </c>
      <c r="K346" s="289"/>
    </row>
    <row r="347" spans="1:11" ht="39" x14ac:dyDescent="0.25">
      <c r="A347" s="55"/>
      <c r="B347" s="55"/>
      <c r="C347" s="55" t="s">
        <v>675</v>
      </c>
      <c r="D347" s="7"/>
      <c r="E347" s="100" t="s">
        <v>586</v>
      </c>
      <c r="F347" s="5">
        <f>F348</f>
        <v>391.8</v>
      </c>
      <c r="G347" s="5">
        <f t="shared" ref="G347:I347" si="184">G348</f>
        <v>391.8</v>
      </c>
      <c r="H347" s="5">
        <f t="shared" si="184"/>
        <v>0</v>
      </c>
      <c r="I347" s="5">
        <f t="shared" si="184"/>
        <v>0</v>
      </c>
      <c r="J347" s="289">
        <f t="shared" si="175"/>
        <v>0</v>
      </c>
      <c r="K347" s="289"/>
    </row>
    <row r="348" spans="1:11" ht="26.25" x14ac:dyDescent="0.25">
      <c r="A348" s="55"/>
      <c r="B348" s="55"/>
      <c r="C348" s="55"/>
      <c r="D348" s="7" t="s">
        <v>12</v>
      </c>
      <c r="E348" s="6" t="s">
        <v>11</v>
      </c>
      <c r="F348" s="5">
        <v>391.8</v>
      </c>
      <c r="G348" s="5">
        <v>391.8</v>
      </c>
      <c r="H348" s="5">
        <v>0</v>
      </c>
      <c r="I348" s="5">
        <v>0</v>
      </c>
      <c r="J348" s="289">
        <f t="shared" si="175"/>
        <v>0</v>
      </c>
      <c r="K348" s="289"/>
    </row>
    <row r="349" spans="1:11" x14ac:dyDescent="0.25">
      <c r="A349" s="55"/>
      <c r="B349" s="55"/>
      <c r="C349" s="7" t="s">
        <v>326</v>
      </c>
      <c r="D349" s="7"/>
      <c r="E349" s="6" t="s">
        <v>325</v>
      </c>
      <c r="F349" s="5">
        <f>F350</f>
        <v>627.34082000000001</v>
      </c>
      <c r="G349" s="5">
        <f>G350</f>
        <v>5286.2596400000002</v>
      </c>
      <c r="H349" s="5">
        <f>H350</f>
        <v>0</v>
      </c>
      <c r="I349" s="5">
        <f>I350</f>
        <v>0</v>
      </c>
      <c r="J349" s="289">
        <f t="shared" si="175"/>
        <v>0</v>
      </c>
      <c r="K349" s="289"/>
    </row>
    <row r="350" spans="1:11" ht="26.25" x14ac:dyDescent="0.25">
      <c r="A350" s="55"/>
      <c r="B350" s="55"/>
      <c r="C350" s="55"/>
      <c r="D350" s="7" t="s">
        <v>12</v>
      </c>
      <c r="E350" s="6" t="s">
        <v>11</v>
      </c>
      <c r="F350" s="5">
        <f>F352</f>
        <v>627.34082000000001</v>
      </c>
      <c r="G350" s="9">
        <f>G352+G351</f>
        <v>5286.2596400000002</v>
      </c>
      <c r="H350" s="5">
        <f t="shared" ref="H350:I350" si="185">H352</f>
        <v>0</v>
      </c>
      <c r="I350" s="5">
        <f t="shared" si="185"/>
        <v>0</v>
      </c>
      <c r="J350" s="289">
        <f t="shared" si="175"/>
        <v>0</v>
      </c>
      <c r="K350" s="289"/>
    </row>
    <row r="351" spans="1:11" x14ac:dyDescent="0.25">
      <c r="A351" s="272"/>
      <c r="B351" s="272"/>
      <c r="C351" s="272"/>
      <c r="D351" s="266"/>
      <c r="E351" s="100" t="s">
        <v>331</v>
      </c>
      <c r="F351" s="273">
        <v>0</v>
      </c>
      <c r="G351" s="273">
        <v>4050</v>
      </c>
      <c r="H351" s="273">
        <v>0</v>
      </c>
      <c r="I351" s="273">
        <v>0</v>
      </c>
      <c r="J351" s="306"/>
      <c r="K351" s="306"/>
    </row>
    <row r="352" spans="1:11" x14ac:dyDescent="0.25">
      <c r="A352" s="55"/>
      <c r="B352" s="55"/>
      <c r="C352" s="55"/>
      <c r="D352" s="7"/>
      <c r="E352" s="100" t="s">
        <v>324</v>
      </c>
      <c r="F352" s="5">
        <v>627.34082000000001</v>
      </c>
      <c r="G352" s="5">
        <v>1236.25964</v>
      </c>
      <c r="H352" s="5">
        <v>0</v>
      </c>
      <c r="I352" s="5">
        <v>0</v>
      </c>
      <c r="J352" s="289">
        <f t="shared" si="175"/>
        <v>0</v>
      </c>
      <c r="K352" s="289"/>
    </row>
    <row r="353" spans="1:11" ht="26.25" x14ac:dyDescent="0.25">
      <c r="A353" s="55"/>
      <c r="B353" s="55"/>
      <c r="C353" s="55" t="s">
        <v>587</v>
      </c>
      <c r="D353" s="7"/>
      <c r="E353" s="6" t="s">
        <v>588</v>
      </c>
      <c r="F353" s="221">
        <f>F354+F355</f>
        <v>768.9</v>
      </c>
      <c r="G353" s="221">
        <f>G354+G355</f>
        <v>768.9</v>
      </c>
      <c r="H353" s="221">
        <f t="shared" ref="H353:I353" si="186">H354+H355</f>
        <v>504.9</v>
      </c>
      <c r="I353" s="221">
        <f t="shared" si="186"/>
        <v>504.89299999999997</v>
      </c>
      <c r="J353" s="302">
        <f t="shared" si="175"/>
        <v>65.664325660033825</v>
      </c>
      <c r="K353" s="302">
        <f t="shared" si="173"/>
        <v>99.99861358684889</v>
      </c>
    </row>
    <row r="354" spans="1:11" ht="26.25" x14ac:dyDescent="0.25">
      <c r="A354" s="55"/>
      <c r="B354" s="55"/>
      <c r="C354" s="55"/>
      <c r="D354" s="7" t="s">
        <v>12</v>
      </c>
      <c r="E354" s="6" t="s">
        <v>11</v>
      </c>
      <c r="F354" s="221">
        <v>504.9</v>
      </c>
      <c r="G354" s="221">
        <v>504.9</v>
      </c>
      <c r="H354" s="221">
        <v>504.9</v>
      </c>
      <c r="I354" s="221">
        <v>504.89299999999997</v>
      </c>
      <c r="J354" s="302">
        <f t="shared" si="175"/>
        <v>99.99861358684889</v>
      </c>
      <c r="K354" s="302">
        <f t="shared" si="173"/>
        <v>99.99861358684889</v>
      </c>
    </row>
    <row r="355" spans="1:11" ht="25.5" x14ac:dyDescent="0.25">
      <c r="A355" s="55"/>
      <c r="B355" s="55"/>
      <c r="C355" s="55"/>
      <c r="D355" s="7" t="s">
        <v>57</v>
      </c>
      <c r="E355" s="10" t="s">
        <v>56</v>
      </c>
      <c r="F355" s="221">
        <v>264</v>
      </c>
      <c r="G355" s="221">
        <v>264</v>
      </c>
      <c r="H355" s="221">
        <v>0</v>
      </c>
      <c r="I355" s="221">
        <v>0</v>
      </c>
      <c r="J355" s="302">
        <f t="shared" si="175"/>
        <v>0</v>
      </c>
      <c r="K355" s="302"/>
    </row>
    <row r="356" spans="1:11" x14ac:dyDescent="0.25">
      <c r="A356" s="184"/>
      <c r="B356" s="184"/>
      <c r="C356" s="184" t="s">
        <v>301</v>
      </c>
      <c r="D356" s="192"/>
      <c r="E356" s="196" t="s">
        <v>300</v>
      </c>
      <c r="F356" s="186">
        <f>F357+F359+F361+F363+F367</f>
        <v>2676.4244500000004</v>
      </c>
      <c r="G356" s="186">
        <f t="shared" ref="G356:I356" si="187">G357+G359+G361+G363+G367</f>
        <v>2711.9300000000003</v>
      </c>
      <c r="H356" s="186">
        <f t="shared" si="187"/>
        <v>0</v>
      </c>
      <c r="I356" s="186">
        <f t="shared" si="187"/>
        <v>0</v>
      </c>
      <c r="J356" s="286">
        <f t="shared" si="175"/>
        <v>0</v>
      </c>
      <c r="K356" s="286"/>
    </row>
    <row r="357" spans="1:11" x14ac:dyDescent="0.25">
      <c r="A357" s="8"/>
      <c r="B357" s="8"/>
      <c r="C357" s="7" t="s">
        <v>323</v>
      </c>
      <c r="D357" s="82"/>
      <c r="E357" s="12" t="s">
        <v>322</v>
      </c>
      <c r="F357" s="5">
        <f>F358</f>
        <v>0</v>
      </c>
      <c r="G357" s="5">
        <f t="shared" ref="G357:I357" si="188">G358</f>
        <v>0</v>
      </c>
      <c r="H357" s="5">
        <f t="shared" si="188"/>
        <v>0</v>
      </c>
      <c r="I357" s="5">
        <f t="shared" si="188"/>
        <v>0</v>
      </c>
      <c r="J357" s="289"/>
      <c r="K357" s="289"/>
    </row>
    <row r="358" spans="1:11" ht="26.25" x14ac:dyDescent="0.25">
      <c r="A358" s="8"/>
      <c r="B358" s="8"/>
      <c r="C358" s="61"/>
      <c r="D358" s="7" t="s">
        <v>12</v>
      </c>
      <c r="E358" s="6" t="s">
        <v>11</v>
      </c>
      <c r="F358" s="5">
        <v>0</v>
      </c>
      <c r="G358" s="5">
        <v>0</v>
      </c>
      <c r="H358" s="5">
        <v>0</v>
      </c>
      <c r="I358" s="5">
        <v>0</v>
      </c>
      <c r="J358" s="289"/>
      <c r="K358" s="289"/>
    </row>
    <row r="359" spans="1:11" x14ac:dyDescent="0.25">
      <c r="A359" s="8"/>
      <c r="B359" s="8"/>
      <c r="C359" s="7" t="s">
        <v>321</v>
      </c>
      <c r="D359" s="74"/>
      <c r="E359" s="12" t="s">
        <v>320</v>
      </c>
      <c r="F359" s="5">
        <f>F360</f>
        <v>671.9</v>
      </c>
      <c r="G359" s="5">
        <f t="shared" ref="G359:I359" si="189">G360</f>
        <v>671.9</v>
      </c>
      <c r="H359" s="5">
        <f t="shared" si="189"/>
        <v>0</v>
      </c>
      <c r="I359" s="5">
        <f t="shared" si="189"/>
        <v>0</v>
      </c>
      <c r="J359" s="289">
        <f t="shared" si="175"/>
        <v>0</v>
      </c>
      <c r="K359" s="289"/>
    </row>
    <row r="360" spans="1:11" ht="26.25" x14ac:dyDescent="0.25">
      <c r="A360" s="8"/>
      <c r="B360" s="8"/>
      <c r="C360" s="85"/>
      <c r="D360" s="7" t="s">
        <v>12</v>
      </c>
      <c r="E360" s="6" t="s">
        <v>11</v>
      </c>
      <c r="F360" s="5">
        <v>671.9</v>
      </c>
      <c r="G360" s="5">
        <v>671.9</v>
      </c>
      <c r="H360" s="5">
        <v>0</v>
      </c>
      <c r="I360" s="5">
        <v>0</v>
      </c>
      <c r="J360" s="289">
        <f t="shared" si="175"/>
        <v>0</v>
      </c>
      <c r="K360" s="289"/>
    </row>
    <row r="361" spans="1:11" x14ac:dyDescent="0.25">
      <c r="A361" s="8"/>
      <c r="B361" s="8"/>
      <c r="C361" s="7" t="s">
        <v>676</v>
      </c>
      <c r="D361" s="7"/>
      <c r="E361" s="6" t="s">
        <v>589</v>
      </c>
      <c r="F361" s="5">
        <f>F362</f>
        <v>394.4</v>
      </c>
      <c r="G361" s="5">
        <f t="shared" ref="G361:I361" si="190">G362</f>
        <v>394.4</v>
      </c>
      <c r="H361" s="5">
        <f t="shared" si="190"/>
        <v>0</v>
      </c>
      <c r="I361" s="5">
        <f t="shared" si="190"/>
        <v>0</v>
      </c>
      <c r="J361" s="289">
        <f t="shared" si="175"/>
        <v>0</v>
      </c>
      <c r="K361" s="289"/>
    </row>
    <row r="362" spans="1:11" ht="25.5" x14ac:dyDescent="0.25">
      <c r="A362" s="8"/>
      <c r="B362" s="8"/>
      <c r="C362" s="99"/>
      <c r="D362" s="7" t="s">
        <v>57</v>
      </c>
      <c r="E362" s="10" t="s">
        <v>56</v>
      </c>
      <c r="F362" s="5">
        <v>394.4</v>
      </c>
      <c r="G362" s="5">
        <v>394.4</v>
      </c>
      <c r="H362" s="5">
        <v>0</v>
      </c>
      <c r="I362" s="5">
        <v>0</v>
      </c>
      <c r="J362" s="289">
        <f t="shared" si="175"/>
        <v>0</v>
      </c>
      <c r="K362" s="289"/>
    </row>
    <row r="363" spans="1:11" ht="39" x14ac:dyDescent="0.25">
      <c r="A363" s="55"/>
      <c r="B363" s="55"/>
      <c r="C363" s="7" t="s">
        <v>598</v>
      </c>
      <c r="D363" s="7"/>
      <c r="E363" s="6" t="s">
        <v>599</v>
      </c>
      <c r="F363" s="222">
        <f>F364</f>
        <v>1198.71695</v>
      </c>
      <c r="G363" s="222">
        <f t="shared" ref="G363:I363" si="191">G364</f>
        <v>0</v>
      </c>
      <c r="H363" s="222">
        <f t="shared" si="191"/>
        <v>0</v>
      </c>
      <c r="I363" s="222">
        <f t="shared" si="191"/>
        <v>0</v>
      </c>
      <c r="J363" s="303">
        <f t="shared" si="175"/>
        <v>0</v>
      </c>
      <c r="K363" s="303"/>
    </row>
    <row r="364" spans="1:11" ht="26.25" x14ac:dyDescent="0.25">
      <c r="A364" s="55"/>
      <c r="B364" s="55"/>
      <c r="C364" s="7"/>
      <c r="D364" s="7" t="s">
        <v>12</v>
      </c>
      <c r="E364" s="6" t="s">
        <v>11</v>
      </c>
      <c r="F364" s="222">
        <f>F366+F365</f>
        <v>1198.71695</v>
      </c>
      <c r="G364" s="222">
        <f t="shared" ref="G364:I364" si="192">G366+G365</f>
        <v>0</v>
      </c>
      <c r="H364" s="222">
        <f t="shared" si="192"/>
        <v>0</v>
      </c>
      <c r="I364" s="222">
        <f t="shared" si="192"/>
        <v>0</v>
      </c>
      <c r="J364" s="303">
        <f t="shared" si="175"/>
        <v>0</v>
      </c>
      <c r="K364" s="303"/>
    </row>
    <row r="365" spans="1:11" x14ac:dyDescent="0.25">
      <c r="A365" s="55"/>
      <c r="B365" s="55"/>
      <c r="C365" s="7"/>
      <c r="D365" s="7"/>
      <c r="E365" s="6" t="s">
        <v>112</v>
      </c>
      <c r="F365" s="222">
        <v>840.91519000000005</v>
      </c>
      <c r="G365" s="222">
        <v>0</v>
      </c>
      <c r="H365" s="222">
        <v>0</v>
      </c>
      <c r="I365" s="222">
        <v>0</v>
      </c>
      <c r="J365" s="303">
        <f t="shared" si="175"/>
        <v>0</v>
      </c>
      <c r="K365" s="303"/>
    </row>
    <row r="366" spans="1:11" x14ac:dyDescent="0.25">
      <c r="A366" s="55"/>
      <c r="B366" s="55"/>
      <c r="C366" s="99"/>
      <c r="D366" s="7"/>
      <c r="E366" s="6" t="s">
        <v>668</v>
      </c>
      <c r="F366" s="222">
        <v>357.80176</v>
      </c>
      <c r="G366" s="222">
        <v>0</v>
      </c>
      <c r="H366" s="222">
        <v>0</v>
      </c>
      <c r="I366" s="222">
        <v>0</v>
      </c>
      <c r="J366" s="303">
        <f t="shared" si="175"/>
        <v>0</v>
      </c>
      <c r="K366" s="303"/>
    </row>
    <row r="367" spans="1:11" ht="64.5" x14ac:dyDescent="0.25">
      <c r="A367" s="55"/>
      <c r="B367" s="55"/>
      <c r="C367" s="7" t="s">
        <v>600</v>
      </c>
      <c r="D367" s="7"/>
      <c r="E367" s="6" t="s">
        <v>601</v>
      </c>
      <c r="F367" s="222">
        <f>F368</f>
        <v>411.40750000000003</v>
      </c>
      <c r="G367" s="222">
        <f t="shared" ref="G367:I367" si="193">G368</f>
        <v>1645.63</v>
      </c>
      <c r="H367" s="222">
        <f t="shared" si="193"/>
        <v>0</v>
      </c>
      <c r="I367" s="222">
        <f t="shared" si="193"/>
        <v>0</v>
      </c>
      <c r="J367" s="303">
        <f t="shared" si="175"/>
        <v>0</v>
      </c>
      <c r="K367" s="303"/>
    </row>
    <row r="368" spans="1:11" ht="26.25" x14ac:dyDescent="0.25">
      <c r="A368" s="55"/>
      <c r="B368" s="55"/>
      <c r="C368" s="99"/>
      <c r="D368" s="7" t="s">
        <v>12</v>
      </c>
      <c r="E368" s="6" t="s">
        <v>11</v>
      </c>
      <c r="F368" s="222">
        <f>F370</f>
        <v>411.40750000000003</v>
      </c>
      <c r="G368" s="222">
        <f>G370+G369</f>
        <v>1645.63</v>
      </c>
      <c r="H368" s="222">
        <f>H370</f>
        <v>0</v>
      </c>
      <c r="I368" s="222">
        <f>I370</f>
        <v>0</v>
      </c>
      <c r="J368" s="303">
        <f t="shared" si="175"/>
        <v>0</v>
      </c>
      <c r="K368" s="303"/>
    </row>
    <row r="369" spans="1:11" x14ac:dyDescent="0.25">
      <c r="A369" s="272"/>
      <c r="B369" s="272"/>
      <c r="C369" s="274"/>
      <c r="D369" s="266"/>
      <c r="E369" s="100" t="s">
        <v>331</v>
      </c>
      <c r="F369" s="275">
        <v>0</v>
      </c>
      <c r="G369" s="275">
        <v>1234.2225000000001</v>
      </c>
      <c r="H369" s="275">
        <v>0</v>
      </c>
      <c r="I369" s="275">
        <v>0</v>
      </c>
      <c r="J369" s="314"/>
      <c r="K369" s="314"/>
    </row>
    <row r="370" spans="1:11" x14ac:dyDescent="0.25">
      <c r="A370" s="55"/>
      <c r="B370" s="55"/>
      <c r="C370" s="99"/>
      <c r="D370" s="7"/>
      <c r="E370" s="6" t="s">
        <v>77</v>
      </c>
      <c r="F370" s="222">
        <v>411.40750000000003</v>
      </c>
      <c r="G370" s="222">
        <v>411.40750000000003</v>
      </c>
      <c r="H370" s="222">
        <v>0</v>
      </c>
      <c r="I370" s="222">
        <v>0</v>
      </c>
      <c r="J370" s="303">
        <f t="shared" si="175"/>
        <v>0</v>
      </c>
      <c r="K370" s="303"/>
    </row>
    <row r="371" spans="1:11" x14ac:dyDescent="0.25">
      <c r="A371" s="184"/>
      <c r="B371" s="184"/>
      <c r="C371" s="184" t="s">
        <v>319</v>
      </c>
      <c r="D371" s="184"/>
      <c r="E371" s="196" t="s">
        <v>318</v>
      </c>
      <c r="F371" s="186">
        <f t="shared" ref="F371:I372" si="194">F372</f>
        <v>22263.4</v>
      </c>
      <c r="G371" s="186">
        <f t="shared" si="194"/>
        <v>22263.4</v>
      </c>
      <c r="H371" s="186">
        <f t="shared" si="194"/>
        <v>8037.2</v>
      </c>
      <c r="I371" s="186">
        <f t="shared" si="194"/>
        <v>8037.2</v>
      </c>
      <c r="J371" s="286">
        <f t="shared" si="175"/>
        <v>36.100505762821491</v>
      </c>
      <c r="K371" s="286">
        <f t="shared" si="173"/>
        <v>100</v>
      </c>
    </row>
    <row r="372" spans="1:11" ht="25.5" x14ac:dyDescent="0.25">
      <c r="A372" s="8"/>
      <c r="B372" s="8"/>
      <c r="C372" s="7" t="s">
        <v>317</v>
      </c>
      <c r="D372" s="7"/>
      <c r="E372" s="98" t="s">
        <v>316</v>
      </c>
      <c r="F372" s="9">
        <f t="shared" si="194"/>
        <v>22263.4</v>
      </c>
      <c r="G372" s="9">
        <f t="shared" si="194"/>
        <v>22263.4</v>
      </c>
      <c r="H372" s="9">
        <f t="shared" si="194"/>
        <v>8037.2</v>
      </c>
      <c r="I372" s="9">
        <f t="shared" si="194"/>
        <v>8037.2</v>
      </c>
      <c r="J372" s="287">
        <f t="shared" si="175"/>
        <v>36.100505762821491</v>
      </c>
      <c r="K372" s="287">
        <f t="shared" si="173"/>
        <v>100</v>
      </c>
    </row>
    <row r="373" spans="1:11" ht="25.5" x14ac:dyDescent="0.25">
      <c r="A373" s="8"/>
      <c r="B373" s="8"/>
      <c r="C373" s="7"/>
      <c r="D373" s="7" t="s">
        <v>57</v>
      </c>
      <c r="E373" s="10" t="s">
        <v>56</v>
      </c>
      <c r="F373" s="9">
        <v>22263.4</v>
      </c>
      <c r="G373" s="9">
        <v>22263.4</v>
      </c>
      <c r="H373" s="9">
        <v>8037.2</v>
      </c>
      <c r="I373" s="9">
        <v>8037.2</v>
      </c>
      <c r="J373" s="287">
        <f t="shared" si="175"/>
        <v>36.100505762821491</v>
      </c>
      <c r="K373" s="287">
        <f t="shared" si="173"/>
        <v>100</v>
      </c>
    </row>
    <row r="374" spans="1:11" x14ac:dyDescent="0.25">
      <c r="A374" s="184"/>
      <c r="B374" s="184"/>
      <c r="C374" s="184" t="s">
        <v>780</v>
      </c>
      <c r="D374" s="184"/>
      <c r="E374" s="196" t="s">
        <v>781</v>
      </c>
      <c r="F374" s="327" t="s">
        <v>803</v>
      </c>
      <c r="G374" s="277">
        <f>SUM(G376)</f>
        <v>1198.71695</v>
      </c>
      <c r="H374" s="327" t="s">
        <v>803</v>
      </c>
      <c r="I374" s="327" t="s">
        <v>803</v>
      </c>
      <c r="J374" s="286"/>
      <c r="K374" s="286"/>
    </row>
    <row r="375" spans="1:11" ht="38.25" x14ac:dyDescent="0.25">
      <c r="A375" s="276"/>
      <c r="B375" s="276"/>
      <c r="C375" s="7" t="s">
        <v>782</v>
      </c>
      <c r="D375" s="266"/>
      <c r="E375" s="268" t="s">
        <v>599</v>
      </c>
      <c r="F375" s="269">
        <v>0</v>
      </c>
      <c r="G375" s="222">
        <f t="shared" ref="G375" si="195">G376</f>
        <v>1198.71695</v>
      </c>
      <c r="H375" s="269">
        <v>0</v>
      </c>
      <c r="I375" s="269">
        <v>0</v>
      </c>
      <c r="J375" s="313"/>
      <c r="K375" s="313"/>
    </row>
    <row r="376" spans="1:11" ht="26.25" x14ac:dyDescent="0.25">
      <c r="A376" s="276"/>
      <c r="B376" s="276"/>
      <c r="C376" s="266"/>
      <c r="D376" s="7" t="s">
        <v>12</v>
      </c>
      <c r="E376" s="6" t="s">
        <v>11</v>
      </c>
      <c r="F376" s="269">
        <v>0</v>
      </c>
      <c r="G376" s="222">
        <f t="shared" ref="G376" si="196">G378+G377</f>
        <v>1198.71695</v>
      </c>
      <c r="H376" s="269">
        <v>0</v>
      </c>
      <c r="I376" s="269">
        <v>0</v>
      </c>
      <c r="J376" s="313"/>
      <c r="K376" s="313"/>
    </row>
    <row r="377" spans="1:11" x14ac:dyDescent="0.25">
      <c r="A377" s="276"/>
      <c r="B377" s="276"/>
      <c r="C377" s="266"/>
      <c r="D377" s="7"/>
      <c r="E377" s="6" t="s">
        <v>112</v>
      </c>
      <c r="F377" s="269">
        <v>0</v>
      </c>
      <c r="G377" s="222">
        <v>840.91519000000005</v>
      </c>
      <c r="H377" s="269">
        <v>0</v>
      </c>
      <c r="I377" s="269">
        <v>0</v>
      </c>
      <c r="J377" s="313"/>
      <c r="K377" s="313"/>
    </row>
    <row r="378" spans="1:11" x14ac:dyDescent="0.25">
      <c r="A378" s="276"/>
      <c r="B378" s="276"/>
      <c r="C378" s="266"/>
      <c r="D378" s="7"/>
      <c r="E378" s="6" t="s">
        <v>668</v>
      </c>
      <c r="F378" s="269">
        <v>0</v>
      </c>
      <c r="G378" s="222">
        <v>357.80176</v>
      </c>
      <c r="H378" s="269">
        <v>0</v>
      </c>
      <c r="I378" s="269">
        <v>0</v>
      </c>
      <c r="J378" s="313"/>
      <c r="K378" s="313"/>
    </row>
    <row r="379" spans="1:11" ht="25.5" x14ac:dyDescent="0.25">
      <c r="A379" s="54"/>
      <c r="B379" s="34"/>
      <c r="C379" s="35" t="s">
        <v>315</v>
      </c>
      <c r="D379" s="34"/>
      <c r="E379" s="33" t="s">
        <v>314</v>
      </c>
      <c r="F379" s="32">
        <f>F386+F380</f>
        <v>8730.6788299999989</v>
      </c>
      <c r="G379" s="32">
        <f t="shared" ref="G379:I379" si="197">G386+G380</f>
        <v>8730.6788299999989</v>
      </c>
      <c r="H379" s="32">
        <f t="shared" si="197"/>
        <v>0</v>
      </c>
      <c r="I379" s="32">
        <f t="shared" si="197"/>
        <v>0</v>
      </c>
      <c r="J379" s="284">
        <f t="shared" si="175"/>
        <v>0</v>
      </c>
      <c r="K379" s="284"/>
    </row>
    <row r="380" spans="1:11" ht="26.25" x14ac:dyDescent="0.25">
      <c r="A380" s="199"/>
      <c r="B380" s="189"/>
      <c r="C380" s="184" t="s">
        <v>736</v>
      </c>
      <c r="D380" s="192"/>
      <c r="E380" s="185" t="s">
        <v>737</v>
      </c>
      <c r="F380" s="197">
        <f t="shared" ref="F380:I381" si="198">F381</f>
        <v>6415.7461299999995</v>
      </c>
      <c r="G380" s="197">
        <f t="shared" si="198"/>
        <v>6415.7461299999995</v>
      </c>
      <c r="H380" s="197">
        <f t="shared" si="198"/>
        <v>0</v>
      </c>
      <c r="I380" s="197">
        <f t="shared" si="198"/>
        <v>0</v>
      </c>
      <c r="J380" s="315">
        <f t="shared" si="175"/>
        <v>0</v>
      </c>
      <c r="K380" s="315"/>
    </row>
    <row r="381" spans="1:11" ht="25.5" x14ac:dyDescent="0.25">
      <c r="A381" s="21"/>
      <c r="B381" s="23"/>
      <c r="C381" s="97" t="s">
        <v>738</v>
      </c>
      <c r="D381" s="55"/>
      <c r="E381" s="10" t="s">
        <v>739</v>
      </c>
      <c r="F381" s="220">
        <f t="shared" si="198"/>
        <v>6415.7461299999995</v>
      </c>
      <c r="G381" s="220">
        <f t="shared" si="198"/>
        <v>6415.7461299999995</v>
      </c>
      <c r="H381" s="220">
        <f t="shared" si="198"/>
        <v>0</v>
      </c>
      <c r="I381" s="220">
        <f t="shared" si="198"/>
        <v>0</v>
      </c>
      <c r="J381" s="298">
        <f t="shared" si="175"/>
        <v>0</v>
      </c>
      <c r="K381" s="298"/>
    </row>
    <row r="382" spans="1:11" ht="26.25" x14ac:dyDescent="0.25">
      <c r="A382" s="21"/>
      <c r="B382" s="23"/>
      <c r="C382" s="97"/>
      <c r="D382" s="7" t="s">
        <v>12</v>
      </c>
      <c r="E382" s="6" t="s">
        <v>11</v>
      </c>
      <c r="F382" s="220">
        <f>F383+F384+F385</f>
        <v>6415.7461299999995</v>
      </c>
      <c r="G382" s="220">
        <f t="shared" ref="G382:I382" si="199">G383+G384+G385</f>
        <v>6415.7461299999995</v>
      </c>
      <c r="H382" s="220">
        <f t="shared" si="199"/>
        <v>0</v>
      </c>
      <c r="I382" s="220">
        <f t="shared" si="199"/>
        <v>0</v>
      </c>
      <c r="J382" s="298">
        <f t="shared" si="175"/>
        <v>0</v>
      </c>
      <c r="K382" s="298"/>
    </row>
    <row r="383" spans="1:11" x14ac:dyDescent="0.25">
      <c r="A383" s="21"/>
      <c r="B383" s="23"/>
      <c r="C383" s="97"/>
      <c r="D383" s="7"/>
      <c r="E383" s="6" t="s">
        <v>113</v>
      </c>
      <c r="F383" s="220">
        <v>5543.2046600000003</v>
      </c>
      <c r="G383" s="220">
        <v>5543.2046600000003</v>
      </c>
      <c r="H383" s="220">
        <v>0</v>
      </c>
      <c r="I383" s="220">
        <v>0</v>
      </c>
      <c r="J383" s="298">
        <f t="shared" si="175"/>
        <v>0</v>
      </c>
      <c r="K383" s="298"/>
    </row>
    <row r="384" spans="1:11" x14ac:dyDescent="0.25">
      <c r="A384" s="21"/>
      <c r="B384" s="23"/>
      <c r="C384" s="97"/>
      <c r="D384" s="7"/>
      <c r="E384" s="6" t="s">
        <v>112</v>
      </c>
      <c r="F384" s="220">
        <v>230.96686</v>
      </c>
      <c r="G384" s="220">
        <v>230.96686</v>
      </c>
      <c r="H384" s="220">
        <v>0</v>
      </c>
      <c r="I384" s="220">
        <v>0</v>
      </c>
      <c r="J384" s="298">
        <f t="shared" si="175"/>
        <v>0</v>
      </c>
      <c r="K384" s="298"/>
    </row>
    <row r="385" spans="1:11" x14ac:dyDescent="0.25">
      <c r="A385" s="21"/>
      <c r="B385" s="23"/>
      <c r="C385" s="97"/>
      <c r="D385" s="7"/>
      <c r="E385" s="6" t="s">
        <v>104</v>
      </c>
      <c r="F385" s="220">
        <v>641.57461000000001</v>
      </c>
      <c r="G385" s="220">
        <v>641.57461000000001</v>
      </c>
      <c r="H385" s="220">
        <v>0</v>
      </c>
      <c r="I385" s="220">
        <v>0</v>
      </c>
      <c r="J385" s="298">
        <f t="shared" si="175"/>
        <v>0</v>
      </c>
      <c r="K385" s="298"/>
    </row>
    <row r="386" spans="1:11" ht="26.25" x14ac:dyDescent="0.25">
      <c r="A386" s="184"/>
      <c r="B386" s="184"/>
      <c r="C386" s="184" t="s">
        <v>313</v>
      </c>
      <c r="D386" s="192"/>
      <c r="E386" s="185" t="s">
        <v>312</v>
      </c>
      <c r="F386" s="186">
        <f>F387</f>
        <v>2314.9326999999998</v>
      </c>
      <c r="G386" s="186">
        <f t="shared" ref="G386:I386" si="200">G387</f>
        <v>2314.9326999999998</v>
      </c>
      <c r="H386" s="186">
        <f t="shared" si="200"/>
        <v>0</v>
      </c>
      <c r="I386" s="186">
        <f t="shared" si="200"/>
        <v>0</v>
      </c>
      <c r="J386" s="286">
        <f t="shared" si="175"/>
        <v>0</v>
      </c>
      <c r="K386" s="286"/>
    </row>
    <row r="387" spans="1:11" ht="38.25" x14ac:dyDescent="0.25">
      <c r="A387" s="8"/>
      <c r="B387" s="8"/>
      <c r="C387" s="97" t="s">
        <v>311</v>
      </c>
      <c r="D387" s="55"/>
      <c r="E387" s="10" t="s">
        <v>310</v>
      </c>
      <c r="F387" s="9">
        <f>F389+F390</f>
        <v>2314.9326999999998</v>
      </c>
      <c r="G387" s="9">
        <f t="shared" ref="G387:I387" si="201">G389+G390</f>
        <v>2314.9326999999998</v>
      </c>
      <c r="H387" s="9">
        <f t="shared" si="201"/>
        <v>0</v>
      </c>
      <c r="I387" s="9">
        <f t="shared" si="201"/>
        <v>0</v>
      </c>
      <c r="J387" s="287">
        <f t="shared" si="175"/>
        <v>0</v>
      </c>
      <c r="K387" s="287"/>
    </row>
    <row r="388" spans="1:11" ht="26.25" x14ac:dyDescent="0.25">
      <c r="A388" s="8"/>
      <c r="B388" s="8"/>
      <c r="C388" s="97"/>
      <c r="D388" s="7" t="s">
        <v>12</v>
      </c>
      <c r="E388" s="6" t="s">
        <v>11</v>
      </c>
      <c r="F388" s="9">
        <f>F389+F390</f>
        <v>2314.9326999999998</v>
      </c>
      <c r="G388" s="9">
        <f t="shared" ref="G388:I388" si="202">G389+G390</f>
        <v>2314.9326999999998</v>
      </c>
      <c r="H388" s="9">
        <f t="shared" si="202"/>
        <v>0</v>
      </c>
      <c r="I388" s="9">
        <f t="shared" si="202"/>
        <v>0</v>
      </c>
      <c r="J388" s="287">
        <f t="shared" si="175"/>
        <v>0</v>
      </c>
      <c r="K388" s="287"/>
    </row>
    <row r="389" spans="1:11" x14ac:dyDescent="0.25">
      <c r="A389" s="8"/>
      <c r="B389" s="8"/>
      <c r="C389" s="97"/>
      <c r="D389" s="7"/>
      <c r="E389" s="6" t="s">
        <v>112</v>
      </c>
      <c r="F389" s="220">
        <v>2083.4394299999999</v>
      </c>
      <c r="G389" s="220">
        <v>2083.4394299999999</v>
      </c>
      <c r="H389" s="220">
        <v>0</v>
      </c>
      <c r="I389" s="220">
        <v>0</v>
      </c>
      <c r="J389" s="298">
        <f t="shared" si="175"/>
        <v>0</v>
      </c>
      <c r="K389" s="298"/>
    </row>
    <row r="390" spans="1:11" x14ac:dyDescent="0.25">
      <c r="A390" s="8"/>
      <c r="B390" s="8"/>
      <c r="C390" s="97"/>
      <c r="D390" s="7"/>
      <c r="E390" s="6" t="s">
        <v>104</v>
      </c>
      <c r="F390" s="220">
        <v>231.49327</v>
      </c>
      <c r="G390" s="220">
        <v>231.49327</v>
      </c>
      <c r="H390" s="220">
        <v>0</v>
      </c>
      <c r="I390" s="220">
        <v>0</v>
      </c>
      <c r="J390" s="298">
        <f t="shared" ref="J390:J453" si="203">I390/F390*100</f>
        <v>0</v>
      </c>
      <c r="K390" s="298"/>
    </row>
    <row r="391" spans="1:11" x14ac:dyDescent="0.25">
      <c r="A391" s="241"/>
      <c r="B391" s="241"/>
      <c r="C391" s="242" t="s">
        <v>18</v>
      </c>
      <c r="D391" s="242"/>
      <c r="E391" s="243" t="s">
        <v>17</v>
      </c>
      <c r="F391" s="235">
        <f>F392</f>
        <v>336.1</v>
      </c>
      <c r="G391" s="235">
        <f t="shared" ref="G391:I392" si="204">G392</f>
        <v>112.1</v>
      </c>
      <c r="H391" s="235">
        <f t="shared" si="204"/>
        <v>11.9</v>
      </c>
      <c r="I391" s="235">
        <f t="shared" si="204"/>
        <v>11.9</v>
      </c>
      <c r="J391" s="311">
        <f t="shared" si="203"/>
        <v>3.5406129128235646</v>
      </c>
      <c r="K391" s="311">
        <f t="shared" ref="K391:K453" si="205">SUM(I391/H391*100)</f>
        <v>100</v>
      </c>
    </row>
    <row r="392" spans="1:11" ht="39" x14ac:dyDescent="0.25">
      <c r="A392" s="244"/>
      <c r="B392" s="244"/>
      <c r="C392" s="239" t="s">
        <v>16</v>
      </c>
      <c r="D392" s="239"/>
      <c r="E392" s="240" t="s">
        <v>15</v>
      </c>
      <c r="F392" s="234">
        <f>F393+F395</f>
        <v>336.1</v>
      </c>
      <c r="G392" s="234">
        <f>G393</f>
        <v>112.1</v>
      </c>
      <c r="H392" s="234">
        <f t="shared" si="204"/>
        <v>11.9</v>
      </c>
      <c r="I392" s="234">
        <f t="shared" si="204"/>
        <v>11.9</v>
      </c>
      <c r="J392" s="312">
        <f t="shared" si="203"/>
        <v>3.5406129128235646</v>
      </c>
      <c r="K392" s="312">
        <f t="shared" si="205"/>
        <v>100</v>
      </c>
    </row>
    <row r="393" spans="1:11" ht="26.25" x14ac:dyDescent="0.25">
      <c r="A393" s="228"/>
      <c r="B393" s="228"/>
      <c r="C393" s="236" t="s">
        <v>740</v>
      </c>
      <c r="D393" s="230"/>
      <c r="E393" s="237" t="s">
        <v>741</v>
      </c>
      <c r="F393" s="233">
        <f>F394</f>
        <v>0</v>
      </c>
      <c r="G393" s="233">
        <f t="shared" ref="G393:I393" si="206">G394</f>
        <v>112.1</v>
      </c>
      <c r="H393" s="233">
        <f t="shared" si="206"/>
        <v>11.9</v>
      </c>
      <c r="I393" s="233">
        <f t="shared" si="206"/>
        <v>11.9</v>
      </c>
      <c r="J393" s="301"/>
      <c r="K393" s="301">
        <f t="shared" si="205"/>
        <v>100</v>
      </c>
    </row>
    <row r="394" spans="1:11" ht="25.5" x14ac:dyDescent="0.25">
      <c r="A394" s="228"/>
      <c r="B394" s="228"/>
      <c r="C394" s="238"/>
      <c r="D394" s="228" t="s">
        <v>57</v>
      </c>
      <c r="E394" s="231" t="s">
        <v>56</v>
      </c>
      <c r="F394" s="233">
        <v>0</v>
      </c>
      <c r="G394" s="233">
        <v>112.1</v>
      </c>
      <c r="H394" s="233">
        <v>11.9</v>
      </c>
      <c r="I394" s="233">
        <v>11.9</v>
      </c>
      <c r="J394" s="301"/>
      <c r="K394" s="301">
        <f t="shared" si="205"/>
        <v>100</v>
      </c>
    </row>
    <row r="395" spans="1:11" x14ac:dyDescent="0.25">
      <c r="A395" s="8"/>
      <c r="B395" s="23" t="s">
        <v>309</v>
      </c>
      <c r="C395" s="22"/>
      <c r="D395" s="21"/>
      <c r="E395" s="20" t="s">
        <v>308</v>
      </c>
      <c r="F395" s="27">
        <f>F396</f>
        <v>336.1</v>
      </c>
      <c r="G395" s="27">
        <f t="shared" ref="G395:I399" si="207">G396</f>
        <v>336.1</v>
      </c>
      <c r="H395" s="27">
        <f t="shared" si="207"/>
        <v>0</v>
      </c>
      <c r="I395" s="27">
        <f t="shared" si="207"/>
        <v>0</v>
      </c>
      <c r="J395" s="288">
        <f t="shared" si="203"/>
        <v>0</v>
      </c>
      <c r="K395" s="288"/>
    </row>
    <row r="396" spans="1:11" x14ac:dyDescent="0.25">
      <c r="A396" s="8"/>
      <c r="B396" s="23" t="s">
        <v>307</v>
      </c>
      <c r="C396" s="22"/>
      <c r="D396" s="21"/>
      <c r="E396" s="20" t="s">
        <v>306</v>
      </c>
      <c r="F396" s="27">
        <f>F397</f>
        <v>336.1</v>
      </c>
      <c r="G396" s="27">
        <f t="shared" si="207"/>
        <v>336.1</v>
      </c>
      <c r="H396" s="27">
        <f t="shared" si="207"/>
        <v>0</v>
      </c>
      <c r="I396" s="27">
        <f t="shared" si="207"/>
        <v>0</v>
      </c>
      <c r="J396" s="288">
        <f t="shared" si="203"/>
        <v>0</v>
      </c>
      <c r="K396" s="288"/>
    </row>
    <row r="397" spans="1:11" ht="25.5" x14ac:dyDescent="0.25">
      <c r="A397" s="8"/>
      <c r="B397" s="23"/>
      <c r="C397" s="22" t="s">
        <v>36</v>
      </c>
      <c r="D397" s="21"/>
      <c r="E397" s="28" t="s">
        <v>35</v>
      </c>
      <c r="F397" s="27">
        <f>F398</f>
        <v>336.1</v>
      </c>
      <c r="G397" s="27">
        <f t="shared" si="207"/>
        <v>336.1</v>
      </c>
      <c r="H397" s="27">
        <f t="shared" si="207"/>
        <v>0</v>
      </c>
      <c r="I397" s="27">
        <f t="shared" si="207"/>
        <v>0</v>
      </c>
      <c r="J397" s="288">
        <f t="shared" si="203"/>
        <v>0</v>
      </c>
      <c r="K397" s="288"/>
    </row>
    <row r="398" spans="1:11" ht="25.5" x14ac:dyDescent="0.25">
      <c r="A398" s="96"/>
      <c r="B398" s="34"/>
      <c r="C398" s="35" t="s">
        <v>305</v>
      </c>
      <c r="D398" s="34"/>
      <c r="E398" s="33" t="s">
        <v>304</v>
      </c>
      <c r="F398" s="95">
        <f>F399</f>
        <v>336.1</v>
      </c>
      <c r="G398" s="95">
        <f t="shared" si="207"/>
        <v>336.1</v>
      </c>
      <c r="H398" s="95">
        <f t="shared" si="207"/>
        <v>0</v>
      </c>
      <c r="I398" s="95">
        <f t="shared" si="207"/>
        <v>0</v>
      </c>
      <c r="J398" s="316">
        <f t="shared" si="203"/>
        <v>0</v>
      </c>
      <c r="K398" s="316"/>
    </row>
    <row r="399" spans="1:11" ht="25.5" x14ac:dyDescent="0.25">
      <c r="A399" s="94"/>
      <c r="B399" s="67"/>
      <c r="C399" s="68" t="s">
        <v>303</v>
      </c>
      <c r="D399" s="67"/>
      <c r="E399" s="93" t="s">
        <v>302</v>
      </c>
      <c r="F399" s="92">
        <f>F400</f>
        <v>336.1</v>
      </c>
      <c r="G399" s="92">
        <f t="shared" si="207"/>
        <v>336.1</v>
      </c>
      <c r="H399" s="92">
        <f t="shared" si="207"/>
        <v>0</v>
      </c>
      <c r="I399" s="92">
        <f t="shared" si="207"/>
        <v>0</v>
      </c>
      <c r="J399" s="317">
        <f t="shared" si="203"/>
        <v>0</v>
      </c>
      <c r="K399" s="317"/>
    </row>
    <row r="400" spans="1:11" x14ac:dyDescent="0.25">
      <c r="A400" s="8"/>
      <c r="B400" s="23"/>
      <c r="C400" s="22" t="s">
        <v>301</v>
      </c>
      <c r="D400" s="23"/>
      <c r="E400" s="91" t="s">
        <v>300</v>
      </c>
      <c r="F400" s="27">
        <f>F401+F403</f>
        <v>336.1</v>
      </c>
      <c r="G400" s="27">
        <f t="shared" ref="G400:I400" si="208">G401+G403</f>
        <v>336.1</v>
      </c>
      <c r="H400" s="27">
        <f t="shared" si="208"/>
        <v>0</v>
      </c>
      <c r="I400" s="27">
        <f t="shared" si="208"/>
        <v>0</v>
      </c>
      <c r="J400" s="288">
        <f t="shared" si="203"/>
        <v>0</v>
      </c>
      <c r="K400" s="288"/>
    </row>
    <row r="401" spans="1:11" ht="25.5" x14ac:dyDescent="0.25">
      <c r="A401" s="8"/>
      <c r="B401" s="55"/>
      <c r="C401" s="90" t="s">
        <v>299</v>
      </c>
      <c r="D401" s="23"/>
      <c r="E401" s="10" t="s">
        <v>298</v>
      </c>
      <c r="F401" s="9">
        <f>F402</f>
        <v>36.1</v>
      </c>
      <c r="G401" s="9">
        <f t="shared" ref="G401:I401" si="209">G402</f>
        <v>36.1</v>
      </c>
      <c r="H401" s="9">
        <f t="shared" si="209"/>
        <v>0</v>
      </c>
      <c r="I401" s="9">
        <f t="shared" si="209"/>
        <v>0</v>
      </c>
      <c r="J401" s="287">
        <f t="shared" si="203"/>
        <v>0</v>
      </c>
      <c r="K401" s="287"/>
    </row>
    <row r="402" spans="1:11" ht="26.25" x14ac:dyDescent="0.25">
      <c r="A402" s="8"/>
      <c r="B402" s="23"/>
      <c r="C402" s="57"/>
      <c r="D402" s="7" t="s">
        <v>12</v>
      </c>
      <c r="E402" s="6" t="s">
        <v>11</v>
      </c>
      <c r="F402" s="9">
        <v>36.1</v>
      </c>
      <c r="G402" s="9">
        <v>36.1</v>
      </c>
      <c r="H402" s="9">
        <v>0</v>
      </c>
      <c r="I402" s="9">
        <v>0</v>
      </c>
      <c r="J402" s="287">
        <f t="shared" si="203"/>
        <v>0</v>
      </c>
      <c r="K402" s="287"/>
    </row>
    <row r="403" spans="1:11" s="24" customFormat="1" ht="15" customHeight="1" x14ac:dyDescent="0.25">
      <c r="A403" s="88"/>
      <c r="B403" s="88"/>
      <c r="C403" s="7" t="s">
        <v>590</v>
      </c>
      <c r="D403" s="7"/>
      <c r="E403" s="6" t="s">
        <v>591</v>
      </c>
      <c r="F403" s="9">
        <f>F404</f>
        <v>300</v>
      </c>
      <c r="G403" s="9">
        <f t="shared" ref="G403:I403" si="210">G404</f>
        <v>300</v>
      </c>
      <c r="H403" s="9">
        <f t="shared" si="210"/>
        <v>0</v>
      </c>
      <c r="I403" s="9">
        <f t="shared" si="210"/>
        <v>0</v>
      </c>
      <c r="J403" s="287">
        <f t="shared" si="203"/>
        <v>0</v>
      </c>
      <c r="K403" s="287"/>
    </row>
    <row r="404" spans="1:11" s="24" customFormat="1" ht="26.25" x14ac:dyDescent="0.25">
      <c r="A404" s="88"/>
      <c r="B404" s="88"/>
      <c r="C404" s="130"/>
      <c r="D404" s="7" t="s">
        <v>12</v>
      </c>
      <c r="E404" s="6" t="s">
        <v>11</v>
      </c>
      <c r="F404" s="9">
        <v>300</v>
      </c>
      <c r="G404" s="9">
        <v>300</v>
      </c>
      <c r="H404" s="9">
        <v>0</v>
      </c>
      <c r="I404" s="9">
        <v>0</v>
      </c>
      <c r="J404" s="287">
        <f t="shared" si="203"/>
        <v>0</v>
      </c>
      <c r="K404" s="287"/>
    </row>
    <row r="405" spans="1:11" x14ac:dyDescent="0.25">
      <c r="A405" s="8"/>
      <c r="B405" s="23" t="s">
        <v>160</v>
      </c>
      <c r="C405" s="22"/>
      <c r="D405" s="21"/>
      <c r="E405" s="20" t="s">
        <v>159</v>
      </c>
      <c r="F405" s="27">
        <f>F406</f>
        <v>9036.1299999999992</v>
      </c>
      <c r="G405" s="27">
        <f t="shared" ref="G405:I405" si="211">G406</f>
        <v>10966.492579999998</v>
      </c>
      <c r="H405" s="27">
        <f t="shared" si="211"/>
        <v>27.33737</v>
      </c>
      <c r="I405" s="27">
        <f t="shared" si="211"/>
        <v>27.33737</v>
      </c>
      <c r="J405" s="288">
        <f t="shared" si="203"/>
        <v>0.30253404942159978</v>
      </c>
      <c r="K405" s="288">
        <f t="shared" si="205"/>
        <v>100</v>
      </c>
    </row>
    <row r="406" spans="1:11" x14ac:dyDescent="0.25">
      <c r="A406" s="8"/>
      <c r="B406" s="23" t="s">
        <v>251</v>
      </c>
      <c r="C406" s="22"/>
      <c r="D406" s="21"/>
      <c r="E406" s="20" t="s">
        <v>250</v>
      </c>
      <c r="F406" s="27">
        <f>F407+F415</f>
        <v>9036.1299999999992</v>
      </c>
      <c r="G406" s="27">
        <f>G407+G415</f>
        <v>10966.492579999998</v>
      </c>
      <c r="H406" s="27">
        <f>H407+H415</f>
        <v>27.33737</v>
      </c>
      <c r="I406" s="27">
        <f>I407+I415</f>
        <v>27.33737</v>
      </c>
      <c r="J406" s="288">
        <f t="shared" si="203"/>
        <v>0.30253404942159978</v>
      </c>
      <c r="K406" s="288">
        <f t="shared" si="205"/>
        <v>100</v>
      </c>
    </row>
    <row r="407" spans="1:11" ht="25.5" x14ac:dyDescent="0.25">
      <c r="A407" s="8"/>
      <c r="B407" s="23"/>
      <c r="C407" s="22" t="s">
        <v>36</v>
      </c>
      <c r="D407" s="21"/>
      <c r="E407" s="28" t="s">
        <v>35</v>
      </c>
      <c r="F407" s="27">
        <f t="shared" ref="F407:I413" si="212">F408</f>
        <v>8191.33</v>
      </c>
      <c r="G407" s="27">
        <f t="shared" si="212"/>
        <v>10121.692579999999</v>
      </c>
      <c r="H407" s="27">
        <f t="shared" si="212"/>
        <v>0</v>
      </c>
      <c r="I407" s="27">
        <f t="shared" si="212"/>
        <v>0</v>
      </c>
      <c r="J407" s="288">
        <f t="shared" si="203"/>
        <v>0</v>
      </c>
      <c r="K407" s="288"/>
    </row>
    <row r="408" spans="1:11" ht="25.5" x14ac:dyDescent="0.25">
      <c r="A408" s="54"/>
      <c r="B408" s="34"/>
      <c r="C408" s="35" t="s">
        <v>86</v>
      </c>
      <c r="D408" s="34"/>
      <c r="E408" s="33" t="s">
        <v>221</v>
      </c>
      <c r="F408" s="32">
        <f t="shared" si="212"/>
        <v>8191.33</v>
      </c>
      <c r="G408" s="32">
        <f t="shared" si="212"/>
        <v>10121.692579999999</v>
      </c>
      <c r="H408" s="32">
        <f t="shared" si="212"/>
        <v>0</v>
      </c>
      <c r="I408" s="32">
        <f t="shared" si="212"/>
        <v>0</v>
      </c>
      <c r="J408" s="284">
        <f t="shared" si="203"/>
        <v>0</v>
      </c>
      <c r="K408" s="284"/>
    </row>
    <row r="409" spans="1:11" x14ac:dyDescent="0.25">
      <c r="A409" s="31"/>
      <c r="B409" s="31"/>
      <c r="C409" s="31" t="s">
        <v>185</v>
      </c>
      <c r="D409" s="31"/>
      <c r="E409" s="81" t="s">
        <v>184</v>
      </c>
      <c r="F409" s="29">
        <f t="shared" si="212"/>
        <v>8191.33</v>
      </c>
      <c r="G409" s="29">
        <f t="shared" si="212"/>
        <v>10121.692579999999</v>
      </c>
      <c r="H409" s="29">
        <f t="shared" si="212"/>
        <v>0</v>
      </c>
      <c r="I409" s="29">
        <f t="shared" si="212"/>
        <v>0</v>
      </c>
      <c r="J409" s="285">
        <f t="shared" si="203"/>
        <v>0</v>
      </c>
      <c r="K409" s="285"/>
    </row>
    <row r="410" spans="1:11" s="24" customFormat="1" ht="41.25" customHeight="1" x14ac:dyDescent="0.25">
      <c r="A410" s="184"/>
      <c r="B410" s="184"/>
      <c r="C410" s="184" t="s">
        <v>297</v>
      </c>
      <c r="D410" s="184"/>
      <c r="E410" s="185" t="s">
        <v>296</v>
      </c>
      <c r="F410" s="186">
        <f>F413</f>
        <v>8191.33</v>
      </c>
      <c r="G410" s="186">
        <f>G413+G411</f>
        <v>10121.692579999999</v>
      </c>
      <c r="H410" s="186">
        <f>H413</f>
        <v>0</v>
      </c>
      <c r="I410" s="186">
        <f>I413</f>
        <v>0</v>
      </c>
      <c r="J410" s="286">
        <f t="shared" si="203"/>
        <v>0</v>
      </c>
      <c r="K410" s="286"/>
    </row>
    <row r="411" spans="1:11" s="24" customFormat="1" ht="25.5" x14ac:dyDescent="0.25">
      <c r="A411" s="270"/>
      <c r="B411" s="270"/>
      <c r="C411" s="7" t="s">
        <v>783</v>
      </c>
      <c r="D411" s="7"/>
      <c r="E411" s="89" t="s">
        <v>294</v>
      </c>
      <c r="F411" s="278"/>
      <c r="G411" s="269">
        <f>G412</f>
        <v>1930.36258</v>
      </c>
      <c r="H411" s="269">
        <v>0</v>
      </c>
      <c r="I411" s="269">
        <v>0</v>
      </c>
      <c r="J411" s="318"/>
      <c r="K411" s="318"/>
    </row>
    <row r="412" spans="1:11" s="24" customFormat="1" ht="26.25" x14ac:dyDescent="0.25">
      <c r="A412" s="270"/>
      <c r="B412" s="270"/>
      <c r="C412" s="7"/>
      <c r="D412" s="7" t="s">
        <v>270</v>
      </c>
      <c r="E412" s="6" t="s">
        <v>269</v>
      </c>
      <c r="F412" s="278"/>
      <c r="G412" s="269">
        <v>1930.36258</v>
      </c>
      <c r="H412" s="269">
        <v>0</v>
      </c>
      <c r="I412" s="269">
        <v>0</v>
      </c>
      <c r="J412" s="318"/>
      <c r="K412" s="318"/>
    </row>
    <row r="413" spans="1:11" ht="25.5" x14ac:dyDescent="0.25">
      <c r="A413" s="8"/>
      <c r="B413" s="8"/>
      <c r="C413" s="7" t="s">
        <v>295</v>
      </c>
      <c r="D413" s="7"/>
      <c r="E413" s="89" t="s">
        <v>294</v>
      </c>
      <c r="F413" s="5">
        <f t="shared" si="212"/>
        <v>8191.33</v>
      </c>
      <c r="G413" s="5">
        <f t="shared" si="212"/>
        <v>8191.33</v>
      </c>
      <c r="H413" s="5">
        <f t="shared" si="212"/>
        <v>0</v>
      </c>
      <c r="I413" s="5">
        <f t="shared" si="212"/>
        <v>0</v>
      </c>
      <c r="J413" s="289">
        <f t="shared" si="203"/>
        <v>0</v>
      </c>
      <c r="K413" s="289"/>
    </row>
    <row r="414" spans="1:11" ht="26.25" x14ac:dyDescent="0.25">
      <c r="A414" s="8"/>
      <c r="B414" s="8"/>
      <c r="C414" s="7"/>
      <c r="D414" s="7" t="s">
        <v>270</v>
      </c>
      <c r="E414" s="6" t="s">
        <v>269</v>
      </c>
      <c r="F414" s="5">
        <v>8191.33</v>
      </c>
      <c r="G414" s="5">
        <v>8191.33</v>
      </c>
      <c r="H414" s="5">
        <v>0</v>
      </c>
      <c r="I414" s="5">
        <v>0</v>
      </c>
      <c r="J414" s="289">
        <f t="shared" si="203"/>
        <v>0</v>
      </c>
      <c r="K414" s="289"/>
    </row>
    <row r="415" spans="1:11" x14ac:dyDescent="0.25">
      <c r="A415" s="96"/>
      <c r="B415" s="96"/>
      <c r="C415" s="201" t="s">
        <v>18</v>
      </c>
      <c r="D415" s="201"/>
      <c r="E415" s="202" t="s">
        <v>17</v>
      </c>
      <c r="F415" s="226">
        <f>F416</f>
        <v>844.80000000000007</v>
      </c>
      <c r="G415" s="226">
        <f t="shared" ref="G415:I415" si="213">G416</f>
        <v>844.80000000000007</v>
      </c>
      <c r="H415" s="226">
        <f t="shared" si="213"/>
        <v>27.33737</v>
      </c>
      <c r="I415" s="226">
        <f t="shared" si="213"/>
        <v>27.33737</v>
      </c>
      <c r="J415" s="319">
        <f t="shared" si="203"/>
        <v>3.2359576231060601</v>
      </c>
      <c r="K415" s="319">
        <f t="shared" si="205"/>
        <v>100</v>
      </c>
    </row>
    <row r="416" spans="1:11" ht="39" x14ac:dyDescent="0.25">
      <c r="A416" s="174"/>
      <c r="B416" s="174"/>
      <c r="C416" s="15" t="s">
        <v>16</v>
      </c>
      <c r="D416" s="15"/>
      <c r="E416" s="14" t="s">
        <v>15</v>
      </c>
      <c r="F416" s="227">
        <f>F417+F419</f>
        <v>844.80000000000007</v>
      </c>
      <c r="G416" s="227">
        <f t="shared" ref="G416:I416" si="214">G417+G419</f>
        <v>844.80000000000007</v>
      </c>
      <c r="H416" s="227">
        <f t="shared" si="214"/>
        <v>27.33737</v>
      </c>
      <c r="I416" s="227">
        <f t="shared" si="214"/>
        <v>27.33737</v>
      </c>
      <c r="J416" s="320">
        <f t="shared" si="203"/>
        <v>3.2359576231060601</v>
      </c>
      <c r="K416" s="320">
        <f t="shared" si="205"/>
        <v>100</v>
      </c>
    </row>
    <row r="417" spans="1:11" ht="25.5" x14ac:dyDescent="0.25">
      <c r="A417" s="8"/>
      <c r="B417" s="8"/>
      <c r="C417" s="74" t="s">
        <v>747</v>
      </c>
      <c r="D417" s="7"/>
      <c r="E417" s="10" t="s">
        <v>748</v>
      </c>
      <c r="F417" s="220">
        <f>F418</f>
        <v>91.2</v>
      </c>
      <c r="G417" s="220">
        <f t="shared" ref="G417:I417" si="215">G418</f>
        <v>91.2</v>
      </c>
      <c r="H417" s="220">
        <f t="shared" si="215"/>
        <v>27.33737</v>
      </c>
      <c r="I417" s="220">
        <f t="shared" si="215"/>
        <v>27.33737</v>
      </c>
      <c r="J417" s="298">
        <f t="shared" si="203"/>
        <v>29.975186403508769</v>
      </c>
      <c r="K417" s="298">
        <f t="shared" si="205"/>
        <v>100</v>
      </c>
    </row>
    <row r="418" spans="1:11" ht="26.25" x14ac:dyDescent="0.25">
      <c r="A418" s="8"/>
      <c r="B418" s="8"/>
      <c r="C418" s="23"/>
      <c r="D418" s="7" t="s">
        <v>12</v>
      </c>
      <c r="E418" s="6" t="s">
        <v>11</v>
      </c>
      <c r="F418" s="220">
        <v>91.2</v>
      </c>
      <c r="G418" s="220">
        <v>91.2</v>
      </c>
      <c r="H418" s="220">
        <v>27.33737</v>
      </c>
      <c r="I418" s="220">
        <v>27.33737</v>
      </c>
      <c r="J418" s="298">
        <f t="shared" si="203"/>
        <v>29.975186403508769</v>
      </c>
      <c r="K418" s="298">
        <f t="shared" si="205"/>
        <v>100</v>
      </c>
    </row>
    <row r="419" spans="1:11" ht="39" x14ac:dyDescent="0.25">
      <c r="A419" s="8"/>
      <c r="B419" s="8"/>
      <c r="C419" s="74" t="s">
        <v>769</v>
      </c>
      <c r="D419" s="74"/>
      <c r="E419" s="247" t="s">
        <v>771</v>
      </c>
      <c r="F419" s="220">
        <f>F420</f>
        <v>753.6</v>
      </c>
      <c r="G419" s="220">
        <f>G420</f>
        <v>753.6</v>
      </c>
      <c r="H419" s="220">
        <f t="shared" ref="H419:I419" si="216">H420</f>
        <v>0</v>
      </c>
      <c r="I419" s="220">
        <f t="shared" si="216"/>
        <v>0</v>
      </c>
      <c r="J419" s="298">
        <f t="shared" si="203"/>
        <v>0</v>
      </c>
      <c r="K419" s="298"/>
    </row>
    <row r="420" spans="1:11" ht="26.25" x14ac:dyDescent="0.25">
      <c r="A420" s="8"/>
      <c r="B420" s="8"/>
      <c r="C420" s="23"/>
      <c r="D420" s="7" t="s">
        <v>12</v>
      </c>
      <c r="E420" s="6" t="s">
        <v>11</v>
      </c>
      <c r="F420" s="220">
        <v>753.6</v>
      </c>
      <c r="G420" s="220">
        <v>753.6</v>
      </c>
      <c r="H420" s="220">
        <v>0</v>
      </c>
      <c r="I420" s="220">
        <v>0</v>
      </c>
      <c r="J420" s="298">
        <f t="shared" si="203"/>
        <v>0</v>
      </c>
      <c r="K420" s="298"/>
    </row>
    <row r="421" spans="1:11" x14ac:dyDescent="0.25">
      <c r="A421" s="86"/>
      <c r="B421" s="62" t="s">
        <v>134</v>
      </c>
      <c r="C421" s="62"/>
      <c r="D421" s="85"/>
      <c r="E421" s="84" t="s">
        <v>133</v>
      </c>
      <c r="F421" s="83">
        <f>F422+F434</f>
        <v>68505.130929999999</v>
      </c>
      <c r="G421" s="83">
        <f t="shared" ref="G421:I421" si="217">G422+G434</f>
        <v>89717.292619999993</v>
      </c>
      <c r="H421" s="83">
        <f t="shared" si="217"/>
        <v>0</v>
      </c>
      <c r="I421" s="83">
        <f t="shared" si="217"/>
        <v>0</v>
      </c>
      <c r="J421" s="283">
        <f t="shared" si="203"/>
        <v>0</v>
      </c>
      <c r="K421" s="283"/>
    </row>
    <row r="422" spans="1:11" x14ac:dyDescent="0.25">
      <c r="A422" s="86"/>
      <c r="B422" s="62" t="s">
        <v>132</v>
      </c>
      <c r="C422" s="62"/>
      <c r="D422" s="85"/>
      <c r="E422" s="84" t="s">
        <v>131</v>
      </c>
      <c r="F422" s="83">
        <f t="shared" ref="F422:I425" si="218">F423</f>
        <v>68477.130929999999</v>
      </c>
      <c r="G422" s="83">
        <f t="shared" si="218"/>
        <v>89689.292619999993</v>
      </c>
      <c r="H422" s="83">
        <f t="shared" si="218"/>
        <v>0</v>
      </c>
      <c r="I422" s="83">
        <f t="shared" si="218"/>
        <v>0</v>
      </c>
      <c r="J422" s="283">
        <f t="shared" si="203"/>
        <v>0</v>
      </c>
      <c r="K422" s="283"/>
    </row>
    <row r="423" spans="1:11" ht="25.5" x14ac:dyDescent="0.25">
      <c r="A423" s="21"/>
      <c r="B423" s="23"/>
      <c r="C423" s="22" t="s">
        <v>36</v>
      </c>
      <c r="D423" s="23"/>
      <c r="E423" s="28" t="s">
        <v>35</v>
      </c>
      <c r="F423" s="27">
        <f t="shared" si="218"/>
        <v>68477.130929999999</v>
      </c>
      <c r="G423" s="27">
        <f t="shared" si="218"/>
        <v>89689.292619999993</v>
      </c>
      <c r="H423" s="27">
        <f t="shared" si="218"/>
        <v>0</v>
      </c>
      <c r="I423" s="27">
        <f t="shared" si="218"/>
        <v>0</v>
      </c>
      <c r="J423" s="288">
        <f t="shared" si="203"/>
        <v>0</v>
      </c>
      <c r="K423" s="288"/>
    </row>
    <row r="424" spans="1:11" ht="25.5" x14ac:dyDescent="0.25">
      <c r="A424" s="54"/>
      <c r="B424" s="34"/>
      <c r="C424" s="35" t="s">
        <v>293</v>
      </c>
      <c r="D424" s="34"/>
      <c r="E424" s="33" t="s">
        <v>292</v>
      </c>
      <c r="F424" s="32">
        <f t="shared" si="218"/>
        <v>68477.130929999999</v>
      </c>
      <c r="G424" s="32">
        <f t="shared" si="218"/>
        <v>89689.292619999993</v>
      </c>
      <c r="H424" s="32">
        <f t="shared" si="218"/>
        <v>0</v>
      </c>
      <c r="I424" s="32">
        <f t="shared" si="218"/>
        <v>0</v>
      </c>
      <c r="J424" s="284">
        <f t="shared" si="203"/>
        <v>0</v>
      </c>
      <c r="K424" s="284"/>
    </row>
    <row r="425" spans="1:11" ht="26.25" x14ac:dyDescent="0.25">
      <c r="A425" s="31"/>
      <c r="B425" s="31"/>
      <c r="C425" s="31" t="s">
        <v>291</v>
      </c>
      <c r="D425" s="31"/>
      <c r="E425" s="81" t="s">
        <v>99</v>
      </c>
      <c r="F425" s="29">
        <f>F426</f>
        <v>68477.130929999999</v>
      </c>
      <c r="G425" s="29">
        <f t="shared" si="218"/>
        <v>89689.292619999993</v>
      </c>
      <c r="H425" s="29">
        <f t="shared" si="218"/>
        <v>0</v>
      </c>
      <c r="I425" s="29">
        <f t="shared" si="218"/>
        <v>0</v>
      </c>
      <c r="J425" s="285">
        <f t="shared" si="203"/>
        <v>0</v>
      </c>
      <c r="K425" s="285"/>
    </row>
    <row r="426" spans="1:11" ht="39" x14ac:dyDescent="0.25">
      <c r="A426" s="184"/>
      <c r="B426" s="184"/>
      <c r="C426" s="184" t="s">
        <v>290</v>
      </c>
      <c r="D426" s="184"/>
      <c r="E426" s="185" t="s">
        <v>115</v>
      </c>
      <c r="F426" s="186">
        <f>F430+F428</f>
        <v>68477.130929999999</v>
      </c>
      <c r="G426" s="186">
        <f t="shared" ref="G426:I426" si="219">G430+G428</f>
        <v>89689.292619999993</v>
      </c>
      <c r="H426" s="186">
        <f t="shared" si="219"/>
        <v>0</v>
      </c>
      <c r="I426" s="186">
        <f t="shared" si="219"/>
        <v>0</v>
      </c>
      <c r="J426" s="286">
        <f t="shared" si="203"/>
        <v>0</v>
      </c>
      <c r="K426" s="286"/>
    </row>
    <row r="427" spans="1:11" s="24" customFormat="1" ht="26.25" x14ac:dyDescent="0.25">
      <c r="A427" s="7"/>
      <c r="B427" s="7"/>
      <c r="C427" s="7" t="s">
        <v>671</v>
      </c>
      <c r="D427" s="7"/>
      <c r="E427" s="6" t="s">
        <v>603</v>
      </c>
      <c r="F427" s="9">
        <f>F428</f>
        <v>46.2</v>
      </c>
      <c r="G427" s="9">
        <f t="shared" ref="G427:I427" si="220">G428</f>
        <v>46.2</v>
      </c>
      <c r="H427" s="9">
        <f t="shared" si="220"/>
        <v>0</v>
      </c>
      <c r="I427" s="9">
        <f t="shared" si="220"/>
        <v>0</v>
      </c>
      <c r="J427" s="287">
        <f t="shared" si="203"/>
        <v>0</v>
      </c>
      <c r="K427" s="287"/>
    </row>
    <row r="428" spans="1:11" s="24" customFormat="1" ht="26.25" x14ac:dyDescent="0.25">
      <c r="A428" s="7"/>
      <c r="B428" s="7"/>
      <c r="C428" s="7"/>
      <c r="D428" s="7" t="s">
        <v>12</v>
      </c>
      <c r="E428" s="6" t="s">
        <v>11</v>
      </c>
      <c r="F428" s="9">
        <v>46.2</v>
      </c>
      <c r="G428" s="9">
        <v>46.2</v>
      </c>
      <c r="H428" s="9">
        <v>0</v>
      </c>
      <c r="I428" s="9">
        <v>0</v>
      </c>
      <c r="J428" s="287">
        <f t="shared" si="203"/>
        <v>0</v>
      </c>
      <c r="K428" s="287"/>
    </row>
    <row r="429" spans="1:11" s="24" customFormat="1" x14ac:dyDescent="0.25">
      <c r="A429" s="61"/>
      <c r="B429" s="61"/>
      <c r="C429" s="37" t="s">
        <v>289</v>
      </c>
      <c r="D429" s="10"/>
      <c r="E429" s="10" t="s">
        <v>288</v>
      </c>
      <c r="F429" s="9">
        <f>F430</f>
        <v>68430.930930000002</v>
      </c>
      <c r="G429" s="9">
        <f t="shared" ref="G429:I430" si="221">G430</f>
        <v>89643.092619999996</v>
      </c>
      <c r="H429" s="9">
        <f t="shared" si="221"/>
        <v>0</v>
      </c>
      <c r="I429" s="9">
        <f t="shared" si="221"/>
        <v>0</v>
      </c>
      <c r="J429" s="287">
        <f t="shared" si="203"/>
        <v>0</v>
      </c>
      <c r="K429" s="287"/>
    </row>
    <row r="430" spans="1:11" x14ac:dyDescent="0.25">
      <c r="A430" s="82"/>
      <c r="B430" s="82"/>
      <c r="C430" s="61"/>
      <c r="D430" s="82"/>
      <c r="E430" s="80" t="s">
        <v>287</v>
      </c>
      <c r="F430" s="5">
        <f>F431</f>
        <v>68430.930930000002</v>
      </c>
      <c r="G430" s="5">
        <f t="shared" si="221"/>
        <v>89643.092619999996</v>
      </c>
      <c r="H430" s="5">
        <f t="shared" si="221"/>
        <v>0</v>
      </c>
      <c r="I430" s="5">
        <f t="shared" si="221"/>
        <v>0</v>
      </c>
      <c r="J430" s="289">
        <f t="shared" si="203"/>
        <v>0</v>
      </c>
      <c r="K430" s="289"/>
    </row>
    <row r="431" spans="1:11" ht="26.25" x14ac:dyDescent="0.25">
      <c r="A431" s="82"/>
      <c r="B431" s="82"/>
      <c r="C431" s="82"/>
      <c r="D431" s="74" t="s">
        <v>270</v>
      </c>
      <c r="E431" s="6" t="s">
        <v>269</v>
      </c>
      <c r="F431" s="5">
        <f>F432+F433</f>
        <v>68430.930930000002</v>
      </c>
      <c r="G431" s="5">
        <f t="shared" ref="G431:I431" si="222">G432+G433</f>
        <v>89643.092619999996</v>
      </c>
      <c r="H431" s="5">
        <f t="shared" si="222"/>
        <v>0</v>
      </c>
      <c r="I431" s="5">
        <f t="shared" si="222"/>
        <v>0</v>
      </c>
      <c r="J431" s="289">
        <f t="shared" si="203"/>
        <v>0</v>
      </c>
      <c r="K431" s="289"/>
    </row>
    <row r="432" spans="1:11" x14ac:dyDescent="0.25">
      <c r="A432" s="82"/>
      <c r="B432" s="82"/>
      <c r="C432" s="82"/>
      <c r="D432" s="74"/>
      <c r="E432" s="6" t="s">
        <v>163</v>
      </c>
      <c r="F432" s="5">
        <v>68362.5</v>
      </c>
      <c r="G432" s="5">
        <v>89574.661689999994</v>
      </c>
      <c r="H432" s="5">
        <v>0</v>
      </c>
      <c r="I432" s="5">
        <v>0</v>
      </c>
      <c r="J432" s="289">
        <f t="shared" si="203"/>
        <v>0</v>
      </c>
      <c r="K432" s="289"/>
    </row>
    <row r="433" spans="1:11" x14ac:dyDescent="0.25">
      <c r="A433" s="82"/>
      <c r="B433" s="82"/>
      <c r="C433" s="82"/>
      <c r="D433" s="74"/>
      <c r="E433" s="6" t="s">
        <v>162</v>
      </c>
      <c r="F433" s="5">
        <v>68.430930000000004</v>
      </c>
      <c r="G433" s="5">
        <v>68.430930000000004</v>
      </c>
      <c r="H433" s="5">
        <v>0</v>
      </c>
      <c r="I433" s="5">
        <v>0</v>
      </c>
      <c r="J433" s="289">
        <f t="shared" si="203"/>
        <v>0</v>
      </c>
      <c r="K433" s="289"/>
    </row>
    <row r="434" spans="1:11" x14ac:dyDescent="0.25">
      <c r="A434" s="216"/>
      <c r="B434" s="23" t="s">
        <v>103</v>
      </c>
      <c r="C434" s="22"/>
      <c r="D434" s="21"/>
      <c r="E434" s="20" t="s">
        <v>102</v>
      </c>
      <c r="F434" s="60">
        <f t="shared" ref="F434:I439" si="223">F435</f>
        <v>28</v>
      </c>
      <c r="G434" s="60">
        <f t="shared" si="223"/>
        <v>28</v>
      </c>
      <c r="H434" s="60">
        <f t="shared" si="223"/>
        <v>0</v>
      </c>
      <c r="I434" s="60">
        <f t="shared" si="223"/>
        <v>0</v>
      </c>
      <c r="J434" s="321">
        <f t="shared" si="203"/>
        <v>0</v>
      </c>
      <c r="K434" s="321"/>
    </row>
    <row r="435" spans="1:11" ht="25.5" x14ac:dyDescent="0.25">
      <c r="A435" s="216"/>
      <c r="B435" s="23"/>
      <c r="C435" s="22" t="s">
        <v>36</v>
      </c>
      <c r="D435" s="21"/>
      <c r="E435" s="28" t="s">
        <v>35</v>
      </c>
      <c r="F435" s="60">
        <f t="shared" si="223"/>
        <v>28</v>
      </c>
      <c r="G435" s="60">
        <f t="shared" si="223"/>
        <v>28</v>
      </c>
      <c r="H435" s="60">
        <f t="shared" si="223"/>
        <v>0</v>
      </c>
      <c r="I435" s="60">
        <f t="shared" si="223"/>
        <v>0</v>
      </c>
      <c r="J435" s="321">
        <f t="shared" si="203"/>
        <v>0</v>
      </c>
      <c r="K435" s="321"/>
    </row>
    <row r="436" spans="1:11" ht="25.5" x14ac:dyDescent="0.25">
      <c r="A436" s="217"/>
      <c r="B436" s="34"/>
      <c r="C436" s="35" t="s">
        <v>65</v>
      </c>
      <c r="D436" s="34"/>
      <c r="E436" s="33" t="s">
        <v>64</v>
      </c>
      <c r="F436" s="32">
        <f t="shared" si="223"/>
        <v>28</v>
      </c>
      <c r="G436" s="32">
        <f t="shared" si="223"/>
        <v>28</v>
      </c>
      <c r="H436" s="32">
        <f t="shared" si="223"/>
        <v>0</v>
      </c>
      <c r="I436" s="32">
        <f t="shared" si="223"/>
        <v>0</v>
      </c>
      <c r="J436" s="284">
        <f t="shared" si="203"/>
        <v>0</v>
      </c>
      <c r="K436" s="284"/>
    </row>
    <row r="437" spans="1:11" ht="26.25" x14ac:dyDescent="0.25">
      <c r="A437" s="218"/>
      <c r="B437" s="31"/>
      <c r="C437" s="31" t="s">
        <v>100</v>
      </c>
      <c r="D437" s="31"/>
      <c r="E437" s="52" t="s">
        <v>99</v>
      </c>
      <c r="F437" s="29">
        <f t="shared" si="223"/>
        <v>28</v>
      </c>
      <c r="G437" s="29">
        <f t="shared" si="223"/>
        <v>28</v>
      </c>
      <c r="H437" s="29">
        <f t="shared" si="223"/>
        <v>0</v>
      </c>
      <c r="I437" s="29">
        <f t="shared" si="223"/>
        <v>0</v>
      </c>
      <c r="J437" s="285">
        <f t="shared" si="203"/>
        <v>0</v>
      </c>
      <c r="K437" s="285"/>
    </row>
    <row r="438" spans="1:11" ht="26.25" x14ac:dyDescent="0.25">
      <c r="A438" s="219"/>
      <c r="B438" s="184"/>
      <c r="C438" s="184" t="s">
        <v>98</v>
      </c>
      <c r="D438" s="192"/>
      <c r="E438" s="185" t="s">
        <v>97</v>
      </c>
      <c r="F438" s="186">
        <f t="shared" si="223"/>
        <v>28</v>
      </c>
      <c r="G438" s="186">
        <f t="shared" si="223"/>
        <v>28</v>
      </c>
      <c r="H438" s="186">
        <f t="shared" si="223"/>
        <v>0</v>
      </c>
      <c r="I438" s="186">
        <f t="shared" si="223"/>
        <v>0</v>
      </c>
      <c r="J438" s="286">
        <f t="shared" si="203"/>
        <v>0</v>
      </c>
      <c r="K438" s="286"/>
    </row>
    <row r="439" spans="1:11" s="58" customFormat="1" x14ac:dyDescent="0.25">
      <c r="A439" s="73"/>
      <c r="B439" s="7"/>
      <c r="C439" s="7" t="s">
        <v>595</v>
      </c>
      <c r="D439" s="7"/>
      <c r="E439" s="6" t="s">
        <v>596</v>
      </c>
      <c r="F439" s="221">
        <f t="shared" si="223"/>
        <v>28</v>
      </c>
      <c r="G439" s="221">
        <f t="shared" si="223"/>
        <v>28</v>
      </c>
      <c r="H439" s="221">
        <f t="shared" si="223"/>
        <v>0</v>
      </c>
      <c r="I439" s="221">
        <f t="shared" si="223"/>
        <v>0</v>
      </c>
      <c r="J439" s="302">
        <f t="shared" si="203"/>
        <v>0</v>
      </c>
      <c r="K439" s="302"/>
    </row>
    <row r="440" spans="1:11" s="58" customFormat="1" ht="26.25" x14ac:dyDescent="0.25">
      <c r="A440" s="73"/>
      <c r="B440" s="7"/>
      <c r="C440" s="7"/>
      <c r="D440" s="7" t="s">
        <v>12</v>
      </c>
      <c r="E440" s="6" t="s">
        <v>11</v>
      </c>
      <c r="F440" s="221">
        <v>28</v>
      </c>
      <c r="G440" s="221">
        <v>28</v>
      </c>
      <c r="H440" s="221">
        <v>0</v>
      </c>
      <c r="I440" s="221">
        <v>0</v>
      </c>
      <c r="J440" s="302">
        <f t="shared" si="203"/>
        <v>0</v>
      </c>
      <c r="K440" s="302"/>
    </row>
    <row r="441" spans="1:11" x14ac:dyDescent="0.25">
      <c r="A441" s="21"/>
      <c r="B441" s="23">
        <v>1000</v>
      </c>
      <c r="C441" s="22"/>
      <c r="D441" s="21"/>
      <c r="E441" s="20" t="s">
        <v>88</v>
      </c>
      <c r="F441" s="27">
        <f>F442+F449+F456+F467</f>
        <v>16685.633999999998</v>
      </c>
      <c r="G441" s="27">
        <f>G442+G449+G456+G467</f>
        <v>15110.006879999999</v>
      </c>
      <c r="H441" s="27">
        <f>H442+H449+H456+H467</f>
        <v>2455.8102699999999</v>
      </c>
      <c r="I441" s="27">
        <f>I442+I449+I456+I467</f>
        <v>2454.4641099999999</v>
      </c>
      <c r="J441" s="288">
        <f t="shared" si="203"/>
        <v>14.710044041479037</v>
      </c>
      <c r="K441" s="288">
        <f t="shared" si="205"/>
        <v>99.945184690509492</v>
      </c>
    </row>
    <row r="442" spans="1:11" x14ac:dyDescent="0.25">
      <c r="A442" s="21"/>
      <c r="B442" s="23" t="s">
        <v>286</v>
      </c>
      <c r="C442" s="22"/>
      <c r="D442" s="21"/>
      <c r="E442" s="28" t="s">
        <v>285</v>
      </c>
      <c r="F442" s="27">
        <f t="shared" ref="F442:I447" si="224">F443</f>
        <v>8606.5</v>
      </c>
      <c r="G442" s="27">
        <f t="shared" si="224"/>
        <v>8606.5</v>
      </c>
      <c r="H442" s="27">
        <f t="shared" si="224"/>
        <v>2060</v>
      </c>
      <c r="I442" s="27">
        <f t="shared" si="224"/>
        <v>2058.6538399999999</v>
      </c>
      <c r="J442" s="288">
        <f t="shared" si="203"/>
        <v>23.919756463138324</v>
      </c>
      <c r="K442" s="288">
        <f t="shared" si="205"/>
        <v>99.93465242718446</v>
      </c>
    </row>
    <row r="443" spans="1:11" ht="25.5" x14ac:dyDescent="0.25">
      <c r="A443" s="21"/>
      <c r="B443" s="23"/>
      <c r="C443" s="22" t="s">
        <v>36</v>
      </c>
      <c r="D443" s="23"/>
      <c r="E443" s="28" t="s">
        <v>35</v>
      </c>
      <c r="F443" s="27">
        <f t="shared" si="224"/>
        <v>8606.5</v>
      </c>
      <c r="G443" s="27">
        <f t="shared" si="224"/>
        <v>8606.5</v>
      </c>
      <c r="H443" s="27">
        <f t="shared" si="224"/>
        <v>2060</v>
      </c>
      <c r="I443" s="27">
        <f t="shared" si="224"/>
        <v>2058.6538399999999</v>
      </c>
      <c r="J443" s="288">
        <f t="shared" si="203"/>
        <v>23.919756463138324</v>
      </c>
      <c r="K443" s="288">
        <f t="shared" si="205"/>
        <v>99.93465242718446</v>
      </c>
    </row>
    <row r="444" spans="1:11" ht="25.5" x14ac:dyDescent="0.25">
      <c r="A444" s="54"/>
      <c r="B444" s="34"/>
      <c r="C444" s="35" t="s">
        <v>34</v>
      </c>
      <c r="D444" s="34"/>
      <c r="E444" s="33" t="s">
        <v>33</v>
      </c>
      <c r="F444" s="32">
        <f t="shared" si="224"/>
        <v>8606.5</v>
      </c>
      <c r="G444" s="32">
        <f t="shared" si="224"/>
        <v>8606.5</v>
      </c>
      <c r="H444" s="32">
        <f t="shared" si="224"/>
        <v>2060</v>
      </c>
      <c r="I444" s="32">
        <f t="shared" si="224"/>
        <v>2058.6538399999999</v>
      </c>
      <c r="J444" s="284">
        <f t="shared" si="203"/>
        <v>23.919756463138324</v>
      </c>
      <c r="K444" s="284">
        <f t="shared" si="205"/>
        <v>99.93465242718446</v>
      </c>
    </row>
    <row r="445" spans="1:11" ht="26.25" x14ac:dyDescent="0.25">
      <c r="A445" s="31"/>
      <c r="B445" s="31"/>
      <c r="C445" s="31" t="s">
        <v>32</v>
      </c>
      <c r="D445" s="31"/>
      <c r="E445" s="81" t="s">
        <v>31</v>
      </c>
      <c r="F445" s="29">
        <f t="shared" si="224"/>
        <v>8606.5</v>
      </c>
      <c r="G445" s="29">
        <f t="shared" si="224"/>
        <v>8606.5</v>
      </c>
      <c r="H445" s="29">
        <f t="shared" si="224"/>
        <v>2060</v>
      </c>
      <c r="I445" s="29">
        <f t="shared" si="224"/>
        <v>2058.6538399999999</v>
      </c>
      <c r="J445" s="285">
        <f t="shared" si="203"/>
        <v>23.919756463138324</v>
      </c>
      <c r="K445" s="285">
        <f t="shared" si="205"/>
        <v>99.93465242718446</v>
      </c>
    </row>
    <row r="446" spans="1:11" ht="39" x14ac:dyDescent="0.25">
      <c r="A446" s="184"/>
      <c r="B446" s="184"/>
      <c r="C446" s="184" t="s">
        <v>30</v>
      </c>
      <c r="D446" s="184"/>
      <c r="E446" s="185" t="s">
        <v>29</v>
      </c>
      <c r="F446" s="186">
        <f t="shared" si="224"/>
        <v>8606.5</v>
      </c>
      <c r="G446" s="186">
        <f t="shared" si="224"/>
        <v>8606.5</v>
      </c>
      <c r="H446" s="186">
        <f t="shared" si="224"/>
        <v>2060</v>
      </c>
      <c r="I446" s="186">
        <f t="shared" si="224"/>
        <v>2058.6538399999999</v>
      </c>
      <c r="J446" s="286">
        <f t="shared" si="203"/>
        <v>23.919756463138324</v>
      </c>
      <c r="K446" s="286">
        <f t="shared" si="205"/>
        <v>99.93465242718446</v>
      </c>
    </row>
    <row r="447" spans="1:11" ht="26.25" x14ac:dyDescent="0.25">
      <c r="A447" s="8"/>
      <c r="B447" s="8"/>
      <c r="C447" s="7" t="s">
        <v>284</v>
      </c>
      <c r="D447" s="7"/>
      <c r="E447" s="63" t="s">
        <v>283</v>
      </c>
      <c r="F447" s="9">
        <f t="shared" si="224"/>
        <v>8606.5</v>
      </c>
      <c r="G447" s="9">
        <f t="shared" si="224"/>
        <v>8606.5</v>
      </c>
      <c r="H447" s="9">
        <f t="shared" si="224"/>
        <v>2060</v>
      </c>
      <c r="I447" s="9">
        <f t="shared" si="224"/>
        <v>2058.6538399999999</v>
      </c>
      <c r="J447" s="287">
        <f t="shared" si="203"/>
        <v>23.919756463138324</v>
      </c>
      <c r="K447" s="287">
        <f t="shared" si="205"/>
        <v>99.93465242718446</v>
      </c>
    </row>
    <row r="448" spans="1:11" x14ac:dyDescent="0.25">
      <c r="A448" s="8"/>
      <c r="B448" s="8"/>
      <c r="C448" s="7"/>
      <c r="D448" s="7" t="s">
        <v>79</v>
      </c>
      <c r="E448" s="6" t="s">
        <v>78</v>
      </c>
      <c r="F448" s="9">
        <f>8666.7-60.2</f>
        <v>8606.5</v>
      </c>
      <c r="G448" s="9">
        <f t="shared" ref="G448" si="225">8666.7-60.2</f>
        <v>8606.5</v>
      </c>
      <c r="H448" s="9">
        <v>2060</v>
      </c>
      <c r="I448" s="9">
        <v>2058.6538399999999</v>
      </c>
      <c r="J448" s="287">
        <f t="shared" si="203"/>
        <v>23.919756463138324</v>
      </c>
      <c r="K448" s="287">
        <f t="shared" si="205"/>
        <v>99.93465242718446</v>
      </c>
    </row>
    <row r="449" spans="1:11" x14ac:dyDescent="0.25">
      <c r="A449" s="21"/>
      <c r="B449" s="23" t="s">
        <v>282</v>
      </c>
      <c r="C449" s="22"/>
      <c r="D449" s="21"/>
      <c r="E449" s="20" t="s">
        <v>87</v>
      </c>
      <c r="F449" s="27">
        <f t="shared" ref="F449:I452" si="226">F450</f>
        <v>1421.9</v>
      </c>
      <c r="G449" s="27">
        <f t="shared" si="226"/>
        <v>583.14080999999999</v>
      </c>
      <c r="H449" s="27">
        <f t="shared" si="226"/>
        <v>40</v>
      </c>
      <c r="I449" s="27">
        <f t="shared" si="226"/>
        <v>40</v>
      </c>
      <c r="J449" s="288">
        <f t="shared" si="203"/>
        <v>2.8131373514311835</v>
      </c>
      <c r="K449" s="288">
        <f t="shared" si="205"/>
        <v>100</v>
      </c>
    </row>
    <row r="450" spans="1:11" ht="25.5" x14ac:dyDescent="0.25">
      <c r="A450" s="21"/>
      <c r="B450" s="23"/>
      <c r="C450" s="22" t="s">
        <v>36</v>
      </c>
      <c r="D450" s="23"/>
      <c r="E450" s="28" t="s">
        <v>35</v>
      </c>
      <c r="F450" s="27">
        <f t="shared" si="226"/>
        <v>1421.9</v>
      </c>
      <c r="G450" s="27">
        <f t="shared" si="226"/>
        <v>583.14080999999999</v>
      </c>
      <c r="H450" s="27">
        <f t="shared" si="226"/>
        <v>40</v>
      </c>
      <c r="I450" s="27">
        <f t="shared" si="226"/>
        <v>40</v>
      </c>
      <c r="J450" s="288">
        <f t="shared" si="203"/>
        <v>2.8131373514311835</v>
      </c>
      <c r="K450" s="288">
        <f t="shared" si="205"/>
        <v>100</v>
      </c>
    </row>
    <row r="451" spans="1:11" ht="25.5" x14ac:dyDescent="0.25">
      <c r="A451" s="54"/>
      <c r="B451" s="34"/>
      <c r="C451" s="35" t="s">
        <v>281</v>
      </c>
      <c r="D451" s="34"/>
      <c r="E451" s="33" t="s">
        <v>280</v>
      </c>
      <c r="F451" s="32">
        <f>F452</f>
        <v>1421.9</v>
      </c>
      <c r="G451" s="32">
        <f t="shared" si="226"/>
        <v>583.14080999999999</v>
      </c>
      <c r="H451" s="32">
        <f t="shared" si="226"/>
        <v>40</v>
      </c>
      <c r="I451" s="32">
        <f t="shared" si="226"/>
        <v>40</v>
      </c>
      <c r="J451" s="284">
        <f t="shared" si="203"/>
        <v>2.8131373514311835</v>
      </c>
      <c r="K451" s="284">
        <f t="shared" si="205"/>
        <v>100</v>
      </c>
    </row>
    <row r="452" spans="1:11" ht="39" x14ac:dyDescent="0.25">
      <c r="A452" s="184"/>
      <c r="B452" s="184"/>
      <c r="C452" s="184" t="s">
        <v>279</v>
      </c>
      <c r="D452" s="184"/>
      <c r="E452" s="185" t="s">
        <v>278</v>
      </c>
      <c r="F452" s="186">
        <f>F453</f>
        <v>1421.9</v>
      </c>
      <c r="G452" s="186">
        <f t="shared" si="226"/>
        <v>583.14080999999999</v>
      </c>
      <c r="H452" s="186">
        <f t="shared" si="226"/>
        <v>40</v>
      </c>
      <c r="I452" s="186">
        <f t="shared" si="226"/>
        <v>40</v>
      </c>
      <c r="J452" s="286">
        <f t="shared" si="203"/>
        <v>2.8131373514311835</v>
      </c>
      <c r="K452" s="286">
        <f t="shared" si="205"/>
        <v>100</v>
      </c>
    </row>
    <row r="453" spans="1:11" ht="26.25" x14ac:dyDescent="0.25">
      <c r="A453" s="8"/>
      <c r="B453" s="8"/>
      <c r="C453" s="7" t="s">
        <v>277</v>
      </c>
      <c r="D453" s="7"/>
      <c r="E453" s="80" t="s">
        <v>276</v>
      </c>
      <c r="F453" s="9">
        <f>F454</f>
        <v>1421.9</v>
      </c>
      <c r="G453" s="9">
        <f>G454+G455</f>
        <v>583.14080999999999</v>
      </c>
      <c r="H453" s="9">
        <f t="shared" ref="H453:I453" si="227">H454+H455</f>
        <v>40</v>
      </c>
      <c r="I453" s="9">
        <f t="shared" si="227"/>
        <v>40</v>
      </c>
      <c r="J453" s="287">
        <f t="shared" si="203"/>
        <v>2.8131373514311835</v>
      </c>
      <c r="K453" s="287">
        <f t="shared" si="205"/>
        <v>100</v>
      </c>
    </row>
    <row r="454" spans="1:11" x14ac:dyDescent="0.25">
      <c r="A454" s="8"/>
      <c r="B454" s="8"/>
      <c r="C454" s="7"/>
      <c r="D454" s="7" t="s">
        <v>79</v>
      </c>
      <c r="E454" s="6" t="s">
        <v>78</v>
      </c>
      <c r="F454" s="9">
        <v>1421.9</v>
      </c>
      <c r="G454" s="9">
        <v>543.14080999999999</v>
      </c>
      <c r="H454" s="9">
        <v>0</v>
      </c>
      <c r="I454" s="9">
        <v>0</v>
      </c>
      <c r="J454" s="287">
        <f t="shared" ref="J454:J517" si="228">I454/F454*100</f>
        <v>0</v>
      </c>
      <c r="K454" s="287"/>
    </row>
    <row r="455" spans="1:11" x14ac:dyDescent="0.25">
      <c r="A455" s="276"/>
      <c r="B455" s="276"/>
      <c r="C455" s="266"/>
      <c r="D455" s="266" t="s">
        <v>22</v>
      </c>
      <c r="E455" s="271" t="s">
        <v>21</v>
      </c>
      <c r="F455" s="269"/>
      <c r="G455" s="269">
        <v>40</v>
      </c>
      <c r="H455" s="269">
        <v>40</v>
      </c>
      <c r="I455" s="269">
        <v>40</v>
      </c>
      <c r="J455" s="313"/>
      <c r="K455" s="313">
        <f t="shared" ref="K455:K517" si="229">SUM(I455/H455*100)</f>
        <v>100</v>
      </c>
    </row>
    <row r="456" spans="1:11" x14ac:dyDescent="0.25">
      <c r="A456" s="8"/>
      <c r="B456" s="23">
        <v>1004</v>
      </c>
      <c r="C456" s="22"/>
      <c r="D456" s="21"/>
      <c r="E456" s="20" t="s">
        <v>173</v>
      </c>
      <c r="F456" s="27">
        <f>F457</f>
        <v>6564.2340000000004</v>
      </c>
      <c r="G456" s="27">
        <f t="shared" ref="F456:I458" si="230">G457</f>
        <v>5827.4049999999997</v>
      </c>
      <c r="H456" s="27">
        <f t="shared" si="230"/>
        <v>340.137</v>
      </c>
      <c r="I456" s="27">
        <f t="shared" si="230"/>
        <v>340.137</v>
      </c>
      <c r="J456" s="288">
        <f t="shared" si="228"/>
        <v>5.1816708545124985</v>
      </c>
      <c r="K456" s="288">
        <f t="shared" si="229"/>
        <v>100</v>
      </c>
    </row>
    <row r="457" spans="1:11" x14ac:dyDescent="0.25">
      <c r="A457" s="8"/>
      <c r="B457" s="23"/>
      <c r="C457" s="22" t="s">
        <v>36</v>
      </c>
      <c r="D457" s="23"/>
      <c r="E457" s="28" t="s">
        <v>172</v>
      </c>
      <c r="F457" s="27">
        <f t="shared" si="230"/>
        <v>6564.2340000000004</v>
      </c>
      <c r="G457" s="27">
        <f t="shared" si="230"/>
        <v>5827.4049999999997</v>
      </c>
      <c r="H457" s="27">
        <f t="shared" si="230"/>
        <v>340.137</v>
      </c>
      <c r="I457" s="27">
        <f t="shared" si="230"/>
        <v>340.137</v>
      </c>
      <c r="J457" s="288">
        <f t="shared" si="228"/>
        <v>5.1816708545124985</v>
      </c>
      <c r="K457" s="288">
        <f t="shared" si="229"/>
        <v>100</v>
      </c>
    </row>
    <row r="458" spans="1:11" ht="25.5" x14ac:dyDescent="0.25">
      <c r="A458" s="54"/>
      <c r="B458" s="34"/>
      <c r="C458" s="35" t="s">
        <v>266</v>
      </c>
      <c r="D458" s="34"/>
      <c r="E458" s="33" t="s">
        <v>265</v>
      </c>
      <c r="F458" s="32">
        <f>F459</f>
        <v>6564.2340000000004</v>
      </c>
      <c r="G458" s="32">
        <f>G459</f>
        <v>5827.4049999999997</v>
      </c>
      <c r="H458" s="32">
        <f t="shared" si="230"/>
        <v>340.137</v>
      </c>
      <c r="I458" s="32">
        <f t="shared" si="230"/>
        <v>340.137</v>
      </c>
      <c r="J458" s="284">
        <f t="shared" si="228"/>
        <v>5.1816708545124985</v>
      </c>
      <c r="K458" s="284">
        <f t="shared" si="229"/>
        <v>100</v>
      </c>
    </row>
    <row r="459" spans="1:11" x14ac:dyDescent="0.25">
      <c r="A459" s="184"/>
      <c r="B459" s="184"/>
      <c r="C459" s="184" t="s">
        <v>275</v>
      </c>
      <c r="D459" s="184"/>
      <c r="E459" s="185" t="s">
        <v>274</v>
      </c>
      <c r="F459" s="186">
        <f>F462+F460</f>
        <v>6564.2340000000004</v>
      </c>
      <c r="G459" s="186">
        <f t="shared" ref="G459:I459" si="231">G462+G460</f>
        <v>5827.4049999999997</v>
      </c>
      <c r="H459" s="186">
        <f t="shared" si="231"/>
        <v>340.137</v>
      </c>
      <c r="I459" s="186">
        <f t="shared" si="231"/>
        <v>340.137</v>
      </c>
      <c r="J459" s="286">
        <f t="shared" si="228"/>
        <v>5.1816708545124985</v>
      </c>
      <c r="K459" s="286">
        <f t="shared" si="229"/>
        <v>100</v>
      </c>
    </row>
    <row r="460" spans="1:11" s="24" customFormat="1" x14ac:dyDescent="0.25">
      <c r="A460" s="61"/>
      <c r="B460" s="61"/>
      <c r="C460" s="7" t="s">
        <v>273</v>
      </c>
      <c r="D460" s="7"/>
      <c r="E460" s="245" t="s">
        <v>762</v>
      </c>
      <c r="F460" s="9">
        <f>F461</f>
        <v>5012.1400000000003</v>
      </c>
      <c r="G460" s="9">
        <f t="shared" ref="G460:I460" si="232">G461</f>
        <v>2565.5059999999999</v>
      </c>
      <c r="H460" s="9">
        <f t="shared" si="232"/>
        <v>340.137</v>
      </c>
      <c r="I460" s="9">
        <f t="shared" si="232"/>
        <v>340.137</v>
      </c>
      <c r="J460" s="287">
        <f t="shared" si="228"/>
        <v>6.7862629535487828</v>
      </c>
      <c r="K460" s="287">
        <f t="shared" si="229"/>
        <v>100</v>
      </c>
    </row>
    <row r="461" spans="1:11" s="24" customFormat="1" x14ac:dyDescent="0.25">
      <c r="A461" s="61"/>
      <c r="B461" s="61"/>
      <c r="C461" s="7"/>
      <c r="D461" s="7" t="s">
        <v>79</v>
      </c>
      <c r="E461" s="6" t="s">
        <v>78</v>
      </c>
      <c r="F461" s="9">
        <v>5012.1400000000003</v>
      </c>
      <c r="G461" s="9">
        <v>2565.5059999999999</v>
      </c>
      <c r="H461" s="9">
        <v>340.137</v>
      </c>
      <c r="I461" s="9">
        <v>340.137</v>
      </c>
      <c r="J461" s="287">
        <f t="shared" si="228"/>
        <v>6.7862629535487828</v>
      </c>
      <c r="K461" s="287">
        <f t="shared" si="229"/>
        <v>100</v>
      </c>
    </row>
    <row r="462" spans="1:11" ht="39" x14ac:dyDescent="0.25">
      <c r="A462" s="7"/>
      <c r="B462" s="7"/>
      <c r="C462" s="7" t="s">
        <v>272</v>
      </c>
      <c r="D462" s="7"/>
      <c r="E462" s="12" t="s">
        <v>271</v>
      </c>
      <c r="F462" s="9">
        <f>F463</f>
        <v>1552.0939999999998</v>
      </c>
      <c r="G462" s="9">
        <f>G463</f>
        <v>3261.8989999999999</v>
      </c>
      <c r="H462" s="9">
        <f t="shared" ref="H462:I462" si="233">H463</f>
        <v>0</v>
      </c>
      <c r="I462" s="9">
        <f t="shared" si="233"/>
        <v>0</v>
      </c>
      <c r="J462" s="287">
        <f t="shared" si="228"/>
        <v>0</v>
      </c>
      <c r="K462" s="287"/>
    </row>
    <row r="463" spans="1:11" x14ac:dyDescent="0.25">
      <c r="A463" s="7"/>
      <c r="B463" s="7"/>
      <c r="C463" s="7"/>
      <c r="D463" s="7" t="s">
        <v>79</v>
      </c>
      <c r="E463" s="6" t="s">
        <v>78</v>
      </c>
      <c r="F463" s="9">
        <f>F466</f>
        <v>1552.0939999999998</v>
      </c>
      <c r="G463" s="9">
        <f>G464+G465+G466</f>
        <v>3261.8989999999999</v>
      </c>
      <c r="H463" s="9">
        <f t="shared" ref="H463:I463" si="234">H466</f>
        <v>0</v>
      </c>
      <c r="I463" s="9">
        <f t="shared" si="234"/>
        <v>0</v>
      </c>
      <c r="J463" s="287">
        <f t="shared" si="228"/>
        <v>0</v>
      </c>
      <c r="K463" s="287"/>
    </row>
    <row r="464" spans="1:11" x14ac:dyDescent="0.25">
      <c r="A464" s="7"/>
      <c r="B464" s="7"/>
      <c r="C464" s="7"/>
      <c r="D464" s="7"/>
      <c r="E464" s="6" t="s">
        <v>113</v>
      </c>
      <c r="F464" s="9">
        <v>0</v>
      </c>
      <c r="G464" s="9">
        <v>1282.354</v>
      </c>
      <c r="H464" s="9">
        <v>0</v>
      </c>
      <c r="I464" s="9">
        <v>0</v>
      </c>
      <c r="J464" s="287"/>
      <c r="K464" s="287"/>
    </row>
    <row r="465" spans="1:11" x14ac:dyDescent="0.25">
      <c r="A465" s="7"/>
      <c r="B465" s="7"/>
      <c r="C465" s="7"/>
      <c r="D465" s="7"/>
      <c r="E465" s="6" t="s">
        <v>112</v>
      </c>
      <c r="F465" s="9">
        <v>0</v>
      </c>
      <c r="G465" s="9">
        <v>427.45100000000002</v>
      </c>
      <c r="H465" s="9">
        <v>0</v>
      </c>
      <c r="I465" s="9">
        <v>0</v>
      </c>
      <c r="J465" s="287"/>
      <c r="K465" s="287"/>
    </row>
    <row r="466" spans="1:11" x14ac:dyDescent="0.25">
      <c r="A466" s="7"/>
      <c r="B466" s="7"/>
      <c r="C466" s="7"/>
      <c r="D466" s="7"/>
      <c r="E466" s="6" t="s">
        <v>104</v>
      </c>
      <c r="F466" s="9">
        <f>1424.494+127.6</f>
        <v>1552.0939999999998</v>
      </c>
      <c r="G466" s="9">
        <f t="shared" ref="G466" si="235">1424.494+127.6</f>
        <v>1552.0939999999998</v>
      </c>
      <c r="H466" s="9">
        <v>0</v>
      </c>
      <c r="I466" s="9">
        <v>0</v>
      </c>
      <c r="J466" s="287">
        <f t="shared" si="228"/>
        <v>0</v>
      </c>
      <c r="K466" s="287"/>
    </row>
    <row r="467" spans="1:11" x14ac:dyDescent="0.25">
      <c r="A467" s="8"/>
      <c r="B467" s="23" t="s">
        <v>268</v>
      </c>
      <c r="C467" s="22"/>
      <c r="D467" s="21"/>
      <c r="E467" s="20" t="s">
        <v>267</v>
      </c>
      <c r="F467" s="27">
        <f>F468</f>
        <v>93</v>
      </c>
      <c r="G467" s="27">
        <f t="shared" ref="F467:I471" si="236">G468</f>
        <v>92.961070000000007</v>
      </c>
      <c r="H467" s="27">
        <f t="shared" si="236"/>
        <v>15.67327</v>
      </c>
      <c r="I467" s="27">
        <f t="shared" si="236"/>
        <v>15.67327</v>
      </c>
      <c r="J467" s="288">
        <f t="shared" si="228"/>
        <v>16.852978494623656</v>
      </c>
      <c r="K467" s="288">
        <f t="shared" si="229"/>
        <v>100</v>
      </c>
    </row>
    <row r="468" spans="1:11" x14ac:dyDescent="0.25">
      <c r="A468" s="8"/>
      <c r="B468" s="23"/>
      <c r="C468" s="22" t="s">
        <v>36</v>
      </c>
      <c r="D468" s="23"/>
      <c r="E468" s="28" t="s">
        <v>172</v>
      </c>
      <c r="F468" s="27">
        <f t="shared" si="236"/>
        <v>93</v>
      </c>
      <c r="G468" s="27">
        <f t="shared" si="236"/>
        <v>92.961070000000007</v>
      </c>
      <c r="H468" s="27">
        <f t="shared" si="236"/>
        <v>15.67327</v>
      </c>
      <c r="I468" s="27">
        <f t="shared" si="236"/>
        <v>15.67327</v>
      </c>
      <c r="J468" s="288">
        <f t="shared" si="228"/>
        <v>16.852978494623656</v>
      </c>
      <c r="K468" s="288">
        <f t="shared" si="229"/>
        <v>100</v>
      </c>
    </row>
    <row r="469" spans="1:11" ht="25.5" x14ac:dyDescent="0.25">
      <c r="A469" s="54"/>
      <c r="B469" s="34"/>
      <c r="C469" s="35" t="s">
        <v>266</v>
      </c>
      <c r="D469" s="34"/>
      <c r="E469" s="33" t="s">
        <v>265</v>
      </c>
      <c r="F469" s="32">
        <f t="shared" si="236"/>
        <v>93</v>
      </c>
      <c r="G469" s="32">
        <f t="shared" si="236"/>
        <v>92.961070000000007</v>
      </c>
      <c r="H469" s="32">
        <f t="shared" si="236"/>
        <v>15.67327</v>
      </c>
      <c r="I469" s="32">
        <f t="shared" si="236"/>
        <v>15.67327</v>
      </c>
      <c r="J469" s="284">
        <f t="shared" si="228"/>
        <v>16.852978494623656</v>
      </c>
      <c r="K469" s="284">
        <f t="shared" si="229"/>
        <v>100</v>
      </c>
    </row>
    <row r="470" spans="1:11" ht="39" x14ac:dyDescent="0.25">
      <c r="A470" s="184"/>
      <c r="B470" s="184"/>
      <c r="C470" s="184" t="s">
        <v>264</v>
      </c>
      <c r="D470" s="184"/>
      <c r="E470" s="185" t="s">
        <v>263</v>
      </c>
      <c r="F470" s="186">
        <f t="shared" si="236"/>
        <v>93</v>
      </c>
      <c r="G470" s="186">
        <f t="shared" si="236"/>
        <v>92.961070000000007</v>
      </c>
      <c r="H470" s="186">
        <f t="shared" si="236"/>
        <v>15.67327</v>
      </c>
      <c r="I470" s="186">
        <f t="shared" si="236"/>
        <v>15.67327</v>
      </c>
      <c r="J470" s="286">
        <f t="shared" si="228"/>
        <v>16.852978494623656</v>
      </c>
      <c r="K470" s="286">
        <f t="shared" si="229"/>
        <v>100</v>
      </c>
    </row>
    <row r="471" spans="1:11" ht="26.25" x14ac:dyDescent="0.25">
      <c r="A471" s="8"/>
      <c r="B471" s="8"/>
      <c r="C471" s="7" t="s">
        <v>262</v>
      </c>
      <c r="D471" s="7"/>
      <c r="E471" s="6" t="s">
        <v>261</v>
      </c>
      <c r="F471" s="9">
        <f t="shared" si="236"/>
        <v>93</v>
      </c>
      <c r="G471" s="9">
        <f t="shared" si="236"/>
        <v>92.961070000000007</v>
      </c>
      <c r="H471" s="9">
        <f t="shared" si="236"/>
        <v>15.67327</v>
      </c>
      <c r="I471" s="9">
        <f t="shared" si="236"/>
        <v>15.67327</v>
      </c>
      <c r="J471" s="287">
        <f t="shared" si="228"/>
        <v>16.852978494623656</v>
      </c>
      <c r="K471" s="287">
        <f t="shared" si="229"/>
        <v>100</v>
      </c>
    </row>
    <row r="472" spans="1:11" ht="26.25" x14ac:dyDescent="0.25">
      <c r="A472" s="8"/>
      <c r="B472" s="8"/>
      <c r="C472" s="7"/>
      <c r="D472" s="7" t="s">
        <v>12</v>
      </c>
      <c r="E472" s="6" t="s">
        <v>11</v>
      </c>
      <c r="F472" s="9">
        <v>93</v>
      </c>
      <c r="G472" s="9">
        <v>92.961070000000007</v>
      </c>
      <c r="H472" s="9">
        <v>15.67327</v>
      </c>
      <c r="I472" s="9">
        <v>15.67327</v>
      </c>
      <c r="J472" s="287">
        <f t="shared" si="228"/>
        <v>16.852978494623656</v>
      </c>
      <c r="K472" s="287">
        <f t="shared" si="229"/>
        <v>100</v>
      </c>
    </row>
    <row r="473" spans="1:11" ht="25.5" x14ac:dyDescent="0.25">
      <c r="A473" s="40">
        <v>611</v>
      </c>
      <c r="B473" s="42"/>
      <c r="C473" s="41"/>
      <c r="D473" s="40"/>
      <c r="E473" s="39" t="s">
        <v>260</v>
      </c>
      <c r="F473" s="79">
        <f>F482+F617+F648</f>
        <v>591804.98817000003</v>
      </c>
      <c r="G473" s="79">
        <f>G482+G617+G648+G474</f>
        <v>611037.99997</v>
      </c>
      <c r="H473" s="79">
        <f>H482+H617+H648+H474</f>
        <v>145642.90613000005</v>
      </c>
      <c r="I473" s="79">
        <f>I482+I617+I648+I474</f>
        <v>145635.13540000003</v>
      </c>
      <c r="J473" s="322">
        <f t="shared" si="228"/>
        <v>24.608636005306085</v>
      </c>
      <c r="K473" s="322">
        <f t="shared" si="229"/>
        <v>99.994664532446848</v>
      </c>
    </row>
    <row r="474" spans="1:11" x14ac:dyDescent="0.25">
      <c r="A474" s="21"/>
      <c r="B474" s="23" t="s">
        <v>375</v>
      </c>
      <c r="C474" s="22"/>
      <c r="D474" s="21"/>
      <c r="E474" s="20" t="s">
        <v>374</v>
      </c>
      <c r="F474" s="27">
        <v>0</v>
      </c>
      <c r="G474" s="27">
        <f>G475</f>
        <v>1079.4288799999999</v>
      </c>
      <c r="H474" s="27">
        <f t="shared" ref="H474:I474" si="237">H475</f>
        <v>0</v>
      </c>
      <c r="I474" s="27">
        <f t="shared" si="237"/>
        <v>0</v>
      </c>
      <c r="J474" s="288"/>
      <c r="K474" s="288"/>
    </row>
    <row r="475" spans="1:11" x14ac:dyDescent="0.25">
      <c r="A475" s="21"/>
      <c r="B475" s="23" t="s">
        <v>363</v>
      </c>
      <c r="C475" s="22"/>
      <c r="D475" s="21"/>
      <c r="E475" s="20" t="s">
        <v>362</v>
      </c>
      <c r="F475" s="27">
        <v>0</v>
      </c>
      <c r="G475" s="27">
        <f>G476</f>
        <v>1079.4288799999999</v>
      </c>
      <c r="H475" s="27">
        <f t="shared" ref="H475:I475" si="238">H476</f>
        <v>0</v>
      </c>
      <c r="I475" s="27">
        <f t="shared" si="238"/>
        <v>0</v>
      </c>
      <c r="J475" s="288"/>
      <c r="K475" s="288"/>
    </row>
    <row r="476" spans="1:11" ht="25.5" x14ac:dyDescent="0.25">
      <c r="A476" s="21"/>
      <c r="B476" s="55"/>
      <c r="C476" s="22" t="s">
        <v>36</v>
      </c>
      <c r="D476" s="21"/>
      <c r="E476" s="28" t="s">
        <v>35</v>
      </c>
      <c r="F476" s="27">
        <v>0</v>
      </c>
      <c r="G476" s="27">
        <f t="shared" ref="G476:I477" si="239">G477</f>
        <v>1079.4288799999999</v>
      </c>
      <c r="H476" s="27">
        <f t="shared" si="239"/>
        <v>0</v>
      </c>
      <c r="I476" s="27">
        <f t="shared" si="239"/>
        <v>0</v>
      </c>
      <c r="J476" s="288"/>
      <c r="K476" s="288"/>
    </row>
    <row r="477" spans="1:11" ht="25.5" x14ac:dyDescent="0.25">
      <c r="A477" s="54"/>
      <c r="B477" s="34"/>
      <c r="C477" s="35" t="s">
        <v>305</v>
      </c>
      <c r="D477" s="34"/>
      <c r="E477" s="33" t="s">
        <v>304</v>
      </c>
      <c r="F477" s="32">
        <v>0</v>
      </c>
      <c r="G477" s="32">
        <f>G478</f>
        <v>1079.4288799999999</v>
      </c>
      <c r="H477" s="32">
        <f t="shared" si="239"/>
        <v>0</v>
      </c>
      <c r="I477" s="32">
        <f t="shared" si="239"/>
        <v>0</v>
      </c>
      <c r="J477" s="284"/>
      <c r="K477" s="284"/>
    </row>
    <row r="478" spans="1:11" ht="26.25" x14ac:dyDescent="0.25">
      <c r="A478" s="31"/>
      <c r="B478" s="31"/>
      <c r="C478" s="31" t="s">
        <v>359</v>
      </c>
      <c r="D478" s="31"/>
      <c r="E478" s="81" t="s">
        <v>358</v>
      </c>
      <c r="F478" s="29">
        <v>0</v>
      </c>
      <c r="G478" s="29">
        <f t="shared" ref="G478:I479" si="240">G479</f>
        <v>1079.4288799999999</v>
      </c>
      <c r="H478" s="29">
        <f t="shared" si="240"/>
        <v>0</v>
      </c>
      <c r="I478" s="29">
        <f t="shared" si="240"/>
        <v>0</v>
      </c>
      <c r="J478" s="285"/>
      <c r="K478" s="285"/>
    </row>
    <row r="479" spans="1:11" ht="40.5" customHeight="1" x14ac:dyDescent="0.25">
      <c r="A479" s="184"/>
      <c r="B479" s="184"/>
      <c r="C479" s="184" t="s">
        <v>357</v>
      </c>
      <c r="D479" s="184"/>
      <c r="E479" s="196" t="s">
        <v>356</v>
      </c>
      <c r="F479" s="186">
        <v>0</v>
      </c>
      <c r="G479" s="186">
        <f>G480</f>
        <v>1079.4288799999999</v>
      </c>
      <c r="H479" s="186">
        <f t="shared" si="240"/>
        <v>0</v>
      </c>
      <c r="I479" s="186">
        <f t="shared" si="240"/>
        <v>0</v>
      </c>
      <c r="J479" s="286"/>
      <c r="K479" s="286"/>
    </row>
    <row r="480" spans="1:11" x14ac:dyDescent="0.25">
      <c r="A480" s="7"/>
      <c r="B480" s="7"/>
      <c r="C480" s="7" t="s">
        <v>678</v>
      </c>
      <c r="D480" s="97"/>
      <c r="E480" s="101" t="s">
        <v>344</v>
      </c>
      <c r="F480" s="9">
        <v>0</v>
      </c>
      <c r="G480" s="9">
        <f t="shared" ref="G480:I480" si="241">G481</f>
        <v>1079.4288799999999</v>
      </c>
      <c r="H480" s="9">
        <f t="shared" si="241"/>
        <v>0</v>
      </c>
      <c r="I480" s="9">
        <f t="shared" si="241"/>
        <v>0</v>
      </c>
      <c r="J480" s="287"/>
      <c r="K480" s="287"/>
    </row>
    <row r="481" spans="1:11" ht="26.25" x14ac:dyDescent="0.25">
      <c r="A481" s="7"/>
      <c r="B481" s="7"/>
      <c r="C481" s="7"/>
      <c r="D481" s="7" t="s">
        <v>57</v>
      </c>
      <c r="E481" s="6" t="s">
        <v>11</v>
      </c>
      <c r="F481" s="9">
        <v>0</v>
      </c>
      <c r="G481" s="9">
        <v>1079.4288799999999</v>
      </c>
      <c r="H481" s="9">
        <v>0</v>
      </c>
      <c r="I481" s="9">
        <v>0</v>
      </c>
      <c r="J481" s="287"/>
      <c r="K481" s="287"/>
    </row>
    <row r="482" spans="1:11" x14ac:dyDescent="0.25">
      <c r="A482" s="37"/>
      <c r="B482" s="23" t="s">
        <v>160</v>
      </c>
      <c r="C482" s="22"/>
      <c r="D482" s="21"/>
      <c r="E482" s="20" t="s">
        <v>159</v>
      </c>
      <c r="F482" s="27">
        <f>F483+F502+F566+F575</f>
        <v>559847.66307000001</v>
      </c>
      <c r="G482" s="27">
        <f>G483+G502+G566+G575</f>
        <v>573501.24598999997</v>
      </c>
      <c r="H482" s="27">
        <f>H483+H502+H566+H575</f>
        <v>135920.27726000003</v>
      </c>
      <c r="I482" s="27">
        <f>I483+I502+I566+I575</f>
        <v>135912.50653000001</v>
      </c>
      <c r="J482" s="288">
        <f t="shared" si="228"/>
        <v>24.276694446611689</v>
      </c>
      <c r="K482" s="288">
        <f t="shared" si="229"/>
        <v>99.994282876582758</v>
      </c>
    </row>
    <row r="483" spans="1:11" x14ac:dyDescent="0.25">
      <c r="A483" s="37"/>
      <c r="B483" s="23" t="s">
        <v>259</v>
      </c>
      <c r="C483" s="22"/>
      <c r="D483" s="21"/>
      <c r="E483" s="20" t="s">
        <v>258</v>
      </c>
      <c r="F483" s="27">
        <f t="shared" ref="F483:I484" si="242">F484</f>
        <v>124442.72779999999</v>
      </c>
      <c r="G483" s="27">
        <f t="shared" si="242"/>
        <v>128891.30506999999</v>
      </c>
      <c r="H483" s="27">
        <f t="shared" si="242"/>
        <v>36109.698640000002</v>
      </c>
      <c r="I483" s="27">
        <f t="shared" si="242"/>
        <v>36109.698640000002</v>
      </c>
      <c r="J483" s="288">
        <f t="shared" si="228"/>
        <v>29.017122397087157</v>
      </c>
      <c r="K483" s="288">
        <f t="shared" si="229"/>
        <v>100</v>
      </c>
    </row>
    <row r="484" spans="1:11" s="77" customFormat="1" x14ac:dyDescent="0.25">
      <c r="A484" s="21"/>
      <c r="B484" s="23"/>
      <c r="C484" s="22" t="s">
        <v>36</v>
      </c>
      <c r="D484" s="21"/>
      <c r="E484" s="28" t="s">
        <v>172</v>
      </c>
      <c r="F484" s="27">
        <f t="shared" si="242"/>
        <v>124442.72779999999</v>
      </c>
      <c r="G484" s="27">
        <f t="shared" si="242"/>
        <v>128891.30506999999</v>
      </c>
      <c r="H484" s="27">
        <f t="shared" si="242"/>
        <v>36109.698640000002</v>
      </c>
      <c r="I484" s="27">
        <f t="shared" si="242"/>
        <v>36109.698640000002</v>
      </c>
      <c r="J484" s="288">
        <f t="shared" si="228"/>
        <v>29.017122397087157</v>
      </c>
      <c r="K484" s="288">
        <f t="shared" si="229"/>
        <v>100</v>
      </c>
    </row>
    <row r="485" spans="1:11" ht="25.5" x14ac:dyDescent="0.25">
      <c r="A485" s="54"/>
      <c r="B485" s="34"/>
      <c r="C485" s="35" t="s">
        <v>86</v>
      </c>
      <c r="D485" s="34"/>
      <c r="E485" s="33" t="s">
        <v>221</v>
      </c>
      <c r="F485" s="32">
        <f>F486+F498</f>
        <v>124442.72779999999</v>
      </c>
      <c r="G485" s="32">
        <f>G486+G498</f>
        <v>128891.30506999999</v>
      </c>
      <c r="H485" s="32">
        <f>H486+H498</f>
        <v>36109.698640000002</v>
      </c>
      <c r="I485" s="32">
        <f>I486+I498</f>
        <v>36109.698640000002</v>
      </c>
      <c r="J485" s="284">
        <f t="shared" si="228"/>
        <v>29.017122397087157</v>
      </c>
      <c r="K485" s="284">
        <f t="shared" si="229"/>
        <v>100</v>
      </c>
    </row>
    <row r="486" spans="1:11" x14ac:dyDescent="0.25">
      <c r="A486" s="31"/>
      <c r="B486" s="31"/>
      <c r="C486" s="31" t="s">
        <v>171</v>
      </c>
      <c r="D486" s="31"/>
      <c r="E486" s="52" t="s">
        <v>170</v>
      </c>
      <c r="F486" s="29">
        <f>F487</f>
        <v>123659.1394</v>
      </c>
      <c r="G486" s="29">
        <f t="shared" ref="G486:I486" si="243">G487</f>
        <v>128107.71666999999</v>
      </c>
      <c r="H486" s="29">
        <f t="shared" si="243"/>
        <v>35943.298640000001</v>
      </c>
      <c r="I486" s="29">
        <f t="shared" si="243"/>
        <v>35943.298640000001</v>
      </c>
      <c r="J486" s="285">
        <f t="shared" si="228"/>
        <v>29.066431170715397</v>
      </c>
      <c r="K486" s="285">
        <f t="shared" si="229"/>
        <v>100</v>
      </c>
    </row>
    <row r="487" spans="1:11" ht="26.25" x14ac:dyDescent="0.25">
      <c r="A487" s="184"/>
      <c r="B487" s="184"/>
      <c r="C487" s="184" t="s">
        <v>169</v>
      </c>
      <c r="D487" s="184"/>
      <c r="E487" s="185" t="s">
        <v>187</v>
      </c>
      <c r="F487" s="186">
        <f>F488+F490+F493+F495</f>
        <v>123659.1394</v>
      </c>
      <c r="G487" s="186">
        <f t="shared" ref="G487:I487" si="244">G488+G490+G493+G495</f>
        <v>128107.71666999999</v>
      </c>
      <c r="H487" s="186">
        <f t="shared" si="244"/>
        <v>35943.298640000001</v>
      </c>
      <c r="I487" s="186">
        <f t="shared" si="244"/>
        <v>35943.298640000001</v>
      </c>
      <c r="J487" s="286">
        <f t="shared" si="228"/>
        <v>29.066431170715397</v>
      </c>
      <c r="K487" s="286">
        <f t="shared" si="229"/>
        <v>100</v>
      </c>
    </row>
    <row r="488" spans="1:11" ht="26.25" x14ac:dyDescent="0.25">
      <c r="A488" s="8"/>
      <c r="B488" s="8"/>
      <c r="C488" s="7" t="s">
        <v>257</v>
      </c>
      <c r="D488" s="61"/>
      <c r="E488" s="6" t="s">
        <v>256</v>
      </c>
      <c r="F488" s="9">
        <f>F489</f>
        <v>28230</v>
      </c>
      <c r="G488" s="9">
        <f t="shared" ref="G488:I488" si="245">G489</f>
        <v>28230</v>
      </c>
      <c r="H488" s="9">
        <f t="shared" si="245"/>
        <v>7057.5107500000004</v>
      </c>
      <c r="I488" s="9">
        <f t="shared" si="245"/>
        <v>7057.5107500000004</v>
      </c>
      <c r="J488" s="287">
        <f t="shared" si="228"/>
        <v>25.000038080056679</v>
      </c>
      <c r="K488" s="287">
        <f t="shared" si="229"/>
        <v>100</v>
      </c>
    </row>
    <row r="489" spans="1:11" ht="26.25" x14ac:dyDescent="0.25">
      <c r="A489" s="8"/>
      <c r="B489" s="8"/>
      <c r="C489" s="7"/>
      <c r="D489" s="7" t="s">
        <v>57</v>
      </c>
      <c r="E489" s="6" t="s">
        <v>56</v>
      </c>
      <c r="F489" s="9">
        <v>28230</v>
      </c>
      <c r="G489" s="9">
        <v>28230</v>
      </c>
      <c r="H489" s="9">
        <v>7057.5107500000004</v>
      </c>
      <c r="I489" s="9">
        <v>7057.5107500000004</v>
      </c>
      <c r="J489" s="287">
        <f t="shared" si="228"/>
        <v>25.000038080056679</v>
      </c>
      <c r="K489" s="287">
        <f t="shared" si="229"/>
        <v>100</v>
      </c>
    </row>
    <row r="490" spans="1:11" ht="39" x14ac:dyDescent="0.25">
      <c r="A490" s="8"/>
      <c r="B490" s="8"/>
      <c r="C490" s="7" t="s">
        <v>255</v>
      </c>
      <c r="D490" s="7"/>
      <c r="E490" s="6" t="s">
        <v>254</v>
      </c>
      <c r="F490" s="9">
        <f>F491+F492</f>
        <v>93455.039399999994</v>
      </c>
      <c r="G490" s="9">
        <f t="shared" ref="G490:I490" si="246">G491+G492</f>
        <v>97903.616669999989</v>
      </c>
      <c r="H490" s="9">
        <f t="shared" si="246"/>
        <v>27954.762890000002</v>
      </c>
      <c r="I490" s="9">
        <f t="shared" si="246"/>
        <v>27954.762890000002</v>
      </c>
      <c r="J490" s="287">
        <f t="shared" si="228"/>
        <v>29.912525926344003</v>
      </c>
      <c r="K490" s="287">
        <f t="shared" si="229"/>
        <v>100</v>
      </c>
    </row>
    <row r="491" spans="1:11" x14ac:dyDescent="0.25">
      <c r="A491" s="8"/>
      <c r="B491" s="8"/>
      <c r="C491" s="7"/>
      <c r="D491" s="7" t="s">
        <v>79</v>
      </c>
      <c r="E491" s="6" t="s">
        <v>78</v>
      </c>
      <c r="F491" s="9">
        <v>23.352499999999999</v>
      </c>
      <c r="G491" s="9">
        <v>23.352499999999999</v>
      </c>
      <c r="H491" s="9">
        <v>5.83812</v>
      </c>
      <c r="I491" s="9">
        <v>5.83812</v>
      </c>
      <c r="J491" s="287">
        <f t="shared" si="228"/>
        <v>24.999978589016166</v>
      </c>
      <c r="K491" s="287">
        <f t="shared" si="229"/>
        <v>100</v>
      </c>
    </row>
    <row r="492" spans="1:11" ht="26.25" x14ac:dyDescent="0.25">
      <c r="A492" s="8"/>
      <c r="B492" s="8"/>
      <c r="C492" s="7"/>
      <c r="D492" s="7" t="s">
        <v>57</v>
      </c>
      <c r="E492" s="6" t="s">
        <v>56</v>
      </c>
      <c r="F492" s="9">
        <v>93431.686900000001</v>
      </c>
      <c r="G492" s="9">
        <v>97880.264169999995</v>
      </c>
      <c r="H492" s="9">
        <v>27948.924770000001</v>
      </c>
      <c r="I492" s="9">
        <v>27948.924770000001</v>
      </c>
      <c r="J492" s="287">
        <f t="shared" si="228"/>
        <v>29.913753778109296</v>
      </c>
      <c r="K492" s="287">
        <f t="shared" si="229"/>
        <v>100</v>
      </c>
    </row>
    <row r="493" spans="1:11" x14ac:dyDescent="0.25">
      <c r="A493" s="8"/>
      <c r="B493" s="8"/>
      <c r="C493" s="7" t="s">
        <v>253</v>
      </c>
      <c r="D493" s="7"/>
      <c r="E493" s="6" t="s">
        <v>252</v>
      </c>
      <c r="F493" s="9">
        <f>F494</f>
        <v>924.1</v>
      </c>
      <c r="G493" s="9">
        <f t="shared" ref="G493:I493" si="247">G494</f>
        <v>924.1</v>
      </c>
      <c r="H493" s="9">
        <f t="shared" si="247"/>
        <v>231.02500000000001</v>
      </c>
      <c r="I493" s="9">
        <f t="shared" si="247"/>
        <v>231.02500000000001</v>
      </c>
      <c r="J493" s="287">
        <f t="shared" si="228"/>
        <v>25</v>
      </c>
      <c r="K493" s="287">
        <f t="shared" si="229"/>
        <v>100</v>
      </c>
    </row>
    <row r="494" spans="1:11" ht="26.25" x14ac:dyDescent="0.25">
      <c r="A494" s="8"/>
      <c r="B494" s="8"/>
      <c r="C494" s="7"/>
      <c r="D494" s="7" t="s">
        <v>57</v>
      </c>
      <c r="E494" s="6" t="s">
        <v>56</v>
      </c>
      <c r="F494" s="9">
        <v>924.1</v>
      </c>
      <c r="G494" s="9">
        <v>924.1</v>
      </c>
      <c r="H494" s="9">
        <v>231.02500000000001</v>
      </c>
      <c r="I494" s="9">
        <v>231.02500000000001</v>
      </c>
      <c r="J494" s="287">
        <f t="shared" si="228"/>
        <v>25</v>
      </c>
      <c r="K494" s="287">
        <f t="shared" si="229"/>
        <v>100</v>
      </c>
    </row>
    <row r="495" spans="1:11" ht="26.25" x14ac:dyDescent="0.25">
      <c r="A495" s="8"/>
      <c r="B495" s="8"/>
      <c r="C495" s="7" t="s">
        <v>742</v>
      </c>
      <c r="D495" s="7"/>
      <c r="E495" s="6" t="s">
        <v>233</v>
      </c>
      <c r="F495" s="9">
        <f>F496</f>
        <v>1050</v>
      </c>
      <c r="G495" s="9">
        <f t="shared" ref="G495:I496" si="248">G496</f>
        <v>1050</v>
      </c>
      <c r="H495" s="9">
        <f t="shared" si="248"/>
        <v>700</v>
      </c>
      <c r="I495" s="9">
        <f t="shared" si="248"/>
        <v>700</v>
      </c>
      <c r="J495" s="287">
        <f t="shared" si="228"/>
        <v>66.666666666666657</v>
      </c>
      <c r="K495" s="287">
        <f t="shared" si="229"/>
        <v>100</v>
      </c>
    </row>
    <row r="496" spans="1:11" ht="26.25" x14ac:dyDescent="0.25">
      <c r="A496" s="8"/>
      <c r="B496" s="8"/>
      <c r="C496" s="7"/>
      <c r="D496" s="7" t="s">
        <v>57</v>
      </c>
      <c r="E496" s="6" t="s">
        <v>56</v>
      </c>
      <c r="F496" s="9">
        <f>F497</f>
        <v>1050</v>
      </c>
      <c r="G496" s="9">
        <f>G497</f>
        <v>1050</v>
      </c>
      <c r="H496" s="9">
        <f t="shared" si="248"/>
        <v>700</v>
      </c>
      <c r="I496" s="9">
        <f t="shared" si="248"/>
        <v>700</v>
      </c>
      <c r="J496" s="287">
        <f t="shared" si="228"/>
        <v>66.666666666666657</v>
      </c>
      <c r="K496" s="287">
        <f t="shared" si="229"/>
        <v>100</v>
      </c>
    </row>
    <row r="497" spans="1:11" x14ac:dyDescent="0.25">
      <c r="A497" s="8"/>
      <c r="B497" s="8"/>
      <c r="C497" s="7"/>
      <c r="D497" s="7"/>
      <c r="E497" s="6" t="s">
        <v>232</v>
      </c>
      <c r="F497" s="9">
        <v>1050</v>
      </c>
      <c r="G497" s="9">
        <v>1050</v>
      </c>
      <c r="H497" s="9">
        <v>700</v>
      </c>
      <c r="I497" s="9">
        <v>700</v>
      </c>
      <c r="J497" s="287">
        <f t="shared" si="228"/>
        <v>66.666666666666657</v>
      </c>
      <c r="K497" s="287">
        <f t="shared" si="229"/>
        <v>100</v>
      </c>
    </row>
    <row r="498" spans="1:11" x14ac:dyDescent="0.25">
      <c r="A498" s="31"/>
      <c r="B498" s="31"/>
      <c r="C498" s="31" t="s">
        <v>85</v>
      </c>
      <c r="D498" s="31"/>
      <c r="E498" s="52" t="s">
        <v>84</v>
      </c>
      <c r="F498" s="29">
        <f t="shared" ref="F498:I500" si="249">F499</f>
        <v>783.58839999999998</v>
      </c>
      <c r="G498" s="29">
        <f t="shared" si="249"/>
        <v>783.58839999999998</v>
      </c>
      <c r="H498" s="29">
        <f t="shared" si="249"/>
        <v>166.4</v>
      </c>
      <c r="I498" s="29">
        <f t="shared" si="249"/>
        <v>166.4</v>
      </c>
      <c r="J498" s="285">
        <f t="shared" si="228"/>
        <v>21.235638506134087</v>
      </c>
      <c r="K498" s="285">
        <f t="shared" si="229"/>
        <v>100</v>
      </c>
    </row>
    <row r="499" spans="1:11" ht="26.25" x14ac:dyDescent="0.25">
      <c r="A499" s="184"/>
      <c r="B499" s="184"/>
      <c r="C499" s="184" t="s">
        <v>83</v>
      </c>
      <c r="D499" s="184"/>
      <c r="E499" s="185" t="s">
        <v>82</v>
      </c>
      <c r="F499" s="186">
        <f t="shared" si="249"/>
        <v>783.58839999999998</v>
      </c>
      <c r="G499" s="186">
        <f t="shared" si="249"/>
        <v>783.58839999999998</v>
      </c>
      <c r="H499" s="186">
        <f t="shared" si="249"/>
        <v>166.4</v>
      </c>
      <c r="I499" s="186">
        <f t="shared" si="249"/>
        <v>166.4</v>
      </c>
      <c r="J499" s="286">
        <f t="shared" si="228"/>
        <v>21.235638506134087</v>
      </c>
      <c r="K499" s="286">
        <f t="shared" si="229"/>
        <v>100</v>
      </c>
    </row>
    <row r="500" spans="1:11" ht="26.25" x14ac:dyDescent="0.25">
      <c r="A500" s="7"/>
      <c r="B500" s="7"/>
      <c r="C500" s="7" t="s">
        <v>176</v>
      </c>
      <c r="D500" s="7"/>
      <c r="E500" s="6" t="s">
        <v>175</v>
      </c>
      <c r="F500" s="9">
        <f t="shared" si="249"/>
        <v>783.58839999999998</v>
      </c>
      <c r="G500" s="9">
        <f t="shared" si="249"/>
        <v>783.58839999999998</v>
      </c>
      <c r="H500" s="9">
        <f t="shared" si="249"/>
        <v>166.4</v>
      </c>
      <c r="I500" s="9">
        <f t="shared" si="249"/>
        <v>166.4</v>
      </c>
      <c r="J500" s="287">
        <f t="shared" si="228"/>
        <v>21.235638506134087</v>
      </c>
      <c r="K500" s="287">
        <f t="shared" si="229"/>
        <v>100</v>
      </c>
    </row>
    <row r="501" spans="1:11" ht="26.25" x14ac:dyDescent="0.25">
      <c r="A501" s="7"/>
      <c r="B501" s="7"/>
      <c r="C501" s="7"/>
      <c r="D501" s="72" t="s">
        <v>57</v>
      </c>
      <c r="E501" s="71" t="s">
        <v>56</v>
      </c>
      <c r="F501" s="9">
        <v>783.58839999999998</v>
      </c>
      <c r="G501" s="9">
        <v>783.58839999999998</v>
      </c>
      <c r="H501" s="9">
        <v>166.4</v>
      </c>
      <c r="I501" s="9">
        <v>166.4</v>
      </c>
      <c r="J501" s="287">
        <f t="shared" si="228"/>
        <v>21.235638506134087</v>
      </c>
      <c r="K501" s="287">
        <f t="shared" si="229"/>
        <v>100</v>
      </c>
    </row>
    <row r="502" spans="1:11" x14ac:dyDescent="0.25">
      <c r="A502" s="37"/>
      <c r="B502" s="23" t="s">
        <v>251</v>
      </c>
      <c r="C502" s="22"/>
      <c r="D502" s="21"/>
      <c r="E502" s="20" t="s">
        <v>250</v>
      </c>
      <c r="F502" s="27">
        <f t="shared" ref="F502:I503" si="250">F503</f>
        <v>386272.53527000005</v>
      </c>
      <c r="G502" s="27">
        <f t="shared" si="250"/>
        <v>395477.53941999999</v>
      </c>
      <c r="H502" s="27">
        <f t="shared" si="250"/>
        <v>89648.16002000001</v>
      </c>
      <c r="I502" s="27">
        <f t="shared" si="250"/>
        <v>89648.16002000001</v>
      </c>
      <c r="J502" s="288">
        <f t="shared" si="228"/>
        <v>23.208525544622781</v>
      </c>
      <c r="K502" s="288">
        <f t="shared" si="229"/>
        <v>100</v>
      </c>
    </row>
    <row r="503" spans="1:11" ht="25.5" x14ac:dyDescent="0.25">
      <c r="A503" s="37"/>
      <c r="B503" s="23"/>
      <c r="C503" s="22" t="s">
        <v>36</v>
      </c>
      <c r="D503" s="21"/>
      <c r="E503" s="28" t="s">
        <v>35</v>
      </c>
      <c r="F503" s="27">
        <f t="shared" si="250"/>
        <v>386272.53527000005</v>
      </c>
      <c r="G503" s="27">
        <f t="shared" si="250"/>
        <v>395477.53941999999</v>
      </c>
      <c r="H503" s="27">
        <f t="shared" si="250"/>
        <v>89648.16002000001</v>
      </c>
      <c r="I503" s="27">
        <f t="shared" si="250"/>
        <v>89648.16002000001</v>
      </c>
      <c r="J503" s="288">
        <f t="shared" si="228"/>
        <v>23.208525544622781</v>
      </c>
      <c r="K503" s="288">
        <f t="shared" si="229"/>
        <v>100</v>
      </c>
    </row>
    <row r="504" spans="1:11" ht="25.5" x14ac:dyDescent="0.25">
      <c r="A504" s="54"/>
      <c r="B504" s="34"/>
      <c r="C504" s="35" t="s">
        <v>86</v>
      </c>
      <c r="D504" s="34"/>
      <c r="E504" s="33" t="s">
        <v>221</v>
      </c>
      <c r="F504" s="32">
        <f>F505+F540+F544</f>
        <v>386272.53527000005</v>
      </c>
      <c r="G504" s="32">
        <f>G505+G540+G544</f>
        <v>395477.53941999999</v>
      </c>
      <c r="H504" s="32">
        <f>H505+H540+H544</f>
        <v>89648.16002000001</v>
      </c>
      <c r="I504" s="32">
        <f>I505+I540+I544</f>
        <v>89648.16002000001</v>
      </c>
      <c r="J504" s="284">
        <f t="shared" si="228"/>
        <v>23.208525544622781</v>
      </c>
      <c r="K504" s="284">
        <f t="shared" si="229"/>
        <v>100</v>
      </c>
    </row>
    <row r="505" spans="1:11" x14ac:dyDescent="0.25">
      <c r="A505" s="31"/>
      <c r="B505" s="31"/>
      <c r="C505" s="31" t="s">
        <v>185</v>
      </c>
      <c r="D505" s="31"/>
      <c r="E505" s="52" t="s">
        <v>184</v>
      </c>
      <c r="F505" s="29">
        <f>F506+F515+F530</f>
        <v>294713.70800000004</v>
      </c>
      <c r="G505" s="29">
        <f>G506+G515+G530+G533</f>
        <v>302244.06971999997</v>
      </c>
      <c r="H505" s="29">
        <f t="shared" ref="H505:I505" si="251">H506+H515+H530+H533</f>
        <v>88434.580020000009</v>
      </c>
      <c r="I505" s="29">
        <f t="shared" si="251"/>
        <v>88434.580020000009</v>
      </c>
      <c r="J505" s="285">
        <f t="shared" si="228"/>
        <v>30.00694491618286</v>
      </c>
      <c r="K505" s="285">
        <f t="shared" si="229"/>
        <v>100</v>
      </c>
    </row>
    <row r="506" spans="1:11" ht="26.25" x14ac:dyDescent="0.25">
      <c r="A506" s="184"/>
      <c r="B506" s="184"/>
      <c r="C506" s="184" t="s">
        <v>249</v>
      </c>
      <c r="D506" s="184"/>
      <c r="E506" s="185" t="s">
        <v>168</v>
      </c>
      <c r="F506" s="186">
        <f>F507+F509+F511</f>
        <v>263357.32459999999</v>
      </c>
      <c r="G506" s="186">
        <f t="shared" ref="G506:I506" si="252">G507+G509+G511</f>
        <v>268374.68631999998</v>
      </c>
      <c r="H506" s="186">
        <f t="shared" si="252"/>
        <v>75804.915900000007</v>
      </c>
      <c r="I506" s="186">
        <f t="shared" si="252"/>
        <v>75804.915900000007</v>
      </c>
      <c r="J506" s="286">
        <f t="shared" si="228"/>
        <v>28.784054521793244</v>
      </c>
      <c r="K506" s="286">
        <f t="shared" si="229"/>
        <v>100</v>
      </c>
    </row>
    <row r="507" spans="1:11" ht="26.25" x14ac:dyDescent="0.25">
      <c r="A507" s="8"/>
      <c r="B507" s="8"/>
      <c r="C507" s="7" t="s">
        <v>248</v>
      </c>
      <c r="D507" s="61"/>
      <c r="E507" s="6" t="s">
        <v>247</v>
      </c>
      <c r="F507" s="9">
        <f>F508</f>
        <v>35235.9</v>
      </c>
      <c r="G507" s="9">
        <f t="shared" ref="G507:I507" si="253">G508</f>
        <v>35235.927640000002</v>
      </c>
      <c r="H507" s="9">
        <f t="shared" si="253"/>
        <v>9935.7818200000002</v>
      </c>
      <c r="I507" s="9">
        <f t="shared" si="253"/>
        <v>9935.7818200000002</v>
      </c>
      <c r="J507" s="287">
        <f t="shared" si="228"/>
        <v>28.197894249898543</v>
      </c>
      <c r="K507" s="287">
        <f t="shared" si="229"/>
        <v>100</v>
      </c>
    </row>
    <row r="508" spans="1:11" ht="26.25" x14ac:dyDescent="0.25">
      <c r="A508" s="8"/>
      <c r="B508" s="8"/>
      <c r="C508" s="7"/>
      <c r="D508" s="7" t="s">
        <v>57</v>
      </c>
      <c r="E508" s="6" t="s">
        <v>56</v>
      </c>
      <c r="F508" s="9">
        <v>35235.9</v>
      </c>
      <c r="G508" s="9">
        <v>35235.927640000002</v>
      </c>
      <c r="H508" s="9">
        <v>9935.7818200000002</v>
      </c>
      <c r="I508" s="9">
        <v>9935.7818200000002</v>
      </c>
      <c r="J508" s="287">
        <f t="shared" si="228"/>
        <v>28.197894249898543</v>
      </c>
      <c r="K508" s="287">
        <f t="shared" si="229"/>
        <v>100</v>
      </c>
    </row>
    <row r="509" spans="1:11" ht="39" x14ac:dyDescent="0.25">
      <c r="A509" s="8"/>
      <c r="B509" s="8"/>
      <c r="C509" s="7" t="s">
        <v>246</v>
      </c>
      <c r="D509" s="7"/>
      <c r="E509" s="6" t="s">
        <v>245</v>
      </c>
      <c r="F509" s="9">
        <f>F510</f>
        <v>218466.32459999999</v>
      </c>
      <c r="G509" s="9">
        <f t="shared" ref="G509:I509" si="254">G510</f>
        <v>223483.65867999999</v>
      </c>
      <c r="H509" s="9">
        <f t="shared" si="254"/>
        <v>62747.634080000003</v>
      </c>
      <c r="I509" s="9">
        <f t="shared" si="254"/>
        <v>62747.634080000003</v>
      </c>
      <c r="J509" s="287">
        <f t="shared" si="228"/>
        <v>28.721879307892202</v>
      </c>
      <c r="K509" s="287">
        <f t="shared" si="229"/>
        <v>100</v>
      </c>
    </row>
    <row r="510" spans="1:11" ht="26.25" x14ac:dyDescent="0.25">
      <c r="A510" s="8"/>
      <c r="B510" s="8"/>
      <c r="C510" s="7"/>
      <c r="D510" s="7" t="s">
        <v>57</v>
      </c>
      <c r="E510" s="6" t="s">
        <v>56</v>
      </c>
      <c r="F510" s="9">
        <v>218466.32459999999</v>
      </c>
      <c r="G510" s="9">
        <v>223483.65867999999</v>
      </c>
      <c r="H510" s="9">
        <v>62747.634080000003</v>
      </c>
      <c r="I510" s="9">
        <v>62747.634080000003</v>
      </c>
      <c r="J510" s="287">
        <f t="shared" si="228"/>
        <v>28.721879307892202</v>
      </c>
      <c r="K510" s="287">
        <f t="shared" si="229"/>
        <v>100</v>
      </c>
    </row>
    <row r="511" spans="1:11" ht="51" customHeight="1" x14ac:dyDescent="0.25">
      <c r="A511" s="8"/>
      <c r="B511" s="8"/>
      <c r="C511" s="7" t="s">
        <v>244</v>
      </c>
      <c r="D511" s="7"/>
      <c r="E511" s="6" t="s">
        <v>243</v>
      </c>
      <c r="F511" s="78">
        <f>F513+F514</f>
        <v>9655.1</v>
      </c>
      <c r="G511" s="78">
        <f t="shared" ref="G511:I511" si="255">G513+G514</f>
        <v>9655.1</v>
      </c>
      <c r="H511" s="78">
        <f t="shared" si="255"/>
        <v>3121.5</v>
      </c>
      <c r="I511" s="78">
        <f t="shared" si="255"/>
        <v>3121.5</v>
      </c>
      <c r="J511" s="291">
        <f t="shared" si="228"/>
        <v>32.330063904050711</v>
      </c>
      <c r="K511" s="291">
        <f t="shared" si="229"/>
        <v>100</v>
      </c>
    </row>
    <row r="512" spans="1:11" ht="26.25" x14ac:dyDescent="0.25">
      <c r="A512" s="8"/>
      <c r="B512" s="8"/>
      <c r="C512" s="7"/>
      <c r="D512" s="7" t="s">
        <v>57</v>
      </c>
      <c r="E512" s="6" t="s">
        <v>56</v>
      </c>
      <c r="F512" s="78">
        <f>F513+F514</f>
        <v>9655.1</v>
      </c>
      <c r="G512" s="78">
        <f t="shared" ref="G512:I512" si="256">G513+G514</f>
        <v>9655.1</v>
      </c>
      <c r="H512" s="78">
        <f t="shared" si="256"/>
        <v>3121.5</v>
      </c>
      <c r="I512" s="78">
        <f t="shared" si="256"/>
        <v>3121.5</v>
      </c>
      <c r="J512" s="291">
        <f t="shared" si="228"/>
        <v>32.330063904050711</v>
      </c>
      <c r="K512" s="291">
        <f t="shared" si="229"/>
        <v>100</v>
      </c>
    </row>
    <row r="513" spans="1:11" x14ac:dyDescent="0.25">
      <c r="A513" s="8"/>
      <c r="B513" s="8"/>
      <c r="C513" s="7"/>
      <c r="D513" s="7"/>
      <c r="E513" s="6" t="s">
        <v>232</v>
      </c>
      <c r="F513" s="9">
        <v>8930.9</v>
      </c>
      <c r="G513" s="9">
        <v>8930.9</v>
      </c>
      <c r="H513" s="9">
        <v>2850</v>
      </c>
      <c r="I513" s="9">
        <v>2850</v>
      </c>
      <c r="J513" s="287">
        <f t="shared" si="228"/>
        <v>31.911677434525075</v>
      </c>
      <c r="K513" s="287">
        <f t="shared" si="229"/>
        <v>100</v>
      </c>
    </row>
    <row r="514" spans="1:11" x14ac:dyDescent="0.25">
      <c r="A514" s="8"/>
      <c r="B514" s="8"/>
      <c r="C514" s="7"/>
      <c r="D514" s="7"/>
      <c r="E514" s="6" t="s">
        <v>77</v>
      </c>
      <c r="F514" s="9">
        <v>724.2</v>
      </c>
      <c r="G514" s="9">
        <v>724.2</v>
      </c>
      <c r="H514" s="9">
        <v>271.5</v>
      </c>
      <c r="I514" s="9">
        <v>271.5</v>
      </c>
      <c r="J514" s="287">
        <f t="shared" si="228"/>
        <v>37.489643744821869</v>
      </c>
      <c r="K514" s="287">
        <f t="shared" si="229"/>
        <v>100</v>
      </c>
    </row>
    <row r="515" spans="1:11" ht="39" x14ac:dyDescent="0.25">
      <c r="A515" s="184"/>
      <c r="B515" s="184"/>
      <c r="C515" s="184" t="s">
        <v>183</v>
      </c>
      <c r="D515" s="184"/>
      <c r="E515" s="185" t="s">
        <v>182</v>
      </c>
      <c r="F515" s="186">
        <f>F516+F518+F520+F522+F524</f>
        <v>30927.899999999998</v>
      </c>
      <c r="G515" s="186">
        <f>G516+G518+G520+G522+G524+G526+G528</f>
        <v>21584.799999999999</v>
      </c>
      <c r="H515" s="186">
        <f t="shared" ref="H515:I515" si="257">H516+H518+H520+H522+H524+H526+H528</f>
        <v>6849.2433300000002</v>
      </c>
      <c r="I515" s="186">
        <f t="shared" si="257"/>
        <v>6849.2433300000002</v>
      </c>
      <c r="J515" s="286">
        <f t="shared" si="228"/>
        <v>22.145840260735454</v>
      </c>
      <c r="K515" s="286">
        <f t="shared" si="229"/>
        <v>100</v>
      </c>
    </row>
    <row r="516" spans="1:11" x14ac:dyDescent="0.25">
      <c r="A516" s="8"/>
      <c r="B516" s="8"/>
      <c r="C516" s="7" t="s">
        <v>242</v>
      </c>
      <c r="D516" s="7"/>
      <c r="E516" s="6" t="s">
        <v>241</v>
      </c>
      <c r="F516" s="9">
        <f>F517</f>
        <v>7208.4</v>
      </c>
      <c r="G516" s="9">
        <f t="shared" ref="G516:I516" si="258">G517</f>
        <v>7208.4</v>
      </c>
      <c r="H516" s="9">
        <f t="shared" si="258"/>
        <v>2402.84</v>
      </c>
      <c r="I516" s="9">
        <f t="shared" si="258"/>
        <v>2402.84</v>
      </c>
      <c r="J516" s="287">
        <f t="shared" si="228"/>
        <v>33.333888241496034</v>
      </c>
      <c r="K516" s="287">
        <f t="shared" si="229"/>
        <v>100</v>
      </c>
    </row>
    <row r="517" spans="1:11" ht="26.25" x14ac:dyDescent="0.25">
      <c r="A517" s="8"/>
      <c r="B517" s="8"/>
      <c r="C517" s="7"/>
      <c r="D517" s="7" t="s">
        <v>57</v>
      </c>
      <c r="E517" s="6" t="s">
        <v>56</v>
      </c>
      <c r="F517" s="9">
        <v>7208.4</v>
      </c>
      <c r="G517" s="9">
        <v>7208.4</v>
      </c>
      <c r="H517" s="9">
        <v>2402.84</v>
      </c>
      <c r="I517" s="9">
        <v>2402.84</v>
      </c>
      <c r="J517" s="287">
        <f t="shared" si="228"/>
        <v>33.333888241496034</v>
      </c>
      <c r="K517" s="287">
        <f t="shared" si="229"/>
        <v>100</v>
      </c>
    </row>
    <row r="518" spans="1:11" ht="26.25" x14ac:dyDescent="0.25">
      <c r="A518" s="8"/>
      <c r="B518" s="8"/>
      <c r="C518" s="7" t="s">
        <v>240</v>
      </c>
      <c r="D518" s="7"/>
      <c r="E518" s="6" t="s">
        <v>239</v>
      </c>
      <c r="F518" s="9">
        <f>F519</f>
        <v>419.8</v>
      </c>
      <c r="G518" s="9">
        <f t="shared" ref="G518:I518" si="259">G519</f>
        <v>419.8</v>
      </c>
      <c r="H518" s="9">
        <f t="shared" si="259"/>
        <v>139.93</v>
      </c>
      <c r="I518" s="9">
        <f t="shared" si="259"/>
        <v>139.93</v>
      </c>
      <c r="J518" s="287">
        <f t="shared" ref="J518:J581" si="260">I518/F518*100</f>
        <v>33.332539304430682</v>
      </c>
      <c r="K518" s="287">
        <f t="shared" ref="K518:K581" si="261">SUM(I518/H518*100)</f>
        <v>100</v>
      </c>
    </row>
    <row r="519" spans="1:11" ht="26.25" x14ac:dyDescent="0.25">
      <c r="A519" s="8"/>
      <c r="B519" s="8"/>
      <c r="C519" s="7"/>
      <c r="D519" s="7" t="s">
        <v>57</v>
      </c>
      <c r="E519" s="6" t="s">
        <v>56</v>
      </c>
      <c r="F519" s="9">
        <v>419.8</v>
      </c>
      <c r="G519" s="9">
        <v>419.8</v>
      </c>
      <c r="H519" s="9">
        <v>139.93</v>
      </c>
      <c r="I519" s="9">
        <v>139.93</v>
      </c>
      <c r="J519" s="287">
        <f t="shared" si="260"/>
        <v>33.332539304430682</v>
      </c>
      <c r="K519" s="287">
        <f t="shared" si="261"/>
        <v>100</v>
      </c>
    </row>
    <row r="520" spans="1:11" ht="26.25" x14ac:dyDescent="0.25">
      <c r="A520" s="8"/>
      <c r="B520" s="8"/>
      <c r="C520" s="7" t="s">
        <v>238</v>
      </c>
      <c r="D520" s="7"/>
      <c r="E520" s="6" t="s">
        <v>237</v>
      </c>
      <c r="F520" s="9">
        <f>F521</f>
        <v>113.8</v>
      </c>
      <c r="G520" s="9">
        <f t="shared" ref="G520:I520" si="262">G521</f>
        <v>113.8</v>
      </c>
      <c r="H520" s="9">
        <f t="shared" si="262"/>
        <v>38</v>
      </c>
      <c r="I520" s="9">
        <f t="shared" si="262"/>
        <v>38</v>
      </c>
      <c r="J520" s="287">
        <f t="shared" si="260"/>
        <v>33.391915641476274</v>
      </c>
      <c r="K520" s="287">
        <f t="shared" si="261"/>
        <v>100</v>
      </c>
    </row>
    <row r="521" spans="1:11" ht="26.25" x14ac:dyDescent="0.25">
      <c r="A521" s="8"/>
      <c r="B521" s="8"/>
      <c r="C521" s="7"/>
      <c r="D521" s="7" t="s">
        <v>57</v>
      </c>
      <c r="E521" s="6" t="s">
        <v>56</v>
      </c>
      <c r="F521" s="9">
        <v>113.8</v>
      </c>
      <c r="G521" s="9">
        <v>113.8</v>
      </c>
      <c r="H521" s="9">
        <v>38</v>
      </c>
      <c r="I521" s="9">
        <v>38</v>
      </c>
      <c r="J521" s="287">
        <f t="shared" si="260"/>
        <v>33.391915641476274</v>
      </c>
      <c r="K521" s="287">
        <f t="shared" si="261"/>
        <v>100</v>
      </c>
    </row>
    <row r="522" spans="1:11" ht="39" x14ac:dyDescent="0.25">
      <c r="A522" s="8"/>
      <c r="B522" s="8"/>
      <c r="C522" s="7" t="s">
        <v>734</v>
      </c>
      <c r="D522" s="7"/>
      <c r="E522" s="6" t="s">
        <v>236</v>
      </c>
      <c r="F522" s="9">
        <f>F523</f>
        <v>11589.1</v>
      </c>
      <c r="G522" s="9">
        <v>0</v>
      </c>
      <c r="H522" s="9">
        <v>0</v>
      </c>
      <c r="I522" s="9">
        <f t="shared" ref="I522" si="263">I523</f>
        <v>0</v>
      </c>
      <c r="J522" s="287">
        <f t="shared" si="260"/>
        <v>0</v>
      </c>
      <c r="K522" s="287"/>
    </row>
    <row r="523" spans="1:11" ht="26.25" x14ac:dyDescent="0.25">
      <c r="A523" s="8"/>
      <c r="B523" s="8"/>
      <c r="C523" s="7"/>
      <c r="D523" s="7" t="s">
        <v>57</v>
      </c>
      <c r="E523" s="6" t="s">
        <v>56</v>
      </c>
      <c r="F523" s="9">
        <v>11589.1</v>
      </c>
      <c r="G523" s="9">
        <v>0</v>
      </c>
      <c r="H523" s="9">
        <v>0</v>
      </c>
      <c r="I523" s="9">
        <v>0</v>
      </c>
      <c r="J523" s="287">
        <f t="shared" si="260"/>
        <v>0</v>
      </c>
      <c r="K523" s="287"/>
    </row>
    <row r="524" spans="1:11" ht="26.25" x14ac:dyDescent="0.25">
      <c r="A524" s="8"/>
      <c r="B524" s="8"/>
      <c r="C524" s="7" t="s">
        <v>235</v>
      </c>
      <c r="D524" s="7"/>
      <c r="E524" s="6" t="s">
        <v>234</v>
      </c>
      <c r="F524" s="9">
        <f>F525</f>
        <v>11596.8</v>
      </c>
      <c r="G524" s="9">
        <f t="shared" ref="G524:I524" si="264">G525</f>
        <v>11596.8</v>
      </c>
      <c r="H524" s="9">
        <f t="shared" si="264"/>
        <v>2322.6733300000001</v>
      </c>
      <c r="I524" s="9">
        <f t="shared" si="264"/>
        <v>2322.6733300000001</v>
      </c>
      <c r="J524" s="287">
        <f t="shared" si="260"/>
        <v>20.028571071330024</v>
      </c>
      <c r="K524" s="287">
        <f t="shared" si="261"/>
        <v>100</v>
      </c>
    </row>
    <row r="525" spans="1:11" ht="26.25" x14ac:dyDescent="0.25">
      <c r="A525" s="8"/>
      <c r="B525" s="8"/>
      <c r="C525" s="7"/>
      <c r="D525" s="7" t="s">
        <v>57</v>
      </c>
      <c r="E525" s="6" t="s">
        <v>56</v>
      </c>
      <c r="F525" s="9">
        <v>11596.8</v>
      </c>
      <c r="G525" s="9">
        <v>11596.8</v>
      </c>
      <c r="H525" s="9">
        <v>2322.6733300000001</v>
      </c>
      <c r="I525" s="9">
        <v>2322.6733300000001</v>
      </c>
      <c r="J525" s="287">
        <f t="shared" si="260"/>
        <v>20.028571071330024</v>
      </c>
      <c r="K525" s="287">
        <f t="shared" si="261"/>
        <v>100</v>
      </c>
    </row>
    <row r="526" spans="1:11" ht="39" x14ac:dyDescent="0.25">
      <c r="A526" s="276"/>
      <c r="B526" s="276"/>
      <c r="C526" s="7" t="s">
        <v>784</v>
      </c>
      <c r="D526" s="266"/>
      <c r="E526" s="271" t="s">
        <v>785</v>
      </c>
      <c r="F526" s="269"/>
      <c r="G526" s="269">
        <f>G527</f>
        <v>386</v>
      </c>
      <c r="H526" s="269">
        <f t="shared" ref="H526:I526" si="265">H527</f>
        <v>85.8</v>
      </c>
      <c r="I526" s="269">
        <f t="shared" si="265"/>
        <v>85.8</v>
      </c>
      <c r="J526" s="313"/>
      <c r="K526" s="313">
        <f t="shared" si="261"/>
        <v>100</v>
      </c>
    </row>
    <row r="527" spans="1:11" ht="26.25" x14ac:dyDescent="0.25">
      <c r="A527" s="276"/>
      <c r="B527" s="276"/>
      <c r="C527" s="266"/>
      <c r="D527" s="7" t="s">
        <v>57</v>
      </c>
      <c r="E527" s="6" t="s">
        <v>56</v>
      </c>
      <c r="F527" s="269"/>
      <c r="G527" s="269">
        <v>386</v>
      </c>
      <c r="H527" s="269">
        <v>85.8</v>
      </c>
      <c r="I527" s="269">
        <v>85.8</v>
      </c>
      <c r="J527" s="313"/>
      <c r="K527" s="313">
        <f t="shared" si="261"/>
        <v>100</v>
      </c>
    </row>
    <row r="528" spans="1:11" ht="26.25" x14ac:dyDescent="0.25">
      <c r="A528" s="276"/>
      <c r="B528" s="276"/>
      <c r="C528" s="7" t="s">
        <v>786</v>
      </c>
      <c r="D528" s="266"/>
      <c r="E528" s="271" t="s">
        <v>606</v>
      </c>
      <c r="F528" s="269"/>
      <c r="G528" s="269">
        <f t="shared" ref="G528:H528" si="266">G529</f>
        <v>1860</v>
      </c>
      <c r="H528" s="269">
        <f t="shared" si="266"/>
        <v>1860</v>
      </c>
      <c r="I528" s="269">
        <f>I529</f>
        <v>1860</v>
      </c>
      <c r="J528" s="313"/>
      <c r="K528" s="313">
        <f t="shared" si="261"/>
        <v>100</v>
      </c>
    </row>
    <row r="529" spans="1:11" ht="26.25" x14ac:dyDescent="0.25">
      <c r="A529" s="276"/>
      <c r="B529" s="276"/>
      <c r="C529" s="266"/>
      <c r="D529" s="7" t="s">
        <v>57</v>
      </c>
      <c r="E529" s="6" t="s">
        <v>56</v>
      </c>
      <c r="F529" s="269"/>
      <c r="G529" s="269">
        <v>1860</v>
      </c>
      <c r="H529" s="269">
        <v>1860</v>
      </c>
      <c r="I529" s="269">
        <v>1860</v>
      </c>
      <c r="J529" s="313"/>
      <c r="K529" s="313">
        <f t="shared" si="261"/>
        <v>100</v>
      </c>
    </row>
    <row r="530" spans="1:11" s="77" customFormat="1" ht="25.5" x14ac:dyDescent="0.25">
      <c r="A530" s="193"/>
      <c r="B530" s="193"/>
      <c r="C530" s="194" t="s">
        <v>231</v>
      </c>
      <c r="D530" s="189"/>
      <c r="E530" s="195" t="s">
        <v>230</v>
      </c>
      <c r="F530" s="186">
        <f t="shared" ref="F530:I538" si="267">F531</f>
        <v>428.48340000000002</v>
      </c>
      <c r="G530" s="186">
        <f t="shared" si="267"/>
        <v>0</v>
      </c>
      <c r="H530" s="186">
        <f t="shared" si="267"/>
        <v>0</v>
      </c>
      <c r="I530" s="186">
        <f t="shared" si="267"/>
        <v>0</v>
      </c>
      <c r="J530" s="286">
        <f t="shared" si="260"/>
        <v>0</v>
      </c>
      <c r="K530" s="286"/>
    </row>
    <row r="531" spans="1:11" ht="39" x14ac:dyDescent="0.25">
      <c r="A531" s="8"/>
      <c r="B531" s="8"/>
      <c r="C531" s="76" t="s">
        <v>229</v>
      </c>
      <c r="D531" s="76"/>
      <c r="E531" s="6" t="s">
        <v>228</v>
      </c>
      <c r="F531" s="9">
        <f t="shared" si="267"/>
        <v>428.48340000000002</v>
      </c>
      <c r="G531" s="9">
        <f t="shared" si="267"/>
        <v>0</v>
      </c>
      <c r="H531" s="9">
        <f t="shared" si="267"/>
        <v>0</v>
      </c>
      <c r="I531" s="9">
        <f t="shared" si="267"/>
        <v>0</v>
      </c>
      <c r="J531" s="287">
        <f t="shared" si="260"/>
        <v>0</v>
      </c>
      <c r="K531" s="287"/>
    </row>
    <row r="532" spans="1:11" ht="26.25" x14ac:dyDescent="0.25">
      <c r="A532" s="8"/>
      <c r="B532" s="8"/>
      <c r="C532" s="76"/>
      <c r="D532" s="76" t="s">
        <v>57</v>
      </c>
      <c r="E532" s="75" t="s">
        <v>56</v>
      </c>
      <c r="F532" s="9">
        <v>428.48340000000002</v>
      </c>
      <c r="G532" s="9">
        <v>0</v>
      </c>
      <c r="H532" s="9">
        <v>0</v>
      </c>
      <c r="I532" s="9">
        <v>0</v>
      </c>
      <c r="J532" s="287">
        <f t="shared" si="260"/>
        <v>0</v>
      </c>
      <c r="K532" s="287"/>
    </row>
    <row r="533" spans="1:11" s="77" customFormat="1" ht="25.5" x14ac:dyDescent="0.25">
      <c r="A533" s="193"/>
      <c r="B533" s="193"/>
      <c r="C533" s="194" t="s">
        <v>787</v>
      </c>
      <c r="D533" s="189"/>
      <c r="E533" s="195" t="s">
        <v>788</v>
      </c>
      <c r="F533" s="186">
        <f>F536</f>
        <v>0</v>
      </c>
      <c r="G533" s="186">
        <f>G536+G534+G538</f>
        <v>12284.5834</v>
      </c>
      <c r="H533" s="186">
        <f t="shared" ref="H533:I533" si="268">H536+H534+H538</f>
        <v>5780.4207900000001</v>
      </c>
      <c r="I533" s="186">
        <f t="shared" si="268"/>
        <v>5780.4207900000001</v>
      </c>
      <c r="J533" s="286"/>
      <c r="K533" s="286">
        <f t="shared" si="261"/>
        <v>100</v>
      </c>
    </row>
    <row r="534" spans="1:11" ht="39" x14ac:dyDescent="0.25">
      <c r="A534" s="8"/>
      <c r="B534" s="8"/>
      <c r="C534" s="76" t="s">
        <v>789</v>
      </c>
      <c r="D534" s="76"/>
      <c r="E534" s="6" t="s">
        <v>791</v>
      </c>
      <c r="F534" s="9">
        <f t="shared" si="267"/>
        <v>0</v>
      </c>
      <c r="G534" s="9">
        <f t="shared" si="267"/>
        <v>267</v>
      </c>
      <c r="H534" s="9">
        <f t="shared" si="267"/>
        <v>67.5</v>
      </c>
      <c r="I534" s="9">
        <f t="shared" si="267"/>
        <v>67.5</v>
      </c>
      <c r="J534" s="287"/>
      <c r="K534" s="287">
        <f t="shared" si="261"/>
        <v>100</v>
      </c>
    </row>
    <row r="535" spans="1:11" ht="26.25" x14ac:dyDescent="0.25">
      <c r="A535" s="8"/>
      <c r="B535" s="8"/>
      <c r="C535" s="76"/>
      <c r="D535" s="76" t="s">
        <v>57</v>
      </c>
      <c r="E535" s="75" t="s">
        <v>56</v>
      </c>
      <c r="F535" s="9">
        <v>0</v>
      </c>
      <c r="G535" s="9">
        <v>267</v>
      </c>
      <c r="H535" s="9">
        <v>67.5</v>
      </c>
      <c r="I535" s="9">
        <v>67.5</v>
      </c>
      <c r="J535" s="287"/>
      <c r="K535" s="287">
        <f t="shared" si="261"/>
        <v>100</v>
      </c>
    </row>
    <row r="536" spans="1:11" ht="39" x14ac:dyDescent="0.25">
      <c r="A536" s="8"/>
      <c r="B536" s="8"/>
      <c r="C536" s="76" t="s">
        <v>790</v>
      </c>
      <c r="D536" s="76"/>
      <c r="E536" s="6" t="s">
        <v>228</v>
      </c>
      <c r="F536" s="9">
        <v>0</v>
      </c>
      <c r="G536" s="9">
        <f t="shared" si="267"/>
        <v>428.48340000000002</v>
      </c>
      <c r="H536" s="9">
        <f t="shared" si="267"/>
        <v>107.12079</v>
      </c>
      <c r="I536" s="9">
        <f t="shared" si="267"/>
        <v>107.12079</v>
      </c>
      <c r="J536" s="287"/>
      <c r="K536" s="287">
        <f t="shared" si="261"/>
        <v>100</v>
      </c>
    </row>
    <row r="537" spans="1:11" ht="26.25" x14ac:dyDescent="0.25">
      <c r="A537" s="8"/>
      <c r="B537" s="8"/>
      <c r="C537" s="76"/>
      <c r="D537" s="76" t="s">
        <v>57</v>
      </c>
      <c r="E537" s="75" t="s">
        <v>56</v>
      </c>
      <c r="F537" s="9">
        <v>0</v>
      </c>
      <c r="G537" s="9">
        <v>428.48340000000002</v>
      </c>
      <c r="H537" s="9">
        <v>107.12079</v>
      </c>
      <c r="I537" s="9">
        <v>107.12079</v>
      </c>
      <c r="J537" s="287"/>
      <c r="K537" s="287">
        <f t="shared" si="261"/>
        <v>100</v>
      </c>
    </row>
    <row r="538" spans="1:11" ht="39" x14ac:dyDescent="0.25">
      <c r="A538" s="8"/>
      <c r="B538" s="8"/>
      <c r="C538" s="76" t="s">
        <v>792</v>
      </c>
      <c r="D538" s="76"/>
      <c r="E538" s="6" t="s">
        <v>236</v>
      </c>
      <c r="F538" s="9">
        <v>0</v>
      </c>
      <c r="G538" s="9">
        <f t="shared" si="267"/>
        <v>11589.1</v>
      </c>
      <c r="H538" s="9">
        <f t="shared" si="267"/>
        <v>5605.8</v>
      </c>
      <c r="I538" s="9">
        <f t="shared" si="267"/>
        <v>5605.8</v>
      </c>
      <c r="J538" s="287"/>
      <c r="K538" s="287">
        <f t="shared" si="261"/>
        <v>100</v>
      </c>
    </row>
    <row r="539" spans="1:11" ht="26.25" x14ac:dyDescent="0.25">
      <c r="A539" s="8"/>
      <c r="B539" s="8"/>
      <c r="C539" s="76"/>
      <c r="D539" s="76" t="s">
        <v>57</v>
      </c>
      <c r="E539" s="75" t="s">
        <v>56</v>
      </c>
      <c r="F539" s="9">
        <v>0</v>
      </c>
      <c r="G539" s="9">
        <v>11589.1</v>
      </c>
      <c r="H539" s="9">
        <v>5605.8</v>
      </c>
      <c r="I539" s="9">
        <v>5605.8</v>
      </c>
      <c r="J539" s="287"/>
      <c r="K539" s="287">
        <f t="shared" si="261"/>
        <v>100</v>
      </c>
    </row>
    <row r="540" spans="1:11" x14ac:dyDescent="0.25">
      <c r="A540" s="31"/>
      <c r="B540" s="31"/>
      <c r="C540" s="31" t="s">
        <v>85</v>
      </c>
      <c r="D540" s="31"/>
      <c r="E540" s="52" t="s">
        <v>84</v>
      </c>
      <c r="F540" s="29">
        <f t="shared" ref="F540:I542" si="269">F541</f>
        <v>5104.0924000000005</v>
      </c>
      <c r="G540" s="29">
        <f t="shared" si="269"/>
        <v>5104.0924000000005</v>
      </c>
      <c r="H540" s="29">
        <f t="shared" si="269"/>
        <v>1213.58</v>
      </c>
      <c r="I540" s="29">
        <f t="shared" si="269"/>
        <v>1213.58</v>
      </c>
      <c r="J540" s="285">
        <f t="shared" si="260"/>
        <v>23.776607178976615</v>
      </c>
      <c r="K540" s="285">
        <f t="shared" si="261"/>
        <v>100</v>
      </c>
    </row>
    <row r="541" spans="1:11" ht="26.25" x14ac:dyDescent="0.25">
      <c r="A541" s="184"/>
      <c r="B541" s="184"/>
      <c r="C541" s="184" t="s">
        <v>83</v>
      </c>
      <c r="D541" s="184"/>
      <c r="E541" s="185" t="s">
        <v>82</v>
      </c>
      <c r="F541" s="186">
        <f t="shared" si="269"/>
        <v>5104.0924000000005</v>
      </c>
      <c r="G541" s="186">
        <f t="shared" si="269"/>
        <v>5104.0924000000005</v>
      </c>
      <c r="H541" s="186">
        <f t="shared" si="269"/>
        <v>1213.58</v>
      </c>
      <c r="I541" s="186">
        <f t="shared" si="269"/>
        <v>1213.58</v>
      </c>
      <c r="J541" s="286">
        <f t="shared" si="260"/>
        <v>23.776607178976615</v>
      </c>
      <c r="K541" s="286">
        <f t="shared" si="261"/>
        <v>100</v>
      </c>
    </row>
    <row r="542" spans="1:11" ht="26.25" x14ac:dyDescent="0.25">
      <c r="A542" s="8"/>
      <c r="B542" s="8"/>
      <c r="C542" s="7" t="s">
        <v>176</v>
      </c>
      <c r="D542" s="7"/>
      <c r="E542" s="6" t="s">
        <v>175</v>
      </c>
      <c r="F542" s="9">
        <f t="shared" si="269"/>
        <v>5104.0924000000005</v>
      </c>
      <c r="G542" s="9">
        <f t="shared" si="269"/>
        <v>5104.0924000000005</v>
      </c>
      <c r="H542" s="9">
        <f t="shared" si="269"/>
        <v>1213.58</v>
      </c>
      <c r="I542" s="9">
        <f t="shared" si="269"/>
        <v>1213.58</v>
      </c>
      <c r="J542" s="287">
        <f t="shared" si="260"/>
        <v>23.776607178976615</v>
      </c>
      <c r="K542" s="287">
        <f t="shared" si="261"/>
        <v>100</v>
      </c>
    </row>
    <row r="543" spans="1:11" ht="26.25" x14ac:dyDescent="0.25">
      <c r="A543" s="8"/>
      <c r="B543" s="8"/>
      <c r="C543" s="7"/>
      <c r="D543" s="72" t="s">
        <v>57</v>
      </c>
      <c r="E543" s="71" t="s">
        <v>56</v>
      </c>
      <c r="F543" s="9">
        <v>5104.0924000000005</v>
      </c>
      <c r="G543" s="9">
        <v>5104.0924000000005</v>
      </c>
      <c r="H543" s="9">
        <v>1213.58</v>
      </c>
      <c r="I543" s="9">
        <v>1213.58</v>
      </c>
      <c r="J543" s="287">
        <f t="shared" si="260"/>
        <v>23.776607178976615</v>
      </c>
      <c r="K543" s="287">
        <f t="shared" si="261"/>
        <v>100</v>
      </c>
    </row>
    <row r="544" spans="1:11" ht="26.25" x14ac:dyDescent="0.25">
      <c r="A544" s="31"/>
      <c r="B544" s="31"/>
      <c r="C544" s="31" t="s">
        <v>227</v>
      </c>
      <c r="D544" s="31"/>
      <c r="E544" s="52" t="s">
        <v>226</v>
      </c>
      <c r="F544" s="29">
        <f>F545</f>
        <v>86454.73487</v>
      </c>
      <c r="G544" s="29">
        <f>G545+G555+G560</f>
        <v>88129.377299999993</v>
      </c>
      <c r="H544" s="29">
        <f t="shared" ref="H544:I544" si="270">H545+H555+H560</f>
        <v>0</v>
      </c>
      <c r="I544" s="29">
        <f t="shared" si="270"/>
        <v>0</v>
      </c>
      <c r="J544" s="285">
        <f t="shared" si="260"/>
        <v>0</v>
      </c>
      <c r="K544" s="285"/>
    </row>
    <row r="545" spans="1:11" ht="26.25" x14ac:dyDescent="0.25">
      <c r="A545" s="192"/>
      <c r="B545" s="192"/>
      <c r="C545" s="184" t="s">
        <v>225</v>
      </c>
      <c r="D545" s="192"/>
      <c r="E545" s="185" t="s">
        <v>224</v>
      </c>
      <c r="F545" s="186">
        <f>+F546+F550</f>
        <v>86454.73487</v>
      </c>
      <c r="G545" s="186">
        <f t="shared" ref="G545:I545" si="271">+G546+G550</f>
        <v>0</v>
      </c>
      <c r="H545" s="186">
        <f t="shared" si="271"/>
        <v>0</v>
      </c>
      <c r="I545" s="186">
        <f t="shared" si="271"/>
        <v>0</v>
      </c>
      <c r="J545" s="286">
        <f t="shared" si="260"/>
        <v>0</v>
      </c>
      <c r="K545" s="286"/>
    </row>
    <row r="546" spans="1:11" ht="38.25" x14ac:dyDescent="0.25">
      <c r="A546" s="8"/>
      <c r="B546" s="8"/>
      <c r="C546" s="7" t="s">
        <v>223</v>
      </c>
      <c r="D546" s="7"/>
      <c r="E546" s="10" t="s">
        <v>222</v>
      </c>
      <c r="F546" s="5">
        <f>F547</f>
        <v>18400</v>
      </c>
      <c r="G546" s="5">
        <f t="shared" ref="G546:I546" si="272">G547</f>
        <v>0</v>
      </c>
      <c r="H546" s="5">
        <f t="shared" si="272"/>
        <v>0</v>
      </c>
      <c r="I546" s="5">
        <f t="shared" si="272"/>
        <v>0</v>
      </c>
      <c r="J546" s="289">
        <f t="shared" si="260"/>
        <v>0</v>
      </c>
      <c r="K546" s="289"/>
    </row>
    <row r="547" spans="1:11" ht="26.25" x14ac:dyDescent="0.25">
      <c r="A547" s="8"/>
      <c r="B547" s="8"/>
      <c r="C547" s="7"/>
      <c r="D547" s="7" t="s">
        <v>57</v>
      </c>
      <c r="E547" s="6" t="s">
        <v>56</v>
      </c>
      <c r="F547" s="5">
        <f>F548+F549</f>
        <v>18400</v>
      </c>
      <c r="G547" s="5">
        <f t="shared" ref="G547" si="273">G548+G549</f>
        <v>0</v>
      </c>
      <c r="H547" s="5">
        <f t="shared" ref="H547:I547" si="274">H548+H549</f>
        <v>0</v>
      </c>
      <c r="I547" s="5">
        <f t="shared" si="274"/>
        <v>0</v>
      </c>
      <c r="J547" s="289">
        <f t="shared" si="260"/>
        <v>0</v>
      </c>
      <c r="K547" s="289"/>
    </row>
    <row r="548" spans="1:11" x14ac:dyDescent="0.25">
      <c r="A548" s="8"/>
      <c r="B548" s="8"/>
      <c r="C548" s="7"/>
      <c r="D548" s="7"/>
      <c r="E548" s="6" t="s">
        <v>163</v>
      </c>
      <c r="F548" s="5">
        <v>16560</v>
      </c>
      <c r="G548" s="5">
        <v>0</v>
      </c>
      <c r="H548" s="5">
        <v>0</v>
      </c>
      <c r="I548" s="5">
        <v>0</v>
      </c>
      <c r="J548" s="289">
        <f t="shared" si="260"/>
        <v>0</v>
      </c>
      <c r="K548" s="289"/>
    </row>
    <row r="549" spans="1:11" x14ac:dyDescent="0.25">
      <c r="A549" s="8"/>
      <c r="B549" s="8"/>
      <c r="C549" s="7"/>
      <c r="D549" s="7"/>
      <c r="E549" s="6" t="s">
        <v>162</v>
      </c>
      <c r="F549" s="5">
        <v>1840</v>
      </c>
      <c r="G549" s="5">
        <v>0</v>
      </c>
      <c r="H549" s="5">
        <v>0</v>
      </c>
      <c r="I549" s="5">
        <v>0</v>
      </c>
      <c r="J549" s="289">
        <f t="shared" si="260"/>
        <v>0</v>
      </c>
      <c r="K549" s="289"/>
    </row>
    <row r="550" spans="1:11" ht="39" x14ac:dyDescent="0.25">
      <c r="A550" s="8"/>
      <c r="B550" s="8"/>
      <c r="C550" s="74" t="s">
        <v>593</v>
      </c>
      <c r="D550" s="73"/>
      <c r="E550" s="131" t="s">
        <v>592</v>
      </c>
      <c r="F550" s="5">
        <f>F551</f>
        <v>68054.73487</v>
      </c>
      <c r="G550" s="5">
        <f t="shared" ref="G550:I550" si="275">G551</f>
        <v>0</v>
      </c>
      <c r="H550" s="5">
        <f t="shared" si="275"/>
        <v>0</v>
      </c>
      <c r="I550" s="5">
        <f t="shared" si="275"/>
        <v>0</v>
      </c>
      <c r="J550" s="289">
        <f t="shared" si="260"/>
        <v>0</v>
      </c>
      <c r="K550" s="289"/>
    </row>
    <row r="551" spans="1:11" ht="26.25" x14ac:dyDescent="0.25">
      <c r="A551" s="8"/>
      <c r="B551" s="8"/>
      <c r="C551" s="73"/>
      <c r="D551" s="7" t="s">
        <v>57</v>
      </c>
      <c r="E551" s="6" t="s">
        <v>56</v>
      </c>
      <c r="F551" s="5">
        <f>F553+F554+F552</f>
        <v>68054.73487</v>
      </c>
      <c r="G551" s="5">
        <f t="shared" ref="G551" si="276">G553+G554+G552</f>
        <v>0</v>
      </c>
      <c r="H551" s="5">
        <f t="shared" ref="H551:I551" si="277">H553+H554+H552</f>
        <v>0</v>
      </c>
      <c r="I551" s="5">
        <f t="shared" si="277"/>
        <v>0</v>
      </c>
      <c r="J551" s="289">
        <f t="shared" si="260"/>
        <v>0</v>
      </c>
      <c r="K551" s="289"/>
    </row>
    <row r="552" spans="1:11" x14ac:dyDescent="0.25">
      <c r="A552" s="8"/>
      <c r="B552" s="8"/>
      <c r="C552" s="73"/>
      <c r="D552" s="7"/>
      <c r="E552" s="6" t="s">
        <v>687</v>
      </c>
      <c r="F552" s="5">
        <v>48355.3</v>
      </c>
      <c r="G552" s="5">
        <v>0</v>
      </c>
      <c r="H552" s="5">
        <v>0</v>
      </c>
      <c r="I552" s="5">
        <v>0</v>
      </c>
      <c r="J552" s="289">
        <f t="shared" si="260"/>
        <v>0</v>
      </c>
      <c r="K552" s="289"/>
    </row>
    <row r="553" spans="1:11" x14ac:dyDescent="0.25">
      <c r="A553" s="8"/>
      <c r="B553" s="8"/>
      <c r="C553" s="73"/>
      <c r="D553" s="7"/>
      <c r="E553" s="6" t="s">
        <v>232</v>
      </c>
      <c r="F553" s="5">
        <v>14443.79091</v>
      </c>
      <c r="G553" s="5">
        <v>0</v>
      </c>
      <c r="H553" s="5">
        <v>0</v>
      </c>
      <c r="I553" s="5">
        <v>0</v>
      </c>
      <c r="J553" s="289">
        <f t="shared" si="260"/>
        <v>0</v>
      </c>
      <c r="K553" s="289"/>
    </row>
    <row r="554" spans="1:11" x14ac:dyDescent="0.25">
      <c r="A554" s="8"/>
      <c r="B554" s="8"/>
      <c r="C554" s="73"/>
      <c r="D554" s="7"/>
      <c r="E554" s="6" t="s">
        <v>77</v>
      </c>
      <c r="F554" s="5">
        <f>5119.13372+136.51024</f>
        <v>5255.6439599999994</v>
      </c>
      <c r="G554" s="5">
        <v>0</v>
      </c>
      <c r="H554" s="5">
        <v>0</v>
      </c>
      <c r="I554" s="5">
        <v>0</v>
      </c>
      <c r="J554" s="289">
        <f t="shared" si="260"/>
        <v>0</v>
      </c>
      <c r="K554" s="289"/>
    </row>
    <row r="555" spans="1:11" x14ac:dyDescent="0.25">
      <c r="A555" s="192"/>
      <c r="B555" s="192"/>
      <c r="C555" s="184" t="s">
        <v>793</v>
      </c>
      <c r="D555" s="192"/>
      <c r="E555" s="196" t="s">
        <v>781</v>
      </c>
      <c r="F555" s="186">
        <v>0</v>
      </c>
      <c r="G555" s="186">
        <f>+G556</f>
        <v>18400</v>
      </c>
      <c r="H555" s="186">
        <f t="shared" ref="H555:I555" si="278">+H556</f>
        <v>0</v>
      </c>
      <c r="I555" s="186">
        <f t="shared" si="278"/>
        <v>0</v>
      </c>
      <c r="J555" s="286"/>
      <c r="K555" s="286"/>
    </row>
    <row r="556" spans="1:11" ht="38.25" x14ac:dyDescent="0.25">
      <c r="A556" s="8"/>
      <c r="B556" s="8"/>
      <c r="C556" s="7" t="s">
        <v>794</v>
      </c>
      <c r="D556" s="7"/>
      <c r="E556" s="10" t="s">
        <v>222</v>
      </c>
      <c r="F556" s="5">
        <f>F557</f>
        <v>0</v>
      </c>
      <c r="G556" s="5">
        <f t="shared" ref="G556:I556" si="279">G557</f>
        <v>18400</v>
      </c>
      <c r="H556" s="5">
        <f t="shared" si="279"/>
        <v>0</v>
      </c>
      <c r="I556" s="5">
        <f t="shared" si="279"/>
        <v>0</v>
      </c>
      <c r="J556" s="289"/>
      <c r="K556" s="289"/>
    </row>
    <row r="557" spans="1:11" ht="26.25" x14ac:dyDescent="0.25">
      <c r="A557" s="8"/>
      <c r="B557" s="8"/>
      <c r="C557" s="7"/>
      <c r="D557" s="7" t="s">
        <v>57</v>
      </c>
      <c r="E557" s="6" t="s">
        <v>56</v>
      </c>
      <c r="F557" s="5">
        <f>F558+F559</f>
        <v>0</v>
      </c>
      <c r="G557" s="5">
        <f t="shared" ref="G557:I557" si="280">G558+G559</f>
        <v>18400</v>
      </c>
      <c r="H557" s="5">
        <f t="shared" si="280"/>
        <v>0</v>
      </c>
      <c r="I557" s="5">
        <f t="shared" si="280"/>
        <v>0</v>
      </c>
      <c r="J557" s="289"/>
      <c r="K557" s="289"/>
    </row>
    <row r="558" spans="1:11" x14ac:dyDescent="0.25">
      <c r="A558" s="8"/>
      <c r="B558" s="8"/>
      <c r="C558" s="7"/>
      <c r="D558" s="7"/>
      <c r="E558" s="6" t="s">
        <v>163</v>
      </c>
      <c r="F558" s="5">
        <v>0</v>
      </c>
      <c r="G558" s="5">
        <v>16560</v>
      </c>
      <c r="H558" s="5">
        <v>0</v>
      </c>
      <c r="I558" s="5">
        <v>0</v>
      </c>
      <c r="J558" s="289"/>
      <c r="K558" s="289"/>
    </row>
    <row r="559" spans="1:11" x14ac:dyDescent="0.25">
      <c r="A559" s="8"/>
      <c r="B559" s="8"/>
      <c r="C559" s="7"/>
      <c r="D559" s="7"/>
      <c r="E559" s="6" t="s">
        <v>162</v>
      </c>
      <c r="F559" s="5">
        <v>0</v>
      </c>
      <c r="G559" s="5">
        <v>1840</v>
      </c>
      <c r="H559" s="5">
        <v>0</v>
      </c>
      <c r="I559" s="5">
        <v>0</v>
      </c>
      <c r="J559" s="289"/>
      <c r="K559" s="289"/>
    </row>
    <row r="560" spans="1:11" ht="26.25" x14ac:dyDescent="0.25">
      <c r="A560" s="192"/>
      <c r="B560" s="192"/>
      <c r="C560" s="184" t="s">
        <v>795</v>
      </c>
      <c r="D560" s="192"/>
      <c r="E560" s="185" t="s">
        <v>797</v>
      </c>
      <c r="F560" s="186">
        <v>0</v>
      </c>
      <c r="G560" s="186">
        <f>G561</f>
        <v>69729.377299999993</v>
      </c>
      <c r="H560" s="186">
        <f t="shared" ref="H560:I560" si="281">H561</f>
        <v>0</v>
      </c>
      <c r="I560" s="186">
        <f t="shared" si="281"/>
        <v>0</v>
      </c>
      <c r="J560" s="286"/>
      <c r="K560" s="286"/>
    </row>
    <row r="561" spans="1:11" ht="26.25" x14ac:dyDescent="0.25">
      <c r="A561" s="8"/>
      <c r="B561" s="8"/>
      <c r="C561" s="74" t="s">
        <v>796</v>
      </c>
      <c r="D561" s="73"/>
      <c r="E561" s="131" t="s">
        <v>798</v>
      </c>
      <c r="F561" s="5">
        <f>F562</f>
        <v>0</v>
      </c>
      <c r="G561" s="5">
        <f t="shared" ref="G561:I561" si="282">G562</f>
        <v>69729.377299999993</v>
      </c>
      <c r="H561" s="5">
        <f t="shared" si="282"/>
        <v>0</v>
      </c>
      <c r="I561" s="5">
        <f t="shared" si="282"/>
        <v>0</v>
      </c>
      <c r="J561" s="289"/>
      <c r="K561" s="289"/>
    </row>
    <row r="562" spans="1:11" ht="26.25" x14ac:dyDescent="0.25">
      <c r="A562" s="8"/>
      <c r="B562" s="8"/>
      <c r="C562" s="73"/>
      <c r="D562" s="7" t="s">
        <v>57</v>
      </c>
      <c r="E562" s="6" t="s">
        <v>56</v>
      </c>
      <c r="F562" s="5">
        <f>F564+F565+F563</f>
        <v>0</v>
      </c>
      <c r="G562" s="5">
        <f t="shared" ref="G562:I562" si="283">G564+G565+G563</f>
        <v>69729.377299999993</v>
      </c>
      <c r="H562" s="5">
        <f t="shared" si="283"/>
        <v>0</v>
      </c>
      <c r="I562" s="5">
        <f t="shared" si="283"/>
        <v>0</v>
      </c>
      <c r="J562" s="289"/>
      <c r="K562" s="289"/>
    </row>
    <row r="563" spans="1:11" x14ac:dyDescent="0.25">
      <c r="A563" s="8"/>
      <c r="B563" s="8"/>
      <c r="C563" s="73"/>
      <c r="D563" s="7"/>
      <c r="E563" s="6" t="s">
        <v>687</v>
      </c>
      <c r="F563" s="5">
        <v>0</v>
      </c>
      <c r="G563" s="5">
        <v>48355.3</v>
      </c>
      <c r="H563" s="5">
        <v>0</v>
      </c>
      <c r="I563" s="5">
        <v>0</v>
      </c>
      <c r="J563" s="289"/>
      <c r="K563" s="289"/>
    </row>
    <row r="564" spans="1:11" x14ac:dyDescent="0.25">
      <c r="A564" s="8"/>
      <c r="B564" s="8"/>
      <c r="C564" s="73"/>
      <c r="D564" s="7"/>
      <c r="E564" s="6" t="s">
        <v>232</v>
      </c>
      <c r="F564" s="5">
        <v>0</v>
      </c>
      <c r="G564" s="5">
        <v>16118.43334</v>
      </c>
      <c r="H564" s="5">
        <v>0</v>
      </c>
      <c r="I564" s="5">
        <v>0</v>
      </c>
      <c r="J564" s="289"/>
      <c r="K564" s="289"/>
    </row>
    <row r="565" spans="1:11" x14ac:dyDescent="0.25">
      <c r="A565" s="8"/>
      <c r="B565" s="8"/>
      <c r="C565" s="73"/>
      <c r="D565" s="7"/>
      <c r="E565" s="6" t="s">
        <v>77</v>
      </c>
      <c r="F565" s="5">
        <v>0</v>
      </c>
      <c r="G565" s="5">
        <f t="shared" ref="G565" si="284">5119.13372+136.51024</f>
        <v>5255.6439599999994</v>
      </c>
      <c r="H565" s="5">
        <v>0</v>
      </c>
      <c r="I565" s="5">
        <v>0</v>
      </c>
      <c r="J565" s="289"/>
      <c r="K565" s="289"/>
    </row>
    <row r="566" spans="1:11" x14ac:dyDescent="0.25">
      <c r="A566" s="37"/>
      <c r="B566" s="23" t="s">
        <v>158</v>
      </c>
      <c r="C566" s="22"/>
      <c r="D566" s="23"/>
      <c r="E566" s="28" t="s">
        <v>157</v>
      </c>
      <c r="F566" s="27">
        <f t="shared" ref="F566:I569" si="285">F567</f>
        <v>34668.400000000001</v>
      </c>
      <c r="G566" s="27">
        <f t="shared" si="285"/>
        <v>34668.4015</v>
      </c>
      <c r="H566" s="27">
        <f t="shared" si="285"/>
        <v>8667.1630000000005</v>
      </c>
      <c r="I566" s="27">
        <f t="shared" si="285"/>
        <v>8667.1630000000005</v>
      </c>
      <c r="J566" s="288">
        <f t="shared" si="260"/>
        <v>25.000181721683145</v>
      </c>
      <c r="K566" s="288">
        <f t="shared" si="261"/>
        <v>100</v>
      </c>
    </row>
    <row r="567" spans="1:11" ht="25.5" x14ac:dyDescent="0.25">
      <c r="A567" s="37"/>
      <c r="B567" s="23"/>
      <c r="C567" s="22" t="s">
        <v>36</v>
      </c>
      <c r="D567" s="21"/>
      <c r="E567" s="28" t="s">
        <v>35</v>
      </c>
      <c r="F567" s="27">
        <f t="shared" si="285"/>
        <v>34668.400000000001</v>
      </c>
      <c r="G567" s="27">
        <f t="shared" si="285"/>
        <v>34668.4015</v>
      </c>
      <c r="H567" s="27">
        <f t="shared" si="285"/>
        <v>8667.1630000000005</v>
      </c>
      <c r="I567" s="27">
        <f t="shared" si="285"/>
        <v>8667.1630000000005</v>
      </c>
      <c r="J567" s="288">
        <f t="shared" si="260"/>
        <v>25.000181721683145</v>
      </c>
      <c r="K567" s="288">
        <f t="shared" si="261"/>
        <v>100</v>
      </c>
    </row>
    <row r="568" spans="1:11" ht="25.5" x14ac:dyDescent="0.25">
      <c r="A568" s="54"/>
      <c r="B568" s="34"/>
      <c r="C568" s="35" t="s">
        <v>86</v>
      </c>
      <c r="D568" s="34"/>
      <c r="E568" s="33" t="s">
        <v>221</v>
      </c>
      <c r="F568" s="32">
        <f t="shared" si="285"/>
        <v>34668.400000000001</v>
      </c>
      <c r="G568" s="32">
        <f t="shared" si="285"/>
        <v>34668.4015</v>
      </c>
      <c r="H568" s="32">
        <f t="shared" si="285"/>
        <v>8667.1630000000005</v>
      </c>
      <c r="I568" s="32">
        <f t="shared" si="285"/>
        <v>8667.1630000000005</v>
      </c>
      <c r="J568" s="284">
        <f t="shared" si="260"/>
        <v>25.000181721683145</v>
      </c>
      <c r="K568" s="284">
        <f t="shared" si="261"/>
        <v>100</v>
      </c>
    </row>
    <row r="569" spans="1:11" x14ac:dyDescent="0.25">
      <c r="A569" s="31"/>
      <c r="B569" s="31"/>
      <c r="C569" s="31" t="s">
        <v>216</v>
      </c>
      <c r="D569" s="31"/>
      <c r="E569" s="52" t="s">
        <v>215</v>
      </c>
      <c r="F569" s="29">
        <f t="shared" si="285"/>
        <v>34668.400000000001</v>
      </c>
      <c r="G569" s="29">
        <f t="shared" si="285"/>
        <v>34668.4015</v>
      </c>
      <c r="H569" s="29">
        <f t="shared" si="285"/>
        <v>8667.1630000000005</v>
      </c>
      <c r="I569" s="29">
        <f t="shared" si="285"/>
        <v>8667.1630000000005</v>
      </c>
      <c r="J569" s="285">
        <f t="shared" si="260"/>
        <v>25.000181721683145</v>
      </c>
      <c r="K569" s="285">
        <f t="shared" si="261"/>
        <v>100</v>
      </c>
    </row>
    <row r="570" spans="1:11" ht="26.25" x14ac:dyDescent="0.25">
      <c r="A570" s="184"/>
      <c r="B570" s="184"/>
      <c r="C570" s="184" t="s">
        <v>214</v>
      </c>
      <c r="D570" s="192"/>
      <c r="E570" s="185" t="s">
        <v>213</v>
      </c>
      <c r="F570" s="186">
        <f>F571+F573</f>
        <v>34668.400000000001</v>
      </c>
      <c r="G570" s="186">
        <f t="shared" ref="G570:I570" si="286">G571+G573</f>
        <v>34668.4015</v>
      </c>
      <c r="H570" s="186">
        <f t="shared" si="286"/>
        <v>8667.1630000000005</v>
      </c>
      <c r="I570" s="186">
        <f t="shared" si="286"/>
        <v>8667.1630000000005</v>
      </c>
      <c r="J570" s="286">
        <f t="shared" si="260"/>
        <v>25.000181721683145</v>
      </c>
      <c r="K570" s="286">
        <f t="shared" si="261"/>
        <v>100</v>
      </c>
    </row>
    <row r="571" spans="1:11" ht="30" customHeight="1" x14ac:dyDescent="0.25">
      <c r="A571" s="8"/>
      <c r="B571" s="8"/>
      <c r="C571" s="7" t="s">
        <v>220</v>
      </c>
      <c r="D571" s="61"/>
      <c r="E571" s="6" t="s">
        <v>219</v>
      </c>
      <c r="F571" s="9">
        <f>F572</f>
        <v>21343</v>
      </c>
      <c r="G571" s="9">
        <f t="shared" ref="G571:I571" si="287">G572</f>
        <v>21343.001499999998</v>
      </c>
      <c r="H571" s="9">
        <f t="shared" si="287"/>
        <v>5335.8040000000001</v>
      </c>
      <c r="I571" s="9">
        <f t="shared" si="287"/>
        <v>5335.8040000000001</v>
      </c>
      <c r="J571" s="287">
        <f t="shared" si="260"/>
        <v>25.000253010354683</v>
      </c>
      <c r="K571" s="287">
        <f t="shared" si="261"/>
        <v>100</v>
      </c>
    </row>
    <row r="572" spans="1:11" ht="26.25" x14ac:dyDescent="0.25">
      <c r="A572" s="8"/>
      <c r="B572" s="8"/>
      <c r="C572" s="7"/>
      <c r="D572" s="7" t="s">
        <v>57</v>
      </c>
      <c r="E572" s="6" t="s">
        <v>56</v>
      </c>
      <c r="F572" s="9">
        <v>21343</v>
      </c>
      <c r="G572" s="9">
        <v>21343.001499999998</v>
      </c>
      <c r="H572" s="9">
        <v>5335.8040000000001</v>
      </c>
      <c r="I572" s="9">
        <v>5335.8040000000001</v>
      </c>
      <c r="J572" s="287">
        <f t="shared" si="260"/>
        <v>25.000253010354683</v>
      </c>
      <c r="K572" s="287">
        <f t="shared" si="261"/>
        <v>100</v>
      </c>
    </row>
    <row r="573" spans="1:11" ht="27" customHeight="1" x14ac:dyDescent="0.25">
      <c r="A573" s="8"/>
      <c r="B573" s="8"/>
      <c r="C573" s="7" t="s">
        <v>218</v>
      </c>
      <c r="D573" s="61"/>
      <c r="E573" s="6" t="s">
        <v>217</v>
      </c>
      <c r="F573" s="9">
        <f>F574</f>
        <v>13325.4</v>
      </c>
      <c r="G573" s="9">
        <f t="shared" ref="G573:I573" si="288">G574</f>
        <v>13325.4</v>
      </c>
      <c r="H573" s="9">
        <f t="shared" si="288"/>
        <v>3331.3589999999999</v>
      </c>
      <c r="I573" s="9">
        <f t="shared" si="288"/>
        <v>3331.3589999999999</v>
      </c>
      <c r="J573" s="287">
        <f t="shared" si="260"/>
        <v>25.000067540186411</v>
      </c>
      <c r="K573" s="287">
        <f t="shared" si="261"/>
        <v>100</v>
      </c>
    </row>
    <row r="574" spans="1:11" ht="26.25" x14ac:dyDescent="0.25">
      <c r="A574" s="8"/>
      <c r="B574" s="8"/>
      <c r="C574" s="7"/>
      <c r="D574" s="7" t="s">
        <v>57</v>
      </c>
      <c r="E574" s="6" t="s">
        <v>56</v>
      </c>
      <c r="F574" s="9">
        <v>13325.4</v>
      </c>
      <c r="G574" s="9">
        <v>13325.4</v>
      </c>
      <c r="H574" s="9">
        <v>3331.3589999999999</v>
      </c>
      <c r="I574" s="9">
        <v>3331.3589999999999</v>
      </c>
      <c r="J574" s="287">
        <f t="shared" si="260"/>
        <v>25.000067540186411</v>
      </c>
      <c r="K574" s="287">
        <f t="shared" si="261"/>
        <v>100</v>
      </c>
    </row>
    <row r="575" spans="1:11" x14ac:dyDescent="0.25">
      <c r="A575" s="37"/>
      <c r="B575" s="23" t="s">
        <v>142</v>
      </c>
      <c r="C575" s="22"/>
      <c r="D575" s="23"/>
      <c r="E575" s="28" t="s">
        <v>141</v>
      </c>
      <c r="F575" s="27">
        <f>F576</f>
        <v>14464</v>
      </c>
      <c r="G575" s="27">
        <f t="shared" ref="G575:I575" si="289">G576</f>
        <v>14464</v>
      </c>
      <c r="H575" s="27">
        <f t="shared" si="289"/>
        <v>1495.2556</v>
      </c>
      <c r="I575" s="27">
        <f t="shared" si="289"/>
        <v>1487.48487</v>
      </c>
      <c r="J575" s="288">
        <f t="shared" si="260"/>
        <v>10.284049156526549</v>
      </c>
      <c r="K575" s="288">
        <f t="shared" si="261"/>
        <v>99.480307580857755</v>
      </c>
    </row>
    <row r="576" spans="1:11" ht="25.5" x14ac:dyDescent="0.25">
      <c r="A576" s="37"/>
      <c r="B576" s="23"/>
      <c r="C576" s="22" t="s">
        <v>36</v>
      </c>
      <c r="D576" s="23"/>
      <c r="E576" s="28" t="s">
        <v>35</v>
      </c>
      <c r="F576" s="27">
        <f>F577+F584</f>
        <v>14464</v>
      </c>
      <c r="G576" s="27">
        <f t="shared" ref="G576:I576" si="290">G577+G584</f>
        <v>14464</v>
      </c>
      <c r="H576" s="27">
        <f t="shared" si="290"/>
        <v>1495.2556</v>
      </c>
      <c r="I576" s="27">
        <f t="shared" si="290"/>
        <v>1487.48487</v>
      </c>
      <c r="J576" s="288">
        <f t="shared" si="260"/>
        <v>10.284049156526549</v>
      </c>
      <c r="K576" s="288">
        <f t="shared" si="261"/>
        <v>99.480307580857755</v>
      </c>
    </row>
    <row r="577" spans="1:11" ht="25.5" x14ac:dyDescent="0.25">
      <c r="A577" s="54"/>
      <c r="B577" s="34"/>
      <c r="C577" s="35" t="s">
        <v>34</v>
      </c>
      <c r="D577" s="34"/>
      <c r="E577" s="33" t="s">
        <v>33</v>
      </c>
      <c r="F577" s="32">
        <f t="shared" ref="F577:I579" si="291">F578</f>
        <v>7108.8</v>
      </c>
      <c r="G577" s="32">
        <f t="shared" si="291"/>
        <v>7108.8</v>
      </c>
      <c r="H577" s="32">
        <f t="shared" si="291"/>
        <v>1208.1306</v>
      </c>
      <c r="I577" s="32">
        <f t="shared" si="291"/>
        <v>1200.35987</v>
      </c>
      <c r="J577" s="284">
        <f t="shared" si="260"/>
        <v>16.885548475129415</v>
      </c>
      <c r="K577" s="284">
        <f t="shared" si="261"/>
        <v>99.356797187323949</v>
      </c>
    </row>
    <row r="578" spans="1:11" ht="26.25" x14ac:dyDescent="0.25">
      <c r="A578" s="31"/>
      <c r="B578" s="31"/>
      <c r="C578" s="31" t="s">
        <v>32</v>
      </c>
      <c r="D578" s="31"/>
      <c r="E578" s="30" t="s">
        <v>31</v>
      </c>
      <c r="F578" s="29">
        <f t="shared" si="291"/>
        <v>7108.8</v>
      </c>
      <c r="G578" s="29">
        <f t="shared" si="291"/>
        <v>7108.8</v>
      </c>
      <c r="H578" s="29">
        <f t="shared" si="291"/>
        <v>1208.1306</v>
      </c>
      <c r="I578" s="29">
        <f t="shared" si="291"/>
        <v>1200.35987</v>
      </c>
      <c r="J578" s="285">
        <f t="shared" si="260"/>
        <v>16.885548475129415</v>
      </c>
      <c r="K578" s="285">
        <f t="shared" si="261"/>
        <v>99.356797187323949</v>
      </c>
    </row>
    <row r="579" spans="1:11" ht="39" x14ac:dyDescent="0.25">
      <c r="A579" s="184"/>
      <c r="B579" s="184"/>
      <c r="C579" s="184" t="s">
        <v>30</v>
      </c>
      <c r="D579" s="184"/>
      <c r="E579" s="185" t="s">
        <v>29</v>
      </c>
      <c r="F579" s="186">
        <f t="shared" si="291"/>
        <v>7108.8</v>
      </c>
      <c r="G579" s="186">
        <f t="shared" si="291"/>
        <v>7108.8</v>
      </c>
      <c r="H579" s="186">
        <f t="shared" si="291"/>
        <v>1208.1306</v>
      </c>
      <c r="I579" s="186">
        <f t="shared" si="291"/>
        <v>1200.35987</v>
      </c>
      <c r="J579" s="286">
        <f t="shared" si="260"/>
        <v>16.885548475129415</v>
      </c>
      <c r="K579" s="286">
        <f t="shared" si="261"/>
        <v>99.356797187323949</v>
      </c>
    </row>
    <row r="580" spans="1:11" ht="25.5" x14ac:dyDescent="0.25">
      <c r="A580" s="8"/>
      <c r="B580" s="8"/>
      <c r="C580" s="7" t="s">
        <v>28</v>
      </c>
      <c r="D580" s="7"/>
      <c r="E580" s="10" t="s">
        <v>27</v>
      </c>
      <c r="F580" s="9">
        <f>F581+F582</f>
        <v>7108.8</v>
      </c>
      <c r="G580" s="9">
        <f>G581+G582+G583</f>
        <v>7108.8</v>
      </c>
      <c r="H580" s="9">
        <f t="shared" ref="H580:I580" si="292">H581+H582+H583</f>
        <v>1208.1306</v>
      </c>
      <c r="I580" s="9">
        <f t="shared" si="292"/>
        <v>1200.35987</v>
      </c>
      <c r="J580" s="287">
        <f t="shared" si="260"/>
        <v>16.885548475129415</v>
      </c>
      <c r="K580" s="287">
        <f t="shared" si="261"/>
        <v>99.356797187323949</v>
      </c>
    </row>
    <row r="581" spans="1:11" ht="39" x14ac:dyDescent="0.25">
      <c r="A581" s="8"/>
      <c r="B581" s="8"/>
      <c r="C581" s="7"/>
      <c r="D581" s="7" t="s">
        <v>2</v>
      </c>
      <c r="E581" s="6" t="s">
        <v>1</v>
      </c>
      <c r="F581" s="9">
        <f>6634.1+264.3</f>
        <v>6898.4000000000005</v>
      </c>
      <c r="G581" s="9">
        <v>6885.2694000000001</v>
      </c>
      <c r="H581" s="9">
        <v>1180</v>
      </c>
      <c r="I581" s="9">
        <v>1172.5212200000001</v>
      </c>
      <c r="J581" s="287">
        <f t="shared" si="260"/>
        <v>16.997002493331788</v>
      </c>
      <c r="K581" s="287">
        <f t="shared" si="261"/>
        <v>99.366205084745772</v>
      </c>
    </row>
    <row r="582" spans="1:11" ht="26.25" x14ac:dyDescent="0.25">
      <c r="A582" s="8"/>
      <c r="B582" s="8"/>
      <c r="C582" s="7"/>
      <c r="D582" s="7" t="s">
        <v>12</v>
      </c>
      <c r="E582" s="6" t="s">
        <v>11</v>
      </c>
      <c r="F582" s="9">
        <v>210.4</v>
      </c>
      <c r="G582" s="9">
        <v>210.4</v>
      </c>
      <c r="H582" s="9">
        <v>15</v>
      </c>
      <c r="I582" s="9">
        <v>14.70805</v>
      </c>
      <c r="J582" s="287">
        <f t="shared" ref="J582:J645" si="293">I582/F582*100</f>
        <v>6.9905180608365018</v>
      </c>
      <c r="K582" s="287">
        <f t="shared" ref="K582:K645" si="294">SUM(I582/H582*100)</f>
        <v>98.053666666666672</v>
      </c>
    </row>
    <row r="583" spans="1:11" x14ac:dyDescent="0.25">
      <c r="A583" s="276"/>
      <c r="B583" s="276"/>
      <c r="C583" s="266"/>
      <c r="D583" s="266" t="s">
        <v>79</v>
      </c>
      <c r="E583" s="6" t="s">
        <v>78</v>
      </c>
      <c r="F583" s="269"/>
      <c r="G583" s="269">
        <v>13.130599999999999</v>
      </c>
      <c r="H583" s="269">
        <v>13.130599999999999</v>
      </c>
      <c r="I583" s="269">
        <v>13.130599999999999</v>
      </c>
      <c r="J583" s="313"/>
      <c r="K583" s="313">
        <f t="shared" si="294"/>
        <v>100</v>
      </c>
    </row>
    <row r="584" spans="1:11" ht="25.5" x14ac:dyDescent="0.25">
      <c r="A584" s="54"/>
      <c r="B584" s="34"/>
      <c r="C584" s="35" t="s">
        <v>86</v>
      </c>
      <c r="D584" s="34"/>
      <c r="E584" s="33" t="s">
        <v>221</v>
      </c>
      <c r="F584" s="32">
        <f>F585+F607+F613+F597</f>
        <v>7355.2000000000007</v>
      </c>
      <c r="G584" s="32">
        <f t="shared" ref="G584:I584" si="295">G585+G607+G613+G597</f>
        <v>7355.2000000000007</v>
      </c>
      <c r="H584" s="32">
        <f t="shared" si="295"/>
        <v>287.125</v>
      </c>
      <c r="I584" s="32">
        <f t="shared" si="295"/>
        <v>287.125</v>
      </c>
      <c r="J584" s="284">
        <f t="shared" si="293"/>
        <v>3.903700783119425</v>
      </c>
      <c r="K584" s="284">
        <f t="shared" si="294"/>
        <v>100</v>
      </c>
    </row>
    <row r="585" spans="1:11" x14ac:dyDescent="0.25">
      <c r="A585" s="31"/>
      <c r="B585" s="31"/>
      <c r="C585" s="31" t="s">
        <v>216</v>
      </c>
      <c r="D585" s="31"/>
      <c r="E585" s="30" t="s">
        <v>215</v>
      </c>
      <c r="F585" s="29">
        <f>F586</f>
        <v>741.09999999999991</v>
      </c>
      <c r="G585" s="29">
        <f t="shared" ref="G585:I585" si="296">G586</f>
        <v>741.09999999999991</v>
      </c>
      <c r="H585" s="29">
        <f t="shared" si="296"/>
        <v>178.82499999999999</v>
      </c>
      <c r="I585" s="29">
        <f t="shared" si="296"/>
        <v>178.82499999999999</v>
      </c>
      <c r="J585" s="285">
        <f t="shared" si="293"/>
        <v>24.129672109027123</v>
      </c>
      <c r="K585" s="285">
        <f t="shared" si="294"/>
        <v>100</v>
      </c>
    </row>
    <row r="586" spans="1:11" ht="26.25" x14ac:dyDescent="0.25">
      <c r="A586" s="184"/>
      <c r="B586" s="184"/>
      <c r="C586" s="184" t="s">
        <v>214</v>
      </c>
      <c r="D586" s="184"/>
      <c r="E586" s="185" t="s">
        <v>213</v>
      </c>
      <c r="F586" s="186">
        <f>F587+F589+F591+F593+F595</f>
        <v>741.09999999999991</v>
      </c>
      <c r="G586" s="186">
        <f t="shared" ref="G586:I586" si="297">G587+G589+G591+G593+G595</f>
        <v>741.09999999999991</v>
      </c>
      <c r="H586" s="186">
        <f t="shared" si="297"/>
        <v>178.82499999999999</v>
      </c>
      <c r="I586" s="186">
        <f t="shared" si="297"/>
        <v>178.82499999999999</v>
      </c>
      <c r="J586" s="286">
        <f t="shared" si="293"/>
        <v>24.129672109027123</v>
      </c>
      <c r="K586" s="286">
        <f t="shared" si="294"/>
        <v>100</v>
      </c>
    </row>
    <row r="587" spans="1:11" x14ac:dyDescent="0.25">
      <c r="A587" s="8"/>
      <c r="B587" s="8"/>
      <c r="C587" s="7" t="s">
        <v>212</v>
      </c>
      <c r="D587" s="7"/>
      <c r="E587" s="6" t="s">
        <v>211</v>
      </c>
      <c r="F587" s="9">
        <f>F588</f>
        <v>290.5</v>
      </c>
      <c r="G587" s="9">
        <f t="shared" ref="G587:I587" si="298">G588</f>
        <v>290.5</v>
      </c>
      <c r="H587" s="9">
        <f t="shared" si="298"/>
        <v>49.9</v>
      </c>
      <c r="I587" s="9">
        <f t="shared" si="298"/>
        <v>49.9</v>
      </c>
      <c r="J587" s="287">
        <f t="shared" si="293"/>
        <v>17.177280550774526</v>
      </c>
      <c r="K587" s="287">
        <f t="shared" si="294"/>
        <v>100</v>
      </c>
    </row>
    <row r="588" spans="1:11" ht="26.25" x14ac:dyDescent="0.25">
      <c r="A588" s="8"/>
      <c r="B588" s="8"/>
      <c r="C588" s="7"/>
      <c r="D588" s="7" t="s">
        <v>57</v>
      </c>
      <c r="E588" s="6" t="s">
        <v>56</v>
      </c>
      <c r="F588" s="9">
        <v>290.5</v>
      </c>
      <c r="G588" s="9">
        <v>290.5</v>
      </c>
      <c r="H588" s="9">
        <v>49.9</v>
      </c>
      <c r="I588" s="9">
        <v>49.9</v>
      </c>
      <c r="J588" s="287">
        <f t="shared" si="293"/>
        <v>17.177280550774526</v>
      </c>
      <c r="K588" s="287">
        <f t="shared" si="294"/>
        <v>100</v>
      </c>
    </row>
    <row r="589" spans="1:11" x14ac:dyDescent="0.25">
      <c r="A589" s="8"/>
      <c r="B589" s="8"/>
      <c r="C589" s="7" t="s">
        <v>210</v>
      </c>
      <c r="D589" s="7"/>
      <c r="E589" s="6" t="s">
        <v>209</v>
      </c>
      <c r="F589" s="9">
        <f>F590</f>
        <v>120.3</v>
      </c>
      <c r="G589" s="9">
        <f t="shared" ref="G589:I589" si="299">G590</f>
        <v>120.3</v>
      </c>
      <c r="H589" s="9">
        <f t="shared" si="299"/>
        <v>30.074999999999999</v>
      </c>
      <c r="I589" s="9">
        <f t="shared" si="299"/>
        <v>30.074999999999999</v>
      </c>
      <c r="J589" s="287">
        <f t="shared" si="293"/>
        <v>25</v>
      </c>
      <c r="K589" s="287">
        <f t="shared" si="294"/>
        <v>100</v>
      </c>
    </row>
    <row r="590" spans="1:11" ht="26.25" x14ac:dyDescent="0.25">
      <c r="A590" s="8"/>
      <c r="B590" s="8"/>
      <c r="C590" s="7"/>
      <c r="D590" s="7" t="s">
        <v>57</v>
      </c>
      <c r="E590" s="6" t="s">
        <v>56</v>
      </c>
      <c r="F590" s="9">
        <v>120.3</v>
      </c>
      <c r="G590" s="9">
        <v>120.3</v>
      </c>
      <c r="H590" s="9">
        <v>30.074999999999999</v>
      </c>
      <c r="I590" s="9">
        <v>30.074999999999999</v>
      </c>
      <c r="J590" s="287">
        <f t="shared" si="293"/>
        <v>25</v>
      </c>
      <c r="K590" s="287">
        <f t="shared" si="294"/>
        <v>100</v>
      </c>
    </row>
    <row r="591" spans="1:11" x14ac:dyDescent="0.25">
      <c r="A591" s="8"/>
      <c r="B591" s="8"/>
      <c r="C591" s="7" t="s">
        <v>208</v>
      </c>
      <c r="D591" s="7"/>
      <c r="E591" s="6" t="s">
        <v>207</v>
      </c>
      <c r="F591" s="9">
        <f>F592</f>
        <v>70.2</v>
      </c>
      <c r="G591" s="9">
        <f t="shared" ref="G591:I591" si="300">G592</f>
        <v>70.2</v>
      </c>
      <c r="H591" s="9">
        <f t="shared" si="300"/>
        <v>7.95</v>
      </c>
      <c r="I591" s="9">
        <f t="shared" si="300"/>
        <v>7.95</v>
      </c>
      <c r="J591" s="287">
        <f t="shared" si="293"/>
        <v>11.324786324786325</v>
      </c>
      <c r="K591" s="287">
        <f t="shared" si="294"/>
        <v>100</v>
      </c>
    </row>
    <row r="592" spans="1:11" ht="26.25" x14ac:dyDescent="0.25">
      <c r="A592" s="8"/>
      <c r="B592" s="8"/>
      <c r="C592" s="7"/>
      <c r="D592" s="7" t="s">
        <v>57</v>
      </c>
      <c r="E592" s="6" t="s">
        <v>56</v>
      </c>
      <c r="F592" s="9">
        <v>70.2</v>
      </c>
      <c r="G592" s="9">
        <v>70.2</v>
      </c>
      <c r="H592" s="9">
        <v>7.95</v>
      </c>
      <c r="I592" s="9">
        <v>7.95</v>
      </c>
      <c r="J592" s="287">
        <f t="shared" si="293"/>
        <v>11.324786324786325</v>
      </c>
      <c r="K592" s="287">
        <f t="shared" si="294"/>
        <v>100</v>
      </c>
    </row>
    <row r="593" spans="1:11" ht="27" customHeight="1" x14ac:dyDescent="0.25">
      <c r="A593" s="8"/>
      <c r="B593" s="8"/>
      <c r="C593" s="7" t="s">
        <v>206</v>
      </c>
      <c r="D593" s="7"/>
      <c r="E593" s="6" t="s">
        <v>205</v>
      </c>
      <c r="F593" s="9">
        <f>F594</f>
        <v>85.9</v>
      </c>
      <c r="G593" s="9">
        <f t="shared" ref="G593:I593" si="301">G594</f>
        <v>85.9</v>
      </c>
      <c r="H593" s="9">
        <f t="shared" si="301"/>
        <v>32.799999999999997</v>
      </c>
      <c r="I593" s="9">
        <f t="shared" si="301"/>
        <v>32.799999999999997</v>
      </c>
      <c r="J593" s="287">
        <f t="shared" si="293"/>
        <v>38.183934807916174</v>
      </c>
      <c r="K593" s="287">
        <f t="shared" si="294"/>
        <v>100</v>
      </c>
    </row>
    <row r="594" spans="1:11" ht="26.25" x14ac:dyDescent="0.25">
      <c r="A594" s="8"/>
      <c r="B594" s="8"/>
      <c r="C594" s="7"/>
      <c r="D594" s="7" t="s">
        <v>57</v>
      </c>
      <c r="E594" s="6" t="s">
        <v>56</v>
      </c>
      <c r="F594" s="9">
        <v>85.9</v>
      </c>
      <c r="G594" s="9">
        <v>85.9</v>
      </c>
      <c r="H594" s="9">
        <v>32.799999999999997</v>
      </c>
      <c r="I594" s="9">
        <v>32.799999999999997</v>
      </c>
      <c r="J594" s="287">
        <f t="shared" si="293"/>
        <v>38.183934807916174</v>
      </c>
      <c r="K594" s="287">
        <f t="shared" si="294"/>
        <v>100</v>
      </c>
    </row>
    <row r="595" spans="1:11" ht="14.25" customHeight="1" x14ac:dyDescent="0.25">
      <c r="A595" s="8"/>
      <c r="B595" s="8"/>
      <c r="C595" s="7" t="s">
        <v>204</v>
      </c>
      <c r="D595" s="7"/>
      <c r="E595" s="6" t="s">
        <v>203</v>
      </c>
      <c r="F595" s="9">
        <f>F596</f>
        <v>174.2</v>
      </c>
      <c r="G595" s="9">
        <f t="shared" ref="G595:I595" si="302">G596</f>
        <v>174.2</v>
      </c>
      <c r="H595" s="9">
        <f t="shared" si="302"/>
        <v>58.1</v>
      </c>
      <c r="I595" s="9">
        <f t="shared" si="302"/>
        <v>58.1</v>
      </c>
      <c r="J595" s="287">
        <f t="shared" si="293"/>
        <v>33.352468427095296</v>
      </c>
      <c r="K595" s="287">
        <f t="shared" si="294"/>
        <v>100</v>
      </c>
    </row>
    <row r="596" spans="1:11" ht="26.25" x14ac:dyDescent="0.25">
      <c r="A596" s="8"/>
      <c r="B596" s="8"/>
      <c r="C596" s="7"/>
      <c r="D596" s="7" t="s">
        <v>57</v>
      </c>
      <c r="E596" s="6" t="s">
        <v>56</v>
      </c>
      <c r="F596" s="9">
        <v>174.2</v>
      </c>
      <c r="G596" s="9">
        <v>174.2</v>
      </c>
      <c r="H596" s="9">
        <v>58.1</v>
      </c>
      <c r="I596" s="9">
        <v>58.1</v>
      </c>
      <c r="J596" s="287">
        <f t="shared" si="293"/>
        <v>33.352468427095296</v>
      </c>
      <c r="K596" s="287">
        <f t="shared" si="294"/>
        <v>100</v>
      </c>
    </row>
    <row r="597" spans="1:11" x14ac:dyDescent="0.25">
      <c r="A597" s="31"/>
      <c r="B597" s="31"/>
      <c r="C597" s="31" t="s">
        <v>140</v>
      </c>
      <c r="D597" s="31"/>
      <c r="E597" s="30" t="s">
        <v>139</v>
      </c>
      <c r="F597" s="29">
        <f>F598</f>
        <v>6282.6</v>
      </c>
      <c r="G597" s="29">
        <f t="shared" ref="G597:I597" si="303">G598</f>
        <v>6282.6</v>
      </c>
      <c r="H597" s="29">
        <f t="shared" si="303"/>
        <v>0</v>
      </c>
      <c r="I597" s="29">
        <f t="shared" si="303"/>
        <v>0</v>
      </c>
      <c r="J597" s="285">
        <f t="shared" si="293"/>
        <v>0</v>
      </c>
      <c r="K597" s="285"/>
    </row>
    <row r="598" spans="1:11" ht="26.25" customHeight="1" x14ac:dyDescent="0.25">
      <c r="A598" s="184"/>
      <c r="B598" s="184"/>
      <c r="C598" s="184" t="s">
        <v>138</v>
      </c>
      <c r="D598" s="184"/>
      <c r="E598" s="185" t="s">
        <v>137</v>
      </c>
      <c r="F598" s="186">
        <f>F603+F599+F601</f>
        <v>6282.6</v>
      </c>
      <c r="G598" s="186">
        <f t="shared" ref="G598:I598" si="304">G603+G599+G601</f>
        <v>6282.6</v>
      </c>
      <c r="H598" s="186">
        <f t="shared" si="304"/>
        <v>0</v>
      </c>
      <c r="I598" s="186">
        <f t="shared" si="304"/>
        <v>0</v>
      </c>
      <c r="J598" s="286">
        <f t="shared" si="293"/>
        <v>0</v>
      </c>
      <c r="K598" s="286"/>
    </row>
    <row r="599" spans="1:11" ht="25.5" customHeight="1" x14ac:dyDescent="0.25">
      <c r="A599" s="8"/>
      <c r="B599" s="8"/>
      <c r="C599" s="7" t="s">
        <v>202</v>
      </c>
      <c r="D599" s="7"/>
      <c r="E599" s="132" t="s">
        <v>744</v>
      </c>
      <c r="F599" s="9">
        <f>F600</f>
        <v>115.7</v>
      </c>
      <c r="G599" s="9">
        <f t="shared" ref="G599:I599" si="305">G600</f>
        <v>115.7</v>
      </c>
      <c r="H599" s="9">
        <f t="shared" si="305"/>
        <v>0</v>
      </c>
      <c r="I599" s="9">
        <f t="shared" si="305"/>
        <v>0</v>
      </c>
      <c r="J599" s="287">
        <f t="shared" si="293"/>
        <v>0</v>
      </c>
      <c r="K599" s="287"/>
    </row>
    <row r="600" spans="1:11" ht="26.25" x14ac:dyDescent="0.25">
      <c r="A600" s="8"/>
      <c r="B600" s="8"/>
      <c r="C600" s="7"/>
      <c r="D600" s="7" t="s">
        <v>57</v>
      </c>
      <c r="E600" s="6" t="s">
        <v>56</v>
      </c>
      <c r="F600" s="9">
        <v>115.7</v>
      </c>
      <c r="G600" s="9">
        <v>115.7</v>
      </c>
      <c r="H600" s="9">
        <v>0</v>
      </c>
      <c r="I600" s="9">
        <v>0</v>
      </c>
      <c r="J600" s="287">
        <f t="shared" si="293"/>
        <v>0</v>
      </c>
      <c r="K600" s="287"/>
    </row>
    <row r="601" spans="1:11" ht="26.25" x14ac:dyDescent="0.25">
      <c r="A601" s="8"/>
      <c r="B601" s="8"/>
      <c r="C601" s="7" t="s">
        <v>136</v>
      </c>
      <c r="D601" s="7"/>
      <c r="E601" s="6" t="s">
        <v>135</v>
      </c>
      <c r="F601" s="9">
        <f>F602</f>
        <v>1560.8</v>
      </c>
      <c r="G601" s="9">
        <f t="shared" ref="G601:I601" si="306">G602</f>
        <v>1560.8</v>
      </c>
      <c r="H601" s="9">
        <f t="shared" si="306"/>
        <v>0</v>
      </c>
      <c r="I601" s="9">
        <f t="shared" si="306"/>
        <v>0</v>
      </c>
      <c r="J601" s="287">
        <f t="shared" si="293"/>
        <v>0</v>
      </c>
      <c r="K601" s="287"/>
    </row>
    <row r="602" spans="1:11" ht="26.25" x14ac:dyDescent="0.25">
      <c r="A602" s="8"/>
      <c r="B602" s="8"/>
      <c r="C602" s="7"/>
      <c r="D602" s="7" t="s">
        <v>57</v>
      </c>
      <c r="E602" s="6" t="s">
        <v>56</v>
      </c>
      <c r="F602" s="9">
        <v>1560.8</v>
      </c>
      <c r="G602" s="9">
        <v>1560.8</v>
      </c>
      <c r="H602" s="9">
        <v>0</v>
      </c>
      <c r="I602" s="9">
        <v>0</v>
      </c>
      <c r="J602" s="287">
        <f t="shared" si="293"/>
        <v>0</v>
      </c>
      <c r="K602" s="287"/>
    </row>
    <row r="603" spans="1:11" ht="27.75" customHeight="1" x14ac:dyDescent="0.25">
      <c r="A603" s="8"/>
      <c r="B603" s="8"/>
      <c r="C603" s="7" t="s">
        <v>201</v>
      </c>
      <c r="D603" s="7"/>
      <c r="E603" s="6" t="s">
        <v>200</v>
      </c>
      <c r="F603" s="9">
        <f>F605</f>
        <v>4606.1000000000004</v>
      </c>
      <c r="G603" s="9">
        <f t="shared" ref="G603:I603" si="307">G605</f>
        <v>4606.1000000000004</v>
      </c>
      <c r="H603" s="9">
        <f t="shared" si="307"/>
        <v>0</v>
      </c>
      <c r="I603" s="9">
        <f t="shared" si="307"/>
        <v>0</v>
      </c>
      <c r="J603" s="287">
        <f t="shared" si="293"/>
        <v>0</v>
      </c>
      <c r="K603" s="287"/>
    </row>
    <row r="604" spans="1:11" x14ac:dyDescent="0.25">
      <c r="A604" s="8"/>
      <c r="B604" s="8"/>
      <c r="C604" s="7"/>
      <c r="D604" s="7" t="s">
        <v>79</v>
      </c>
      <c r="E604" s="6" t="s">
        <v>78</v>
      </c>
      <c r="F604" s="9">
        <v>0</v>
      </c>
      <c r="G604" s="9">
        <v>0</v>
      </c>
      <c r="H604" s="9">
        <v>0</v>
      </c>
      <c r="I604" s="9">
        <v>0</v>
      </c>
      <c r="J604" s="287"/>
      <c r="K604" s="287"/>
    </row>
    <row r="605" spans="1:11" ht="26.25" x14ac:dyDescent="0.25">
      <c r="A605" s="8"/>
      <c r="B605" s="8"/>
      <c r="C605" s="7"/>
      <c r="D605" s="7" t="s">
        <v>57</v>
      </c>
      <c r="E605" s="6" t="s">
        <v>56</v>
      </c>
      <c r="F605" s="9">
        <v>4606.1000000000004</v>
      </c>
      <c r="G605" s="9">
        <v>4606.1000000000004</v>
      </c>
      <c r="H605" s="9">
        <v>0</v>
      </c>
      <c r="I605" s="9">
        <v>0</v>
      </c>
      <c r="J605" s="287">
        <f t="shared" si="293"/>
        <v>0</v>
      </c>
      <c r="K605" s="287"/>
    </row>
    <row r="606" spans="1:11" x14ac:dyDescent="0.25">
      <c r="A606" s="8"/>
      <c r="B606" s="8"/>
      <c r="C606" s="7"/>
      <c r="D606" s="7" t="s">
        <v>22</v>
      </c>
      <c r="E606" s="6" t="s">
        <v>21</v>
      </c>
      <c r="F606" s="9">
        <v>0</v>
      </c>
      <c r="G606" s="9">
        <v>0</v>
      </c>
      <c r="H606" s="9">
        <v>0</v>
      </c>
      <c r="I606" s="9">
        <v>0</v>
      </c>
      <c r="J606" s="287"/>
      <c r="K606" s="287"/>
    </row>
    <row r="607" spans="1:11" x14ac:dyDescent="0.25">
      <c r="A607" s="31"/>
      <c r="B607" s="31"/>
      <c r="C607" s="31" t="s">
        <v>85</v>
      </c>
      <c r="D607" s="31"/>
      <c r="E607" s="52" t="s">
        <v>84</v>
      </c>
      <c r="F607" s="29">
        <f>F608</f>
        <v>278.2</v>
      </c>
      <c r="G607" s="29">
        <f t="shared" ref="G607:I607" si="308">G608</f>
        <v>278.2</v>
      </c>
      <c r="H607" s="29">
        <f t="shared" si="308"/>
        <v>85</v>
      </c>
      <c r="I607" s="29">
        <f t="shared" si="308"/>
        <v>85</v>
      </c>
      <c r="J607" s="285">
        <f t="shared" si="293"/>
        <v>30.553558590941769</v>
      </c>
      <c r="K607" s="285">
        <f t="shared" si="294"/>
        <v>100</v>
      </c>
    </row>
    <row r="608" spans="1:11" ht="26.25" x14ac:dyDescent="0.25">
      <c r="A608" s="184"/>
      <c r="B608" s="184"/>
      <c r="C608" s="184" t="s">
        <v>199</v>
      </c>
      <c r="D608" s="184"/>
      <c r="E608" s="185" t="s">
        <v>198</v>
      </c>
      <c r="F608" s="186">
        <f>F611+F609</f>
        <v>278.2</v>
      </c>
      <c r="G608" s="186">
        <f t="shared" ref="G608:I608" si="309">G611+G609</f>
        <v>278.2</v>
      </c>
      <c r="H608" s="186">
        <f t="shared" si="309"/>
        <v>85</v>
      </c>
      <c r="I608" s="186">
        <f t="shared" si="309"/>
        <v>85</v>
      </c>
      <c r="J608" s="286">
        <f t="shared" si="293"/>
        <v>30.553558590941769</v>
      </c>
      <c r="K608" s="286">
        <f t="shared" si="294"/>
        <v>100</v>
      </c>
    </row>
    <row r="609" spans="1:11" x14ac:dyDescent="0.25">
      <c r="A609" s="72"/>
      <c r="B609" s="72"/>
      <c r="C609" s="72" t="s">
        <v>197</v>
      </c>
      <c r="D609" s="72"/>
      <c r="E609" s="71" t="s">
        <v>196</v>
      </c>
      <c r="F609" s="9">
        <f>F610</f>
        <v>175</v>
      </c>
      <c r="G609" s="9">
        <f t="shared" ref="G609:I609" si="310">G610</f>
        <v>175</v>
      </c>
      <c r="H609" s="9">
        <f t="shared" si="310"/>
        <v>60</v>
      </c>
      <c r="I609" s="9">
        <f t="shared" si="310"/>
        <v>60</v>
      </c>
      <c r="J609" s="287">
        <f t="shared" si="293"/>
        <v>34.285714285714285</v>
      </c>
      <c r="K609" s="287">
        <f t="shared" si="294"/>
        <v>100</v>
      </c>
    </row>
    <row r="610" spans="1:11" ht="26.25" x14ac:dyDescent="0.25">
      <c r="A610" s="72"/>
      <c r="B610" s="72"/>
      <c r="C610" s="72"/>
      <c r="D610" s="72" t="s">
        <v>57</v>
      </c>
      <c r="E610" s="71" t="s">
        <v>56</v>
      </c>
      <c r="F610" s="9">
        <v>175</v>
      </c>
      <c r="G610" s="9">
        <v>175</v>
      </c>
      <c r="H610" s="9">
        <v>60</v>
      </c>
      <c r="I610" s="9">
        <v>60</v>
      </c>
      <c r="J610" s="287">
        <f t="shared" si="293"/>
        <v>34.285714285714285</v>
      </c>
      <c r="K610" s="287">
        <f t="shared" si="294"/>
        <v>100</v>
      </c>
    </row>
    <row r="611" spans="1:11" ht="26.25" x14ac:dyDescent="0.25">
      <c r="A611" s="7"/>
      <c r="B611" s="7"/>
      <c r="C611" s="7" t="s">
        <v>195</v>
      </c>
      <c r="D611" s="7"/>
      <c r="E611" s="6" t="s">
        <v>194</v>
      </c>
      <c r="F611" s="9">
        <f>F612</f>
        <v>103.2</v>
      </c>
      <c r="G611" s="9">
        <f t="shared" ref="G611:I611" si="311">G612</f>
        <v>103.2</v>
      </c>
      <c r="H611" s="9">
        <f t="shared" si="311"/>
        <v>25</v>
      </c>
      <c r="I611" s="9">
        <f t="shared" si="311"/>
        <v>25</v>
      </c>
      <c r="J611" s="287">
        <f t="shared" si="293"/>
        <v>24.224806201550386</v>
      </c>
      <c r="K611" s="287">
        <f t="shared" si="294"/>
        <v>100</v>
      </c>
    </row>
    <row r="612" spans="1:11" ht="26.25" x14ac:dyDescent="0.25">
      <c r="A612" s="7"/>
      <c r="B612" s="7"/>
      <c r="C612" s="7"/>
      <c r="D612" s="72" t="s">
        <v>57</v>
      </c>
      <c r="E612" s="71" t="s">
        <v>56</v>
      </c>
      <c r="F612" s="9">
        <v>103.2</v>
      </c>
      <c r="G612" s="9">
        <v>103.2</v>
      </c>
      <c r="H612" s="9">
        <v>25</v>
      </c>
      <c r="I612" s="9">
        <v>25</v>
      </c>
      <c r="J612" s="287">
        <f t="shared" si="293"/>
        <v>24.224806201550386</v>
      </c>
      <c r="K612" s="287">
        <f t="shared" si="294"/>
        <v>100</v>
      </c>
    </row>
    <row r="613" spans="1:11" x14ac:dyDescent="0.25">
      <c r="A613" s="31"/>
      <c r="B613" s="31"/>
      <c r="C613" s="31" t="s">
        <v>193</v>
      </c>
      <c r="D613" s="31"/>
      <c r="E613" s="52" t="s">
        <v>192</v>
      </c>
      <c r="F613" s="29">
        <f t="shared" ref="F613:I615" si="312">F614</f>
        <v>53.3</v>
      </c>
      <c r="G613" s="29">
        <f t="shared" si="312"/>
        <v>53.3</v>
      </c>
      <c r="H613" s="29">
        <f t="shared" si="312"/>
        <v>23.3</v>
      </c>
      <c r="I613" s="29">
        <f t="shared" si="312"/>
        <v>23.3</v>
      </c>
      <c r="J613" s="285">
        <f t="shared" si="293"/>
        <v>43.714821763602259</v>
      </c>
      <c r="K613" s="285">
        <f t="shared" si="294"/>
        <v>100</v>
      </c>
    </row>
    <row r="614" spans="1:11" x14ac:dyDescent="0.25">
      <c r="A614" s="184"/>
      <c r="B614" s="184"/>
      <c r="C614" s="184" t="s">
        <v>191</v>
      </c>
      <c r="D614" s="184"/>
      <c r="E614" s="185" t="s">
        <v>190</v>
      </c>
      <c r="F614" s="186">
        <f t="shared" si="312"/>
        <v>53.3</v>
      </c>
      <c r="G614" s="186">
        <f t="shared" si="312"/>
        <v>53.3</v>
      </c>
      <c r="H614" s="186">
        <f t="shared" si="312"/>
        <v>23.3</v>
      </c>
      <c r="I614" s="186">
        <f t="shared" si="312"/>
        <v>23.3</v>
      </c>
      <c r="J614" s="286">
        <f t="shared" si="293"/>
        <v>43.714821763602259</v>
      </c>
      <c r="K614" s="286">
        <f t="shared" si="294"/>
        <v>100</v>
      </c>
    </row>
    <row r="615" spans="1:11" ht="26.25" x14ac:dyDescent="0.25">
      <c r="A615" s="8"/>
      <c r="B615" s="8"/>
      <c r="C615" s="7" t="s">
        <v>189</v>
      </c>
      <c r="D615" s="7"/>
      <c r="E615" s="6" t="s">
        <v>188</v>
      </c>
      <c r="F615" s="9">
        <f t="shared" si="312"/>
        <v>53.3</v>
      </c>
      <c r="G615" s="9">
        <f t="shared" si="312"/>
        <v>53.3</v>
      </c>
      <c r="H615" s="9">
        <f t="shared" si="312"/>
        <v>23.3</v>
      </c>
      <c r="I615" s="9">
        <f t="shared" si="312"/>
        <v>23.3</v>
      </c>
      <c r="J615" s="287">
        <f t="shared" si="293"/>
        <v>43.714821763602259</v>
      </c>
      <c r="K615" s="287">
        <f t="shared" si="294"/>
        <v>100</v>
      </c>
    </row>
    <row r="616" spans="1:11" ht="26.25" x14ac:dyDescent="0.25">
      <c r="A616" s="8"/>
      <c r="B616" s="8"/>
      <c r="C616" s="7"/>
      <c r="D616" s="7" t="s">
        <v>57</v>
      </c>
      <c r="E616" s="6" t="s">
        <v>56</v>
      </c>
      <c r="F616" s="9">
        <v>53.3</v>
      </c>
      <c r="G616" s="9">
        <v>53.3</v>
      </c>
      <c r="H616" s="9">
        <v>23.3</v>
      </c>
      <c r="I616" s="9">
        <v>23.3</v>
      </c>
      <c r="J616" s="287">
        <f t="shared" si="293"/>
        <v>43.714821763602259</v>
      </c>
      <c r="K616" s="287">
        <f t="shared" si="294"/>
        <v>100</v>
      </c>
    </row>
    <row r="617" spans="1:11" x14ac:dyDescent="0.25">
      <c r="A617" s="8"/>
      <c r="B617" s="23">
        <v>1000</v>
      </c>
      <c r="C617" s="22"/>
      <c r="D617" s="21"/>
      <c r="E617" s="20" t="s">
        <v>88</v>
      </c>
      <c r="F617" s="27">
        <f>F618+F641</f>
        <v>29695.971000000001</v>
      </c>
      <c r="G617" s="27">
        <f>G618+G641</f>
        <v>29695.971000000001</v>
      </c>
      <c r="H617" s="27">
        <f t="shared" ref="H617:I617" si="313">H618+H641</f>
        <v>8211.0747700000011</v>
      </c>
      <c r="I617" s="27">
        <f t="shared" si="313"/>
        <v>8211.0747700000011</v>
      </c>
      <c r="J617" s="288">
        <f t="shared" si="293"/>
        <v>27.6504673647479</v>
      </c>
      <c r="K617" s="288">
        <f t="shared" si="294"/>
        <v>100</v>
      </c>
    </row>
    <row r="618" spans="1:11" x14ac:dyDescent="0.25">
      <c r="A618" s="8"/>
      <c r="B618" s="23">
        <v>1003</v>
      </c>
      <c r="C618" s="22"/>
      <c r="D618" s="21"/>
      <c r="E618" s="20" t="s">
        <v>87</v>
      </c>
      <c r="F618" s="27">
        <f t="shared" ref="F618:I619" si="314">F619</f>
        <v>25121.671000000002</v>
      </c>
      <c r="G618" s="27">
        <f t="shared" si="314"/>
        <v>25121.671000000002</v>
      </c>
      <c r="H618" s="27">
        <f t="shared" si="314"/>
        <v>7096.0747700000011</v>
      </c>
      <c r="I618" s="27">
        <f>I619</f>
        <v>7096.0747700000011</v>
      </c>
      <c r="J618" s="288">
        <f t="shared" si="293"/>
        <v>28.246826295910015</v>
      </c>
      <c r="K618" s="288">
        <f t="shared" si="294"/>
        <v>100</v>
      </c>
    </row>
    <row r="619" spans="1:11" ht="25.5" x14ac:dyDescent="0.25">
      <c r="A619" s="8"/>
      <c r="B619" s="23"/>
      <c r="C619" s="22" t="s">
        <v>36</v>
      </c>
      <c r="D619" s="21"/>
      <c r="E619" s="28" t="s">
        <v>35</v>
      </c>
      <c r="F619" s="27">
        <f t="shared" si="314"/>
        <v>25121.671000000002</v>
      </c>
      <c r="G619" s="27">
        <f t="shared" si="314"/>
        <v>25121.671000000002</v>
      </c>
      <c r="H619" s="27">
        <f t="shared" si="314"/>
        <v>7096.0747700000011</v>
      </c>
      <c r="I619" s="27">
        <f t="shared" si="314"/>
        <v>7096.0747700000011</v>
      </c>
      <c r="J619" s="288">
        <f t="shared" si="293"/>
        <v>28.246826295910015</v>
      </c>
      <c r="K619" s="288">
        <f t="shared" si="294"/>
        <v>100</v>
      </c>
    </row>
    <row r="620" spans="1:11" ht="25.5" x14ac:dyDescent="0.25">
      <c r="A620" s="35"/>
      <c r="B620" s="35"/>
      <c r="C620" s="35" t="s">
        <v>86</v>
      </c>
      <c r="D620" s="34"/>
      <c r="E620" s="33" t="s">
        <v>221</v>
      </c>
      <c r="F620" s="32">
        <f>F621+F625+F633</f>
        <v>25121.671000000002</v>
      </c>
      <c r="G620" s="32">
        <f t="shared" ref="G620:I620" si="315">G621+G625+G633</f>
        <v>25121.671000000002</v>
      </c>
      <c r="H620" s="32">
        <f t="shared" si="315"/>
        <v>7096.0747700000011</v>
      </c>
      <c r="I620" s="32">
        <f t="shared" si="315"/>
        <v>7096.0747700000011</v>
      </c>
      <c r="J620" s="284">
        <f t="shared" si="293"/>
        <v>28.246826295910015</v>
      </c>
      <c r="K620" s="284">
        <f t="shared" si="294"/>
        <v>100</v>
      </c>
    </row>
    <row r="621" spans="1:11" x14ac:dyDescent="0.25">
      <c r="A621" s="31"/>
      <c r="B621" s="31"/>
      <c r="C621" s="31" t="s">
        <v>171</v>
      </c>
      <c r="D621" s="31"/>
      <c r="E621" s="52" t="s">
        <v>170</v>
      </c>
      <c r="F621" s="29">
        <f t="shared" ref="F621:I623" si="316">F622</f>
        <v>138.19999999999999</v>
      </c>
      <c r="G621" s="29">
        <f t="shared" si="316"/>
        <v>138.19999999999999</v>
      </c>
      <c r="H621" s="29">
        <f t="shared" si="316"/>
        <v>34.549999999999997</v>
      </c>
      <c r="I621" s="29">
        <f t="shared" si="316"/>
        <v>34.549999999999997</v>
      </c>
      <c r="J621" s="285">
        <f t="shared" si="293"/>
        <v>25</v>
      </c>
      <c r="K621" s="285">
        <f t="shared" si="294"/>
        <v>100</v>
      </c>
    </row>
    <row r="622" spans="1:11" ht="26.25" x14ac:dyDescent="0.25">
      <c r="A622" s="184"/>
      <c r="B622" s="184"/>
      <c r="C622" s="184" t="s">
        <v>169</v>
      </c>
      <c r="D622" s="184"/>
      <c r="E622" s="185" t="s">
        <v>187</v>
      </c>
      <c r="F622" s="186">
        <f t="shared" si="316"/>
        <v>138.19999999999999</v>
      </c>
      <c r="G622" s="186">
        <f t="shared" si="316"/>
        <v>138.19999999999999</v>
      </c>
      <c r="H622" s="186">
        <f t="shared" si="316"/>
        <v>34.549999999999997</v>
      </c>
      <c r="I622" s="186">
        <f t="shared" si="316"/>
        <v>34.549999999999997</v>
      </c>
      <c r="J622" s="286">
        <f t="shared" si="293"/>
        <v>25</v>
      </c>
      <c r="K622" s="286">
        <f t="shared" si="294"/>
        <v>100</v>
      </c>
    </row>
    <row r="623" spans="1:11" ht="26.25" x14ac:dyDescent="0.25">
      <c r="A623" s="8"/>
      <c r="B623" s="8"/>
      <c r="C623" s="55" t="s">
        <v>186</v>
      </c>
      <c r="D623" s="7"/>
      <c r="E623" s="6" t="s">
        <v>685</v>
      </c>
      <c r="F623" s="9">
        <f t="shared" si="316"/>
        <v>138.19999999999999</v>
      </c>
      <c r="G623" s="9">
        <f t="shared" si="316"/>
        <v>138.19999999999999</v>
      </c>
      <c r="H623" s="9">
        <f t="shared" si="316"/>
        <v>34.549999999999997</v>
      </c>
      <c r="I623" s="9">
        <f t="shared" si="316"/>
        <v>34.549999999999997</v>
      </c>
      <c r="J623" s="287">
        <f t="shared" si="293"/>
        <v>25</v>
      </c>
      <c r="K623" s="287">
        <f t="shared" si="294"/>
        <v>100</v>
      </c>
    </row>
    <row r="624" spans="1:11" ht="26.25" x14ac:dyDescent="0.25">
      <c r="A624" s="8"/>
      <c r="B624" s="8"/>
      <c r="C624" s="55"/>
      <c r="D624" s="7" t="s">
        <v>57</v>
      </c>
      <c r="E624" s="6" t="s">
        <v>56</v>
      </c>
      <c r="F624" s="9">
        <v>138.19999999999999</v>
      </c>
      <c r="G624" s="9">
        <v>138.19999999999999</v>
      </c>
      <c r="H624" s="9">
        <v>34.549999999999997</v>
      </c>
      <c r="I624" s="9">
        <v>34.549999999999997</v>
      </c>
      <c r="J624" s="287">
        <f t="shared" si="293"/>
        <v>25</v>
      </c>
      <c r="K624" s="287">
        <f t="shared" si="294"/>
        <v>100</v>
      </c>
    </row>
    <row r="625" spans="1:11" x14ac:dyDescent="0.25">
      <c r="A625" s="31"/>
      <c r="B625" s="31"/>
      <c r="C625" s="31" t="s">
        <v>185</v>
      </c>
      <c r="D625" s="31"/>
      <c r="E625" s="52" t="s">
        <v>184</v>
      </c>
      <c r="F625" s="29">
        <f>F626</f>
        <v>9490.7000000000007</v>
      </c>
      <c r="G625" s="29">
        <f t="shared" ref="G625:I625" si="317">G626</f>
        <v>9490.7000000000007</v>
      </c>
      <c r="H625" s="29">
        <f t="shared" si="317"/>
        <v>2583.9500000000003</v>
      </c>
      <c r="I625" s="29">
        <f t="shared" si="317"/>
        <v>2583.9500000000003</v>
      </c>
      <c r="J625" s="285">
        <f t="shared" si="293"/>
        <v>27.226126629226506</v>
      </c>
      <c r="K625" s="285">
        <f t="shared" si="294"/>
        <v>100</v>
      </c>
    </row>
    <row r="626" spans="1:11" ht="39" x14ac:dyDescent="0.25">
      <c r="A626" s="184"/>
      <c r="B626" s="184"/>
      <c r="C626" s="184" t="s">
        <v>183</v>
      </c>
      <c r="D626" s="184"/>
      <c r="E626" s="185" t="s">
        <v>182</v>
      </c>
      <c r="F626" s="186">
        <f>F627+F629+F631</f>
        <v>9490.7000000000007</v>
      </c>
      <c r="G626" s="186">
        <f t="shared" ref="G626:I626" si="318">G627+G629+G631</f>
        <v>9490.7000000000007</v>
      </c>
      <c r="H626" s="186">
        <f t="shared" si="318"/>
        <v>2583.9500000000003</v>
      </c>
      <c r="I626" s="186">
        <f t="shared" si="318"/>
        <v>2583.9500000000003</v>
      </c>
      <c r="J626" s="286">
        <f t="shared" si="293"/>
        <v>27.226126629226506</v>
      </c>
      <c r="K626" s="286">
        <f t="shared" si="294"/>
        <v>100</v>
      </c>
    </row>
    <row r="627" spans="1:11" ht="25.5" x14ac:dyDescent="0.25">
      <c r="A627" s="8"/>
      <c r="B627" s="8"/>
      <c r="C627" s="70" t="s">
        <v>181</v>
      </c>
      <c r="D627" s="7"/>
      <c r="E627" s="10" t="s">
        <v>180</v>
      </c>
      <c r="F627" s="9">
        <f>F628</f>
        <v>3726.4</v>
      </c>
      <c r="G627" s="9">
        <f t="shared" ref="G627:I627" si="319">G628</f>
        <v>3726.4</v>
      </c>
      <c r="H627" s="9">
        <f t="shared" si="319"/>
        <v>1175.4000000000001</v>
      </c>
      <c r="I627" s="9">
        <f t="shared" si="319"/>
        <v>1175.4000000000001</v>
      </c>
      <c r="J627" s="287">
        <f t="shared" si="293"/>
        <v>31.542507513954487</v>
      </c>
      <c r="K627" s="287">
        <f t="shared" si="294"/>
        <v>100</v>
      </c>
    </row>
    <row r="628" spans="1:11" ht="26.25" x14ac:dyDescent="0.25">
      <c r="A628" s="8"/>
      <c r="B628" s="8"/>
      <c r="C628" s="70"/>
      <c r="D628" s="7" t="s">
        <v>57</v>
      </c>
      <c r="E628" s="6" t="s">
        <v>56</v>
      </c>
      <c r="F628" s="9">
        <v>3726.4</v>
      </c>
      <c r="G628" s="9">
        <v>3726.4</v>
      </c>
      <c r="H628" s="9">
        <v>1175.4000000000001</v>
      </c>
      <c r="I628" s="9">
        <v>1175.4000000000001</v>
      </c>
      <c r="J628" s="287">
        <f t="shared" si="293"/>
        <v>31.542507513954487</v>
      </c>
      <c r="K628" s="287">
        <f t="shared" si="294"/>
        <v>100</v>
      </c>
    </row>
    <row r="629" spans="1:11" ht="16.5" customHeight="1" x14ac:dyDescent="0.25">
      <c r="A629" s="8"/>
      <c r="B629" s="8"/>
      <c r="C629" s="70" t="s">
        <v>179</v>
      </c>
      <c r="D629" s="7"/>
      <c r="E629" s="6" t="s">
        <v>178</v>
      </c>
      <c r="F629" s="9">
        <f>F630</f>
        <v>4104.8</v>
      </c>
      <c r="G629" s="9">
        <f t="shared" ref="G629:I629" si="320">G630</f>
        <v>4104.8</v>
      </c>
      <c r="H629" s="9">
        <f t="shared" si="320"/>
        <v>855.4</v>
      </c>
      <c r="I629" s="9">
        <f t="shared" si="320"/>
        <v>855.4</v>
      </c>
      <c r="J629" s="287">
        <f t="shared" si="293"/>
        <v>20.839017735334242</v>
      </c>
      <c r="K629" s="287">
        <f t="shared" si="294"/>
        <v>100</v>
      </c>
    </row>
    <row r="630" spans="1:11" ht="26.25" x14ac:dyDescent="0.25">
      <c r="A630" s="8"/>
      <c r="B630" s="8"/>
      <c r="C630" s="70"/>
      <c r="D630" s="7" t="s">
        <v>57</v>
      </c>
      <c r="E630" s="6" t="s">
        <v>56</v>
      </c>
      <c r="F630" s="9">
        <v>4104.8</v>
      </c>
      <c r="G630" s="9">
        <v>4104.8</v>
      </c>
      <c r="H630" s="9">
        <v>855.4</v>
      </c>
      <c r="I630" s="9">
        <v>855.4</v>
      </c>
      <c r="J630" s="287">
        <f t="shared" si="293"/>
        <v>20.839017735334242</v>
      </c>
      <c r="K630" s="287">
        <f t="shared" si="294"/>
        <v>100</v>
      </c>
    </row>
    <row r="631" spans="1:11" ht="26.25" x14ac:dyDescent="0.25">
      <c r="A631" s="8"/>
      <c r="B631" s="8"/>
      <c r="C631" s="7" t="s">
        <v>177</v>
      </c>
      <c r="D631" s="7"/>
      <c r="E631" s="6" t="s">
        <v>743</v>
      </c>
      <c r="F631" s="9">
        <f>F632</f>
        <v>1659.5</v>
      </c>
      <c r="G631" s="9">
        <f t="shared" ref="G631:I631" si="321">G632</f>
        <v>1659.5</v>
      </c>
      <c r="H631" s="9">
        <f t="shared" si="321"/>
        <v>553.15</v>
      </c>
      <c r="I631" s="9">
        <f t="shared" si="321"/>
        <v>553.15</v>
      </c>
      <c r="J631" s="287">
        <f t="shared" si="293"/>
        <v>33.332329014763488</v>
      </c>
      <c r="K631" s="287">
        <f t="shared" si="294"/>
        <v>100</v>
      </c>
    </row>
    <row r="632" spans="1:11" ht="26.25" x14ac:dyDescent="0.25">
      <c r="A632" s="8"/>
      <c r="B632" s="8"/>
      <c r="C632" s="7"/>
      <c r="D632" s="7" t="s">
        <v>57</v>
      </c>
      <c r="E632" s="6" t="s">
        <v>56</v>
      </c>
      <c r="F632" s="9">
        <f>1519.4+140.1</f>
        <v>1659.5</v>
      </c>
      <c r="G632" s="9">
        <f t="shared" ref="G632" si="322">1519.4+140.1</f>
        <v>1659.5</v>
      </c>
      <c r="H632" s="9">
        <v>553.15</v>
      </c>
      <c r="I632" s="9">
        <v>553.15</v>
      </c>
      <c r="J632" s="287">
        <f t="shared" si="293"/>
        <v>33.332329014763488</v>
      </c>
      <c r="K632" s="287">
        <f t="shared" si="294"/>
        <v>100</v>
      </c>
    </row>
    <row r="633" spans="1:11" x14ac:dyDescent="0.25">
      <c r="A633" s="31"/>
      <c r="B633" s="31"/>
      <c r="C633" s="31" t="s">
        <v>85</v>
      </c>
      <c r="D633" s="31"/>
      <c r="E633" s="52" t="s">
        <v>84</v>
      </c>
      <c r="F633" s="29">
        <f>F634</f>
        <v>15492.771000000001</v>
      </c>
      <c r="G633" s="29">
        <f t="shared" ref="G633:I633" si="323">G634</f>
        <v>15492.771000000001</v>
      </c>
      <c r="H633" s="29">
        <f t="shared" si="323"/>
        <v>4477.5747700000002</v>
      </c>
      <c r="I633" s="29">
        <f t="shared" si="323"/>
        <v>4477.5747700000002</v>
      </c>
      <c r="J633" s="285">
        <f t="shared" si="293"/>
        <v>28.901058241937484</v>
      </c>
      <c r="K633" s="285">
        <f t="shared" si="294"/>
        <v>100</v>
      </c>
    </row>
    <row r="634" spans="1:11" ht="26.25" x14ac:dyDescent="0.25">
      <c r="A634" s="184"/>
      <c r="B634" s="184"/>
      <c r="C634" s="184" t="s">
        <v>83</v>
      </c>
      <c r="D634" s="184"/>
      <c r="E634" s="185" t="s">
        <v>82</v>
      </c>
      <c r="F634" s="186">
        <f>F635+F638</f>
        <v>15492.771000000001</v>
      </c>
      <c r="G634" s="186">
        <f t="shared" ref="G634:I634" si="324">G635+G638</f>
        <v>15492.771000000001</v>
      </c>
      <c r="H634" s="186">
        <f t="shared" si="324"/>
        <v>4477.5747700000002</v>
      </c>
      <c r="I634" s="186">
        <f t="shared" si="324"/>
        <v>4477.5747700000002</v>
      </c>
      <c r="J634" s="286">
        <f t="shared" si="293"/>
        <v>28.901058241937484</v>
      </c>
      <c r="K634" s="286">
        <f t="shared" si="294"/>
        <v>100</v>
      </c>
    </row>
    <row r="635" spans="1:11" ht="26.25" x14ac:dyDescent="0.25">
      <c r="A635" s="8"/>
      <c r="B635" s="8"/>
      <c r="C635" s="7" t="s">
        <v>176</v>
      </c>
      <c r="D635" s="7"/>
      <c r="E635" s="6" t="s">
        <v>175</v>
      </c>
      <c r="F635" s="9">
        <f>SUM(F636)</f>
        <v>913.5</v>
      </c>
      <c r="G635" s="9">
        <f>G637</f>
        <v>913.5</v>
      </c>
      <c r="H635" s="9">
        <f t="shared" ref="H635:I635" si="325">SUM(H636)</f>
        <v>0</v>
      </c>
      <c r="I635" s="9">
        <f t="shared" si="325"/>
        <v>0</v>
      </c>
      <c r="J635" s="287">
        <f t="shared" si="293"/>
        <v>0</v>
      </c>
      <c r="K635" s="287"/>
    </row>
    <row r="636" spans="1:11" x14ac:dyDescent="0.25">
      <c r="A636" s="8"/>
      <c r="B636" s="8"/>
      <c r="C636" s="7"/>
      <c r="D636" s="7" t="s">
        <v>79</v>
      </c>
      <c r="E636" s="6" t="s">
        <v>78</v>
      </c>
      <c r="F636" s="9">
        <v>913.5</v>
      </c>
      <c r="G636" s="9">
        <v>0</v>
      </c>
      <c r="H636" s="9">
        <v>0</v>
      </c>
      <c r="I636" s="9">
        <v>0</v>
      </c>
      <c r="J636" s="287">
        <f t="shared" si="293"/>
        <v>0</v>
      </c>
      <c r="K636" s="287"/>
    </row>
    <row r="637" spans="1:11" ht="26.25" x14ac:dyDescent="0.25">
      <c r="A637" s="276"/>
      <c r="B637" s="276"/>
      <c r="C637" s="266"/>
      <c r="D637" s="7" t="s">
        <v>57</v>
      </c>
      <c r="E637" s="6" t="s">
        <v>56</v>
      </c>
      <c r="F637" s="269"/>
      <c r="G637" s="269">
        <v>913.5</v>
      </c>
      <c r="H637" s="269">
        <v>0</v>
      </c>
      <c r="I637" s="269">
        <v>0</v>
      </c>
      <c r="J637" s="313"/>
      <c r="K637" s="313"/>
    </row>
    <row r="638" spans="1:11" ht="36.75" customHeight="1" x14ac:dyDescent="0.25">
      <c r="A638" s="8"/>
      <c r="B638" s="8"/>
      <c r="C638" s="7" t="s">
        <v>81</v>
      </c>
      <c r="D638" s="7"/>
      <c r="E638" s="6" t="s">
        <v>174</v>
      </c>
      <c r="F638" s="9">
        <f>F639+F640</f>
        <v>14579.271000000001</v>
      </c>
      <c r="G638" s="9">
        <f t="shared" ref="G638:I638" si="326">G639+G640</f>
        <v>14579.271000000001</v>
      </c>
      <c r="H638" s="9">
        <f t="shared" si="326"/>
        <v>4477.5747700000002</v>
      </c>
      <c r="I638" s="9">
        <f t="shared" si="326"/>
        <v>4477.5747700000002</v>
      </c>
      <c r="J638" s="287">
        <f t="shared" si="293"/>
        <v>30.71192496524689</v>
      </c>
      <c r="K638" s="287">
        <f t="shared" si="294"/>
        <v>100</v>
      </c>
    </row>
    <row r="639" spans="1:11" x14ac:dyDescent="0.25">
      <c r="A639" s="8"/>
      <c r="B639" s="8"/>
      <c r="C639" s="7"/>
      <c r="D639" s="7" t="s">
        <v>79</v>
      </c>
      <c r="E639" s="6" t="s">
        <v>78</v>
      </c>
      <c r="F639" s="9">
        <v>6854.4</v>
      </c>
      <c r="G639" s="9">
        <v>6854.4</v>
      </c>
      <c r="H639" s="9">
        <v>1913.7037700000001</v>
      </c>
      <c r="I639" s="9">
        <v>1913.7037700000001</v>
      </c>
      <c r="J639" s="287">
        <f t="shared" si="293"/>
        <v>27.919347718253974</v>
      </c>
      <c r="K639" s="287">
        <f t="shared" si="294"/>
        <v>100</v>
      </c>
    </row>
    <row r="640" spans="1:11" ht="26.25" x14ac:dyDescent="0.25">
      <c r="A640" s="8"/>
      <c r="B640" s="8"/>
      <c r="C640" s="7"/>
      <c r="D640" s="7" t="s">
        <v>57</v>
      </c>
      <c r="E640" s="6" t="s">
        <v>56</v>
      </c>
      <c r="F640" s="9">
        <v>7724.8710000000001</v>
      </c>
      <c r="G640" s="9">
        <v>7724.8710000000001</v>
      </c>
      <c r="H640" s="9">
        <v>2563.8710000000001</v>
      </c>
      <c r="I640" s="9">
        <v>2563.8710000000001</v>
      </c>
      <c r="J640" s="287">
        <f t="shared" si="293"/>
        <v>33.189822846232644</v>
      </c>
      <c r="K640" s="287">
        <f t="shared" si="294"/>
        <v>100</v>
      </c>
    </row>
    <row r="641" spans="1:11" x14ac:dyDescent="0.25">
      <c r="A641" s="21"/>
      <c r="B641" s="23">
        <v>1004</v>
      </c>
      <c r="C641" s="22"/>
      <c r="D641" s="21"/>
      <c r="E641" s="20" t="s">
        <v>173</v>
      </c>
      <c r="F641" s="27">
        <f t="shared" ref="F641:I646" si="327">F642</f>
        <v>4574.3</v>
      </c>
      <c r="G641" s="27">
        <f t="shared" si="327"/>
        <v>4574.3</v>
      </c>
      <c r="H641" s="27">
        <f t="shared" si="327"/>
        <v>1115</v>
      </c>
      <c r="I641" s="27">
        <f t="shared" si="327"/>
        <v>1115</v>
      </c>
      <c r="J641" s="288">
        <f t="shared" si="293"/>
        <v>24.375314255733116</v>
      </c>
      <c r="K641" s="288">
        <f t="shared" si="294"/>
        <v>100</v>
      </c>
    </row>
    <row r="642" spans="1:11" x14ac:dyDescent="0.25">
      <c r="A642" s="21"/>
      <c r="B642" s="23"/>
      <c r="C642" s="22" t="s">
        <v>36</v>
      </c>
      <c r="D642" s="23"/>
      <c r="E642" s="56" t="s">
        <v>172</v>
      </c>
      <c r="F642" s="27">
        <f t="shared" si="327"/>
        <v>4574.3</v>
      </c>
      <c r="G642" s="27">
        <f t="shared" si="327"/>
        <v>4574.3</v>
      </c>
      <c r="H642" s="27">
        <f t="shared" si="327"/>
        <v>1115</v>
      </c>
      <c r="I642" s="27">
        <f t="shared" si="327"/>
        <v>1115</v>
      </c>
      <c r="J642" s="288">
        <f t="shared" si="293"/>
        <v>24.375314255733116</v>
      </c>
      <c r="K642" s="288">
        <f t="shared" si="294"/>
        <v>100</v>
      </c>
    </row>
    <row r="643" spans="1:11" ht="25.5" x14ac:dyDescent="0.25">
      <c r="A643" s="54"/>
      <c r="B643" s="34"/>
      <c r="C643" s="35" t="s">
        <v>86</v>
      </c>
      <c r="D643" s="34"/>
      <c r="E643" s="33" t="s">
        <v>221</v>
      </c>
      <c r="F643" s="32">
        <f t="shared" si="327"/>
        <v>4574.3</v>
      </c>
      <c r="G643" s="32">
        <f t="shared" si="327"/>
        <v>4574.3</v>
      </c>
      <c r="H643" s="32">
        <f t="shared" si="327"/>
        <v>1115</v>
      </c>
      <c r="I643" s="32">
        <f t="shared" si="327"/>
        <v>1115</v>
      </c>
      <c r="J643" s="284">
        <f t="shared" si="293"/>
        <v>24.375314255733116</v>
      </c>
      <c r="K643" s="284">
        <f t="shared" si="294"/>
        <v>100</v>
      </c>
    </row>
    <row r="644" spans="1:11" x14ac:dyDescent="0.25">
      <c r="A644" s="69"/>
      <c r="B644" s="67"/>
      <c r="C644" s="68" t="s">
        <v>171</v>
      </c>
      <c r="D644" s="67"/>
      <c r="E644" s="66" t="s">
        <v>170</v>
      </c>
      <c r="F644" s="65">
        <f t="shared" si="327"/>
        <v>4574.3</v>
      </c>
      <c r="G644" s="65">
        <f t="shared" si="327"/>
        <v>4574.3</v>
      </c>
      <c r="H644" s="65">
        <f t="shared" si="327"/>
        <v>1115</v>
      </c>
      <c r="I644" s="65">
        <f t="shared" si="327"/>
        <v>1115</v>
      </c>
      <c r="J644" s="296">
        <f t="shared" si="293"/>
        <v>24.375314255733116</v>
      </c>
      <c r="K644" s="296">
        <f t="shared" si="294"/>
        <v>100</v>
      </c>
    </row>
    <row r="645" spans="1:11" ht="26.25" x14ac:dyDescent="0.25">
      <c r="A645" s="184"/>
      <c r="B645" s="184"/>
      <c r="C645" s="184" t="s">
        <v>169</v>
      </c>
      <c r="D645" s="184"/>
      <c r="E645" s="185" t="s">
        <v>168</v>
      </c>
      <c r="F645" s="186">
        <f t="shared" si="327"/>
        <v>4574.3</v>
      </c>
      <c r="G645" s="186">
        <f t="shared" si="327"/>
        <v>4574.3</v>
      </c>
      <c r="H645" s="186">
        <f t="shared" si="327"/>
        <v>1115</v>
      </c>
      <c r="I645" s="186">
        <f t="shared" si="327"/>
        <v>1115</v>
      </c>
      <c r="J645" s="286">
        <f t="shared" si="293"/>
        <v>24.375314255733116</v>
      </c>
      <c r="K645" s="286">
        <f t="shared" si="294"/>
        <v>100</v>
      </c>
    </row>
    <row r="646" spans="1:11" ht="39" x14ac:dyDescent="0.25">
      <c r="A646" s="8"/>
      <c r="B646" s="8"/>
      <c r="C646" s="7" t="s">
        <v>167</v>
      </c>
      <c r="D646" s="7"/>
      <c r="E646" s="6" t="s">
        <v>9</v>
      </c>
      <c r="F646" s="9">
        <f t="shared" si="327"/>
        <v>4574.3</v>
      </c>
      <c r="G646" s="9">
        <f t="shared" si="327"/>
        <v>4574.3</v>
      </c>
      <c r="H646" s="9">
        <f t="shared" si="327"/>
        <v>1115</v>
      </c>
      <c r="I646" s="9">
        <f t="shared" si="327"/>
        <v>1115</v>
      </c>
      <c r="J646" s="287">
        <f t="shared" ref="J646:J709" si="328">I646/F646*100</f>
        <v>24.375314255733116</v>
      </c>
      <c r="K646" s="287">
        <f t="shared" ref="K646:K709" si="329">SUM(I646/H646*100)</f>
        <v>100</v>
      </c>
    </row>
    <row r="647" spans="1:11" ht="26.25" x14ac:dyDescent="0.25">
      <c r="A647" s="8"/>
      <c r="B647" s="8"/>
      <c r="C647" s="7"/>
      <c r="D647" s="7" t="s">
        <v>57</v>
      </c>
      <c r="E647" s="6" t="s">
        <v>56</v>
      </c>
      <c r="F647" s="9">
        <v>4574.3</v>
      </c>
      <c r="G647" s="9">
        <v>4574.3</v>
      </c>
      <c r="H647" s="9">
        <v>1115</v>
      </c>
      <c r="I647" s="9">
        <v>1115</v>
      </c>
      <c r="J647" s="287">
        <f t="shared" si="328"/>
        <v>24.375314255733116</v>
      </c>
      <c r="K647" s="287">
        <f t="shared" si="329"/>
        <v>100</v>
      </c>
    </row>
    <row r="648" spans="1:11" x14ac:dyDescent="0.25">
      <c r="A648" s="37"/>
      <c r="B648" s="23">
        <v>1100</v>
      </c>
      <c r="C648" s="22"/>
      <c r="D648" s="21"/>
      <c r="E648" s="20" t="s">
        <v>76</v>
      </c>
      <c r="F648" s="27">
        <f t="shared" ref="F648:I650" si="330">F649</f>
        <v>2261.3541</v>
      </c>
      <c r="G648" s="27">
        <f t="shared" si="330"/>
        <v>6761.3541000000005</v>
      </c>
      <c r="H648" s="27">
        <f t="shared" si="330"/>
        <v>1511.5541000000001</v>
      </c>
      <c r="I648" s="27">
        <f t="shared" si="330"/>
        <v>1511.5541000000001</v>
      </c>
      <c r="J648" s="288">
        <f t="shared" si="328"/>
        <v>66.842875248949298</v>
      </c>
      <c r="K648" s="288">
        <f t="shared" si="329"/>
        <v>100</v>
      </c>
    </row>
    <row r="649" spans="1:11" x14ac:dyDescent="0.25">
      <c r="A649" s="37"/>
      <c r="B649" s="23" t="s">
        <v>75</v>
      </c>
      <c r="C649" s="22"/>
      <c r="D649" s="23"/>
      <c r="E649" s="28" t="s">
        <v>74</v>
      </c>
      <c r="F649" s="27">
        <f t="shared" si="330"/>
        <v>2261.3541</v>
      </c>
      <c r="G649" s="27">
        <f t="shared" si="330"/>
        <v>6761.3541000000005</v>
      </c>
      <c r="H649" s="27">
        <f t="shared" si="330"/>
        <v>1511.5541000000001</v>
      </c>
      <c r="I649" s="27">
        <f t="shared" si="330"/>
        <v>1511.5541000000001</v>
      </c>
      <c r="J649" s="288">
        <f t="shared" si="328"/>
        <v>66.842875248949298</v>
      </c>
      <c r="K649" s="288">
        <f t="shared" si="329"/>
        <v>100</v>
      </c>
    </row>
    <row r="650" spans="1:11" ht="25.5" x14ac:dyDescent="0.25">
      <c r="A650" s="37"/>
      <c r="B650" s="23"/>
      <c r="C650" s="22" t="s">
        <v>36</v>
      </c>
      <c r="D650" s="23"/>
      <c r="E650" s="28" t="s">
        <v>35</v>
      </c>
      <c r="F650" s="27">
        <f t="shared" si="330"/>
        <v>2261.3541</v>
      </c>
      <c r="G650" s="27">
        <f t="shared" si="330"/>
        <v>6761.3541000000005</v>
      </c>
      <c r="H650" s="27">
        <f t="shared" si="330"/>
        <v>1511.5541000000001</v>
      </c>
      <c r="I650" s="27">
        <f t="shared" si="330"/>
        <v>1511.5541000000001</v>
      </c>
      <c r="J650" s="288">
        <f t="shared" si="328"/>
        <v>66.842875248949298</v>
      </c>
      <c r="K650" s="288">
        <f t="shared" si="329"/>
        <v>100</v>
      </c>
    </row>
    <row r="651" spans="1:11" ht="25.5" x14ac:dyDescent="0.25">
      <c r="A651" s="54"/>
      <c r="B651" s="34"/>
      <c r="C651" s="35" t="s">
        <v>73</v>
      </c>
      <c r="D651" s="34"/>
      <c r="E651" s="33" t="s">
        <v>72</v>
      </c>
      <c r="F651" s="32">
        <f>F652+F661</f>
        <v>2261.3541</v>
      </c>
      <c r="G651" s="32">
        <f t="shared" ref="G651:I651" si="331">G652+G661</f>
        <v>6761.3541000000005</v>
      </c>
      <c r="H651" s="32">
        <f t="shared" si="331"/>
        <v>1511.5541000000001</v>
      </c>
      <c r="I651" s="32">
        <f t="shared" si="331"/>
        <v>1511.5541000000001</v>
      </c>
      <c r="J651" s="284">
        <f t="shared" si="328"/>
        <v>66.842875248949298</v>
      </c>
      <c r="K651" s="284">
        <f t="shared" si="329"/>
        <v>100</v>
      </c>
    </row>
    <row r="652" spans="1:11" ht="39" x14ac:dyDescent="0.25">
      <c r="A652" s="184"/>
      <c r="B652" s="184"/>
      <c r="C652" s="184" t="s">
        <v>71</v>
      </c>
      <c r="D652" s="184"/>
      <c r="E652" s="185" t="s">
        <v>166</v>
      </c>
      <c r="F652" s="186">
        <f>F653+F655++F659</f>
        <v>2261.3541</v>
      </c>
      <c r="G652" s="186">
        <f t="shared" ref="G652:I652" si="332">G653+G655++G659</f>
        <v>2761.3541</v>
      </c>
      <c r="H652" s="186">
        <f t="shared" si="332"/>
        <v>1511.5541000000001</v>
      </c>
      <c r="I652" s="186">
        <f t="shared" si="332"/>
        <v>1511.5541000000001</v>
      </c>
      <c r="J652" s="286">
        <f t="shared" si="328"/>
        <v>66.842875248949298</v>
      </c>
      <c r="K652" s="286">
        <f t="shared" si="329"/>
        <v>100</v>
      </c>
    </row>
    <row r="653" spans="1:11" ht="51.75" x14ac:dyDescent="0.25">
      <c r="A653" s="8"/>
      <c r="B653" s="8"/>
      <c r="C653" s="7" t="s">
        <v>69</v>
      </c>
      <c r="D653" s="7"/>
      <c r="E653" s="6" t="s">
        <v>68</v>
      </c>
      <c r="F653" s="9">
        <f>F654</f>
        <v>1601.6</v>
      </c>
      <c r="G653" s="9">
        <f t="shared" ref="G653:I653" si="333">G654</f>
        <v>1601.6</v>
      </c>
      <c r="H653" s="9">
        <f t="shared" si="333"/>
        <v>351.8</v>
      </c>
      <c r="I653" s="9">
        <f t="shared" si="333"/>
        <v>351.8</v>
      </c>
      <c r="J653" s="287">
        <f t="shared" si="328"/>
        <v>21.965534465534468</v>
      </c>
      <c r="K653" s="287">
        <f t="shared" si="329"/>
        <v>100</v>
      </c>
    </row>
    <row r="654" spans="1:11" ht="26.25" x14ac:dyDescent="0.25">
      <c r="A654" s="8"/>
      <c r="B654" s="8"/>
      <c r="C654" s="7"/>
      <c r="D654" s="7" t="s">
        <v>57</v>
      </c>
      <c r="E654" s="6" t="s">
        <v>56</v>
      </c>
      <c r="F654" s="9">
        <f>1558+43.6</f>
        <v>1601.6</v>
      </c>
      <c r="G654" s="9">
        <f t="shared" ref="G654" si="334">1558+43.6</f>
        <v>1601.6</v>
      </c>
      <c r="H654" s="9">
        <v>351.8</v>
      </c>
      <c r="I654" s="9">
        <v>351.8</v>
      </c>
      <c r="J654" s="287">
        <f t="shared" si="328"/>
        <v>21.965534465534468</v>
      </c>
      <c r="K654" s="287">
        <f t="shared" si="329"/>
        <v>100</v>
      </c>
    </row>
    <row r="655" spans="1:11" x14ac:dyDescent="0.25">
      <c r="A655" s="8"/>
      <c r="B655" s="8"/>
      <c r="C655" s="7" t="s">
        <v>165</v>
      </c>
      <c r="D655" s="7"/>
      <c r="E655" s="6" t="s">
        <v>164</v>
      </c>
      <c r="F655" s="9">
        <f t="shared" ref="F655:I655" si="335">F656</f>
        <v>299.2</v>
      </c>
      <c r="G655" s="9">
        <f t="shared" si="335"/>
        <v>799.2</v>
      </c>
      <c r="H655" s="9">
        <f t="shared" si="335"/>
        <v>799.2</v>
      </c>
      <c r="I655" s="9">
        <f t="shared" si="335"/>
        <v>799.2</v>
      </c>
      <c r="J655" s="287">
        <f t="shared" si="328"/>
        <v>267.11229946524065</v>
      </c>
      <c r="K655" s="287">
        <f t="shared" si="329"/>
        <v>100</v>
      </c>
    </row>
    <row r="656" spans="1:11" ht="26.25" x14ac:dyDescent="0.25">
      <c r="A656" s="8"/>
      <c r="B656" s="8"/>
      <c r="C656" s="7"/>
      <c r="D656" s="7" t="s">
        <v>57</v>
      </c>
      <c r="E656" s="6" t="s">
        <v>56</v>
      </c>
      <c r="F656" s="9">
        <f>F658</f>
        <v>299.2</v>
      </c>
      <c r="G656" s="9">
        <f>G658+G657</f>
        <v>799.2</v>
      </c>
      <c r="H656" s="9">
        <f t="shared" ref="H656:I656" si="336">H658+H657</f>
        <v>799.2</v>
      </c>
      <c r="I656" s="9">
        <f t="shared" si="336"/>
        <v>799.2</v>
      </c>
      <c r="J656" s="287">
        <f t="shared" si="328"/>
        <v>267.11229946524065</v>
      </c>
      <c r="K656" s="287">
        <f t="shared" si="329"/>
        <v>100</v>
      </c>
    </row>
    <row r="657" spans="1:11" x14ac:dyDescent="0.25">
      <c r="A657" s="276"/>
      <c r="B657" s="276"/>
      <c r="C657" s="266"/>
      <c r="D657" s="266"/>
      <c r="E657" s="6" t="s">
        <v>163</v>
      </c>
      <c r="F657" s="269"/>
      <c r="G657" s="269">
        <v>500</v>
      </c>
      <c r="H657" s="269">
        <v>500</v>
      </c>
      <c r="I657" s="269">
        <v>500</v>
      </c>
      <c r="J657" s="313"/>
      <c r="K657" s="313">
        <f t="shared" si="329"/>
        <v>100</v>
      </c>
    </row>
    <row r="658" spans="1:11" x14ac:dyDescent="0.25">
      <c r="A658" s="8"/>
      <c r="B658" s="8"/>
      <c r="C658" s="7"/>
      <c r="D658" s="7"/>
      <c r="E658" s="10" t="s">
        <v>104</v>
      </c>
      <c r="F658" s="9">
        <v>299.2</v>
      </c>
      <c r="G658" s="9">
        <v>299.2</v>
      </c>
      <c r="H658" s="9">
        <v>299.2</v>
      </c>
      <c r="I658" s="9">
        <v>299.2</v>
      </c>
      <c r="J658" s="287">
        <f t="shared" si="328"/>
        <v>100</v>
      </c>
      <c r="K658" s="287">
        <f t="shared" si="329"/>
        <v>100</v>
      </c>
    </row>
    <row r="659" spans="1:11" x14ac:dyDescent="0.25">
      <c r="A659" s="8"/>
      <c r="B659" s="8"/>
      <c r="C659" s="7" t="s">
        <v>745</v>
      </c>
      <c r="D659" s="7"/>
      <c r="E659" s="10" t="s">
        <v>746</v>
      </c>
      <c r="F659" s="9">
        <f>F660</f>
        <v>360.55410000000001</v>
      </c>
      <c r="G659" s="9">
        <f t="shared" ref="G659:I659" si="337">G660</f>
        <v>360.55410000000001</v>
      </c>
      <c r="H659" s="9">
        <f t="shared" si="337"/>
        <v>360.55410000000001</v>
      </c>
      <c r="I659" s="9">
        <f t="shared" si="337"/>
        <v>360.55410000000001</v>
      </c>
      <c r="J659" s="287">
        <f t="shared" si="328"/>
        <v>100</v>
      </c>
      <c r="K659" s="287">
        <f t="shared" si="329"/>
        <v>100</v>
      </c>
    </row>
    <row r="660" spans="1:11" ht="26.25" x14ac:dyDescent="0.25">
      <c r="A660" s="8"/>
      <c r="B660" s="8"/>
      <c r="C660" s="7"/>
      <c r="D660" s="7" t="s">
        <v>57</v>
      </c>
      <c r="E660" s="6" t="s">
        <v>56</v>
      </c>
      <c r="F660" s="9">
        <v>360.55410000000001</v>
      </c>
      <c r="G660" s="9">
        <v>360.55410000000001</v>
      </c>
      <c r="H660" s="9">
        <v>360.55410000000001</v>
      </c>
      <c r="I660" s="9">
        <v>360.55410000000001</v>
      </c>
      <c r="J660" s="287">
        <f t="shared" si="328"/>
        <v>100</v>
      </c>
      <c r="K660" s="287">
        <f t="shared" si="329"/>
        <v>100</v>
      </c>
    </row>
    <row r="661" spans="1:11" ht="39" x14ac:dyDescent="0.25">
      <c r="A661" s="184"/>
      <c r="B661" s="184"/>
      <c r="C661" s="184" t="s">
        <v>799</v>
      </c>
      <c r="D661" s="184"/>
      <c r="E661" s="185" t="s">
        <v>800</v>
      </c>
      <c r="F661" s="186">
        <f>F662</f>
        <v>0</v>
      </c>
      <c r="G661" s="186">
        <f t="shared" ref="G661:I661" si="338">G662</f>
        <v>4000</v>
      </c>
      <c r="H661" s="186">
        <f t="shared" si="338"/>
        <v>0</v>
      </c>
      <c r="I661" s="186">
        <f t="shared" si="338"/>
        <v>0</v>
      </c>
      <c r="J661" s="286"/>
      <c r="K661" s="286"/>
    </row>
    <row r="662" spans="1:11" ht="39" x14ac:dyDescent="0.25">
      <c r="A662" s="8"/>
      <c r="B662" s="8"/>
      <c r="C662" s="7" t="s">
        <v>801</v>
      </c>
      <c r="D662" s="7"/>
      <c r="E662" s="6" t="s">
        <v>802</v>
      </c>
      <c r="F662" s="9">
        <f>F663</f>
        <v>0</v>
      </c>
      <c r="G662" s="9">
        <f>G663</f>
        <v>4000</v>
      </c>
      <c r="H662" s="9">
        <v>0</v>
      </c>
      <c r="I662" s="9">
        <v>0</v>
      </c>
      <c r="J662" s="287"/>
      <c r="K662" s="287"/>
    </row>
    <row r="663" spans="1:11" ht="26.25" x14ac:dyDescent="0.25">
      <c r="A663" s="8"/>
      <c r="B663" s="8"/>
      <c r="C663" s="7"/>
      <c r="D663" s="7" t="s">
        <v>57</v>
      </c>
      <c r="E663" s="6" t="s">
        <v>56</v>
      </c>
      <c r="F663" s="9">
        <f>F664+F665</f>
        <v>0</v>
      </c>
      <c r="G663" s="9">
        <f>G664+G665</f>
        <v>4000</v>
      </c>
      <c r="H663" s="9">
        <v>0</v>
      </c>
      <c r="I663" s="9">
        <v>0</v>
      </c>
      <c r="J663" s="287"/>
      <c r="K663" s="287"/>
    </row>
    <row r="664" spans="1:11" x14ac:dyDescent="0.25">
      <c r="A664" s="8"/>
      <c r="B664" s="8"/>
      <c r="C664" s="7"/>
      <c r="D664" s="7"/>
      <c r="E664" s="6" t="s">
        <v>163</v>
      </c>
      <c r="F664" s="5">
        <v>0</v>
      </c>
      <c r="G664" s="5">
        <v>3000</v>
      </c>
      <c r="H664" s="5">
        <v>0</v>
      </c>
      <c r="I664" s="5">
        <v>0</v>
      </c>
      <c r="J664" s="289"/>
      <c r="K664" s="289"/>
    </row>
    <row r="665" spans="1:11" x14ac:dyDescent="0.25">
      <c r="A665" s="8"/>
      <c r="B665" s="8"/>
      <c r="C665" s="7"/>
      <c r="D665" s="7"/>
      <c r="E665" s="6" t="s">
        <v>162</v>
      </c>
      <c r="F665" s="9">
        <v>0</v>
      </c>
      <c r="G665" s="9">
        <v>1000</v>
      </c>
      <c r="H665" s="9">
        <v>0</v>
      </c>
      <c r="I665" s="9">
        <v>0</v>
      </c>
      <c r="J665" s="287"/>
      <c r="K665" s="287"/>
    </row>
    <row r="666" spans="1:11" ht="25.5" x14ac:dyDescent="0.25">
      <c r="A666" s="40">
        <v>621</v>
      </c>
      <c r="B666" s="42"/>
      <c r="C666" s="41"/>
      <c r="D666" s="40"/>
      <c r="E666" s="39" t="s">
        <v>161</v>
      </c>
      <c r="F666" s="38">
        <f>F675+F701+F752+F761+F768</f>
        <v>104515.55789</v>
      </c>
      <c r="G666" s="38">
        <f>G675+G701+G752+G761+G768+G667</f>
        <v>106042.48158000001</v>
      </c>
      <c r="H666" s="38">
        <f>H675+H701+H752+H761+H768</f>
        <v>25384.050000000003</v>
      </c>
      <c r="I666" s="38">
        <f>I675+I701+I752+I761+I768</f>
        <v>25373.785219999998</v>
      </c>
      <c r="J666" s="282">
        <f t="shared" si="328"/>
        <v>24.277519760938628</v>
      </c>
      <c r="K666" s="282">
        <f t="shared" si="329"/>
        <v>99.95956208721617</v>
      </c>
    </row>
    <row r="667" spans="1:11" x14ac:dyDescent="0.25">
      <c r="A667" s="21"/>
      <c r="B667" s="23" t="s">
        <v>375</v>
      </c>
      <c r="C667" s="22"/>
      <c r="D667" s="21"/>
      <c r="E667" s="20" t="s">
        <v>374</v>
      </c>
      <c r="F667" s="27">
        <v>0</v>
      </c>
      <c r="G667" s="27">
        <f>G668</f>
        <v>424.74709000000001</v>
      </c>
      <c r="H667" s="27">
        <f t="shared" ref="H667:H668" si="339">H668</f>
        <v>0</v>
      </c>
      <c r="I667" s="27">
        <f t="shared" ref="I667:I668" si="340">I668</f>
        <v>0</v>
      </c>
      <c r="J667" s="288"/>
      <c r="K667" s="288"/>
    </row>
    <row r="668" spans="1:11" x14ac:dyDescent="0.25">
      <c r="A668" s="21"/>
      <c r="B668" s="23" t="s">
        <v>363</v>
      </c>
      <c r="C668" s="22"/>
      <c r="D668" s="21"/>
      <c r="E668" s="20" t="s">
        <v>362</v>
      </c>
      <c r="F668" s="27">
        <v>0</v>
      </c>
      <c r="G668" s="27">
        <f>G669</f>
        <v>424.74709000000001</v>
      </c>
      <c r="H668" s="27">
        <f t="shared" si="339"/>
        <v>0</v>
      </c>
      <c r="I668" s="27">
        <f t="shared" si="340"/>
        <v>0</v>
      </c>
      <c r="J668" s="288"/>
      <c r="K668" s="288"/>
    </row>
    <row r="669" spans="1:11" ht="25.5" x14ac:dyDescent="0.25">
      <c r="A669" s="21"/>
      <c r="B669" s="55"/>
      <c r="C669" s="22" t="s">
        <v>36</v>
      </c>
      <c r="D669" s="21"/>
      <c r="E669" s="28" t="s">
        <v>35</v>
      </c>
      <c r="F669" s="27">
        <v>0</v>
      </c>
      <c r="G669" s="27">
        <f t="shared" ref="G669:I670" si="341">G670</f>
        <v>424.74709000000001</v>
      </c>
      <c r="H669" s="27">
        <f t="shared" si="341"/>
        <v>0</v>
      </c>
      <c r="I669" s="27">
        <f t="shared" si="341"/>
        <v>0</v>
      </c>
      <c r="J669" s="288"/>
      <c r="K669" s="288"/>
    </row>
    <row r="670" spans="1:11" ht="25.5" x14ac:dyDescent="0.25">
      <c r="A670" s="54"/>
      <c r="B670" s="34"/>
      <c r="C670" s="35" t="s">
        <v>305</v>
      </c>
      <c r="D670" s="34"/>
      <c r="E670" s="33" t="s">
        <v>304</v>
      </c>
      <c r="F670" s="32">
        <v>0</v>
      </c>
      <c r="G670" s="32">
        <f>G671</f>
        <v>424.74709000000001</v>
      </c>
      <c r="H670" s="32">
        <f t="shared" si="341"/>
        <v>0</v>
      </c>
      <c r="I670" s="32">
        <f t="shared" si="341"/>
        <v>0</v>
      </c>
      <c r="J670" s="284"/>
      <c r="K670" s="284"/>
    </row>
    <row r="671" spans="1:11" ht="26.25" x14ac:dyDescent="0.25">
      <c r="A671" s="31"/>
      <c r="B671" s="31"/>
      <c r="C671" s="31" t="s">
        <v>359</v>
      </c>
      <c r="D671" s="31"/>
      <c r="E671" s="81" t="s">
        <v>358</v>
      </c>
      <c r="F671" s="29">
        <v>0</v>
      </c>
      <c r="G671" s="29">
        <f t="shared" ref="G671:I672" si="342">G672</f>
        <v>424.74709000000001</v>
      </c>
      <c r="H671" s="29">
        <f t="shared" si="342"/>
        <v>0</v>
      </c>
      <c r="I671" s="29">
        <f t="shared" si="342"/>
        <v>0</v>
      </c>
      <c r="J671" s="285"/>
      <c r="K671" s="285"/>
    </row>
    <row r="672" spans="1:11" ht="40.5" customHeight="1" x14ac:dyDescent="0.25">
      <c r="A672" s="184"/>
      <c r="B672" s="184"/>
      <c r="C672" s="184" t="s">
        <v>357</v>
      </c>
      <c r="D672" s="184"/>
      <c r="E672" s="196" t="s">
        <v>356</v>
      </c>
      <c r="F672" s="186">
        <v>0</v>
      </c>
      <c r="G672" s="186">
        <f>G673</f>
        <v>424.74709000000001</v>
      </c>
      <c r="H672" s="186">
        <f t="shared" si="342"/>
        <v>0</v>
      </c>
      <c r="I672" s="186">
        <f t="shared" si="342"/>
        <v>0</v>
      </c>
      <c r="J672" s="286"/>
      <c r="K672" s="286"/>
    </row>
    <row r="673" spans="1:11" x14ac:dyDescent="0.25">
      <c r="A673" s="7"/>
      <c r="B673" s="7"/>
      <c r="C673" s="7" t="s">
        <v>678</v>
      </c>
      <c r="D673" s="97"/>
      <c r="E673" s="101" t="s">
        <v>344</v>
      </c>
      <c r="F673" s="9">
        <v>0</v>
      </c>
      <c r="G673" s="9">
        <f t="shared" ref="G673:I673" si="343">G674</f>
        <v>424.74709000000001</v>
      </c>
      <c r="H673" s="9">
        <f t="shared" si="343"/>
        <v>0</v>
      </c>
      <c r="I673" s="9">
        <f t="shared" si="343"/>
        <v>0</v>
      </c>
      <c r="J673" s="287"/>
      <c r="K673" s="287"/>
    </row>
    <row r="674" spans="1:11" ht="26.25" x14ac:dyDescent="0.25">
      <c r="A674" s="7"/>
      <c r="B674" s="7"/>
      <c r="C674" s="7"/>
      <c r="D674" s="7" t="s">
        <v>57</v>
      </c>
      <c r="E674" s="6" t="s">
        <v>11</v>
      </c>
      <c r="F674" s="9">
        <v>0</v>
      </c>
      <c r="G674" s="9">
        <v>424.74709000000001</v>
      </c>
      <c r="H674" s="9">
        <v>0</v>
      </c>
      <c r="I674" s="9">
        <v>0</v>
      </c>
      <c r="J674" s="287"/>
      <c r="K674" s="287"/>
    </row>
    <row r="675" spans="1:11" x14ac:dyDescent="0.25">
      <c r="A675" s="64"/>
      <c r="B675" s="23" t="s">
        <v>160</v>
      </c>
      <c r="C675" s="22"/>
      <c r="D675" s="21"/>
      <c r="E675" s="20" t="s">
        <v>159</v>
      </c>
      <c r="F675" s="27">
        <f>F676+F683+F694</f>
        <v>22864.199999999997</v>
      </c>
      <c r="G675" s="27">
        <f t="shared" ref="G675:I675" si="344">G676+G683+G694</f>
        <v>22864.199999999997</v>
      </c>
      <c r="H675" s="27">
        <f t="shared" si="344"/>
        <v>5599.15</v>
      </c>
      <c r="I675" s="27">
        <f t="shared" si="344"/>
        <v>5599.15</v>
      </c>
      <c r="J675" s="288">
        <f t="shared" si="328"/>
        <v>24.488720357589596</v>
      </c>
      <c r="K675" s="288">
        <f t="shared" si="329"/>
        <v>100</v>
      </c>
    </row>
    <row r="676" spans="1:11" x14ac:dyDescent="0.25">
      <c r="A676" s="64"/>
      <c r="B676" s="23" t="s">
        <v>158</v>
      </c>
      <c r="C676" s="22"/>
      <c r="D676" s="21"/>
      <c r="E676" s="20" t="s">
        <v>157</v>
      </c>
      <c r="F676" s="27">
        <f t="shared" ref="F676:I681" si="345">F677</f>
        <v>22356.6</v>
      </c>
      <c r="G676" s="27">
        <f t="shared" si="345"/>
        <v>22356.6</v>
      </c>
      <c r="H676" s="27">
        <f t="shared" si="345"/>
        <v>5589.15</v>
      </c>
      <c r="I676" s="27">
        <f t="shared" si="345"/>
        <v>5589.15</v>
      </c>
      <c r="J676" s="288">
        <f t="shared" si="328"/>
        <v>25</v>
      </c>
      <c r="K676" s="288">
        <f t="shared" si="329"/>
        <v>100</v>
      </c>
    </row>
    <row r="677" spans="1:11" ht="25.5" x14ac:dyDescent="0.25">
      <c r="A677" s="64"/>
      <c r="B677" s="23"/>
      <c r="C677" s="22" t="s">
        <v>36</v>
      </c>
      <c r="D677" s="23"/>
      <c r="E677" s="28" t="s">
        <v>35</v>
      </c>
      <c r="F677" s="27">
        <f t="shared" si="345"/>
        <v>22356.6</v>
      </c>
      <c r="G677" s="27">
        <f t="shared" si="345"/>
        <v>22356.6</v>
      </c>
      <c r="H677" s="27">
        <f t="shared" si="345"/>
        <v>5589.15</v>
      </c>
      <c r="I677" s="27">
        <f t="shared" si="345"/>
        <v>5589.15</v>
      </c>
      <c r="J677" s="288">
        <f t="shared" si="328"/>
        <v>25</v>
      </c>
      <c r="K677" s="288">
        <f t="shared" si="329"/>
        <v>100</v>
      </c>
    </row>
    <row r="678" spans="1:11" ht="25.5" x14ac:dyDescent="0.25">
      <c r="A678" s="54"/>
      <c r="B678" s="34"/>
      <c r="C678" s="35" t="s">
        <v>65</v>
      </c>
      <c r="D678" s="34"/>
      <c r="E678" s="33" t="s">
        <v>64</v>
      </c>
      <c r="F678" s="32">
        <f t="shared" si="345"/>
        <v>22356.6</v>
      </c>
      <c r="G678" s="32">
        <f t="shared" si="345"/>
        <v>22356.6</v>
      </c>
      <c r="H678" s="32">
        <f t="shared" si="345"/>
        <v>5589.15</v>
      </c>
      <c r="I678" s="32">
        <f t="shared" si="345"/>
        <v>5589.15</v>
      </c>
      <c r="J678" s="284">
        <f t="shared" si="328"/>
        <v>25</v>
      </c>
      <c r="K678" s="284">
        <f t="shared" si="329"/>
        <v>100</v>
      </c>
    </row>
    <row r="679" spans="1:11" ht="26.25" x14ac:dyDescent="0.25">
      <c r="A679" s="31"/>
      <c r="B679" s="31"/>
      <c r="C679" s="31" t="s">
        <v>100</v>
      </c>
      <c r="D679" s="31"/>
      <c r="E679" s="52" t="s">
        <v>99</v>
      </c>
      <c r="F679" s="29">
        <f t="shared" si="345"/>
        <v>22356.6</v>
      </c>
      <c r="G679" s="29">
        <f t="shared" si="345"/>
        <v>22356.6</v>
      </c>
      <c r="H679" s="29">
        <f t="shared" si="345"/>
        <v>5589.15</v>
      </c>
      <c r="I679" s="29">
        <f t="shared" si="345"/>
        <v>5589.15</v>
      </c>
      <c r="J679" s="285">
        <f t="shared" si="328"/>
        <v>25</v>
      </c>
      <c r="K679" s="285">
        <f t="shared" si="329"/>
        <v>100</v>
      </c>
    </row>
    <row r="680" spans="1:11" ht="26.25" x14ac:dyDescent="0.25">
      <c r="A680" s="184"/>
      <c r="B680" s="184"/>
      <c r="C680" s="184" t="s">
        <v>156</v>
      </c>
      <c r="D680" s="184"/>
      <c r="E680" s="185" t="s">
        <v>155</v>
      </c>
      <c r="F680" s="186">
        <f t="shared" si="345"/>
        <v>22356.6</v>
      </c>
      <c r="G680" s="186">
        <f t="shared" si="345"/>
        <v>22356.6</v>
      </c>
      <c r="H680" s="186">
        <f t="shared" si="345"/>
        <v>5589.15</v>
      </c>
      <c r="I680" s="186">
        <f t="shared" si="345"/>
        <v>5589.15</v>
      </c>
      <c r="J680" s="286">
        <f t="shared" si="328"/>
        <v>25</v>
      </c>
      <c r="K680" s="286">
        <f t="shared" si="329"/>
        <v>100</v>
      </c>
    </row>
    <row r="681" spans="1:11" x14ac:dyDescent="0.25">
      <c r="A681" s="8"/>
      <c r="B681" s="8"/>
      <c r="C681" s="7" t="s">
        <v>154</v>
      </c>
      <c r="D681" s="7"/>
      <c r="E681" s="63" t="s">
        <v>153</v>
      </c>
      <c r="F681" s="9">
        <f t="shared" si="345"/>
        <v>22356.6</v>
      </c>
      <c r="G681" s="9">
        <f t="shared" si="345"/>
        <v>22356.6</v>
      </c>
      <c r="H681" s="9">
        <f t="shared" si="345"/>
        <v>5589.15</v>
      </c>
      <c r="I681" s="9">
        <f t="shared" si="345"/>
        <v>5589.15</v>
      </c>
      <c r="J681" s="287">
        <f t="shared" si="328"/>
        <v>25</v>
      </c>
      <c r="K681" s="287">
        <f t="shared" si="329"/>
        <v>100</v>
      </c>
    </row>
    <row r="682" spans="1:11" ht="26.25" x14ac:dyDescent="0.25">
      <c r="A682" s="8"/>
      <c r="B682" s="8"/>
      <c r="C682" s="7"/>
      <c r="D682" s="7" t="s">
        <v>57</v>
      </c>
      <c r="E682" s="6" t="s">
        <v>56</v>
      </c>
      <c r="F682" s="9">
        <v>22356.6</v>
      </c>
      <c r="G682" s="9">
        <v>22356.6</v>
      </c>
      <c r="H682" s="9">
        <v>5589.15</v>
      </c>
      <c r="I682" s="9">
        <v>5589.15</v>
      </c>
      <c r="J682" s="287">
        <f t="shared" si="328"/>
        <v>25</v>
      </c>
      <c r="K682" s="287">
        <f t="shared" si="329"/>
        <v>100</v>
      </c>
    </row>
    <row r="683" spans="1:11" x14ac:dyDescent="0.25">
      <c r="A683" s="53"/>
      <c r="B683" s="23" t="s">
        <v>152</v>
      </c>
      <c r="C683" s="22"/>
      <c r="D683" s="23"/>
      <c r="E683" s="20" t="s">
        <v>151</v>
      </c>
      <c r="F683" s="27">
        <f t="shared" ref="F683:I686" si="346">F684</f>
        <v>365.5</v>
      </c>
      <c r="G683" s="27">
        <f t="shared" si="346"/>
        <v>365.5</v>
      </c>
      <c r="H683" s="27">
        <f t="shared" si="346"/>
        <v>10</v>
      </c>
      <c r="I683" s="27">
        <f t="shared" si="346"/>
        <v>10</v>
      </c>
      <c r="J683" s="288">
        <f t="shared" si="328"/>
        <v>2.7359781121751023</v>
      </c>
      <c r="K683" s="288">
        <f t="shared" si="329"/>
        <v>100</v>
      </c>
    </row>
    <row r="684" spans="1:11" ht="25.5" x14ac:dyDescent="0.25">
      <c r="A684" s="53"/>
      <c r="B684" s="23"/>
      <c r="C684" s="22" t="s">
        <v>36</v>
      </c>
      <c r="D684" s="23"/>
      <c r="E684" s="28" t="s">
        <v>35</v>
      </c>
      <c r="F684" s="27">
        <f t="shared" si="346"/>
        <v>365.5</v>
      </c>
      <c r="G684" s="27">
        <f t="shared" si="346"/>
        <v>365.5</v>
      </c>
      <c r="H684" s="27">
        <f t="shared" si="346"/>
        <v>10</v>
      </c>
      <c r="I684" s="27">
        <f t="shared" si="346"/>
        <v>10</v>
      </c>
      <c r="J684" s="288">
        <f t="shared" si="328"/>
        <v>2.7359781121751023</v>
      </c>
      <c r="K684" s="288">
        <f t="shared" si="329"/>
        <v>100</v>
      </c>
    </row>
    <row r="685" spans="1:11" ht="25.5" x14ac:dyDescent="0.25">
      <c r="A685" s="54"/>
      <c r="B685" s="34"/>
      <c r="C685" s="35" t="s">
        <v>65</v>
      </c>
      <c r="D685" s="34"/>
      <c r="E685" s="33" t="s">
        <v>64</v>
      </c>
      <c r="F685" s="32">
        <f t="shared" si="346"/>
        <v>365.5</v>
      </c>
      <c r="G685" s="32">
        <f t="shared" si="346"/>
        <v>365.5</v>
      </c>
      <c r="H685" s="32">
        <f t="shared" si="346"/>
        <v>10</v>
      </c>
      <c r="I685" s="32">
        <f t="shared" si="346"/>
        <v>10</v>
      </c>
      <c r="J685" s="284">
        <f t="shared" si="328"/>
        <v>2.7359781121751023</v>
      </c>
      <c r="K685" s="284">
        <f t="shared" si="329"/>
        <v>100</v>
      </c>
    </row>
    <row r="686" spans="1:11" x14ac:dyDescent="0.25">
      <c r="A686" s="31"/>
      <c r="B686" s="31"/>
      <c r="C686" s="31" t="s">
        <v>150</v>
      </c>
      <c r="D686" s="31"/>
      <c r="E686" s="52" t="s">
        <v>149</v>
      </c>
      <c r="F686" s="29">
        <f t="shared" si="346"/>
        <v>365.5</v>
      </c>
      <c r="G686" s="29">
        <f t="shared" si="346"/>
        <v>365.5</v>
      </c>
      <c r="H686" s="29">
        <f t="shared" si="346"/>
        <v>10</v>
      </c>
      <c r="I686" s="29">
        <f t="shared" si="346"/>
        <v>10</v>
      </c>
      <c r="J686" s="285">
        <f t="shared" si="328"/>
        <v>2.7359781121751023</v>
      </c>
      <c r="K686" s="285">
        <f t="shared" si="329"/>
        <v>100</v>
      </c>
    </row>
    <row r="687" spans="1:11" ht="26.25" x14ac:dyDescent="0.25">
      <c r="A687" s="184"/>
      <c r="B687" s="184"/>
      <c r="C687" s="184" t="s">
        <v>148</v>
      </c>
      <c r="D687" s="184"/>
      <c r="E687" s="185" t="s">
        <v>147</v>
      </c>
      <c r="F687" s="186">
        <f>F688+F690</f>
        <v>365.5</v>
      </c>
      <c r="G687" s="186">
        <f t="shared" ref="G687:I687" si="347">G688+G690</f>
        <v>365.5</v>
      </c>
      <c r="H687" s="186">
        <f t="shared" si="347"/>
        <v>10</v>
      </c>
      <c r="I687" s="186">
        <f t="shared" si="347"/>
        <v>10</v>
      </c>
      <c r="J687" s="286">
        <f t="shared" si="328"/>
        <v>2.7359781121751023</v>
      </c>
      <c r="K687" s="286">
        <f t="shared" si="329"/>
        <v>100</v>
      </c>
    </row>
    <row r="688" spans="1:11" ht="77.25" x14ac:dyDescent="0.25">
      <c r="A688" s="8"/>
      <c r="B688" s="8"/>
      <c r="C688" s="7" t="s">
        <v>146</v>
      </c>
      <c r="D688" s="7"/>
      <c r="E688" s="6" t="s">
        <v>145</v>
      </c>
      <c r="F688" s="9">
        <f>F689</f>
        <v>298.5</v>
      </c>
      <c r="G688" s="9">
        <f t="shared" ref="G688:I688" si="348">G689</f>
        <v>298.5</v>
      </c>
      <c r="H688" s="9">
        <f t="shared" si="348"/>
        <v>10</v>
      </c>
      <c r="I688" s="9">
        <f t="shared" si="348"/>
        <v>10</v>
      </c>
      <c r="J688" s="287">
        <f t="shared" si="328"/>
        <v>3.350083752093802</v>
      </c>
      <c r="K688" s="287">
        <f t="shared" si="329"/>
        <v>100</v>
      </c>
    </row>
    <row r="689" spans="1:11" ht="26.25" x14ac:dyDescent="0.25">
      <c r="A689" s="8"/>
      <c r="B689" s="8"/>
      <c r="C689" s="7"/>
      <c r="D689" s="7" t="s">
        <v>57</v>
      </c>
      <c r="E689" s="6" t="s">
        <v>56</v>
      </c>
      <c r="F689" s="9">
        <v>298.5</v>
      </c>
      <c r="G689" s="9">
        <v>298.5</v>
      </c>
      <c r="H689" s="9">
        <v>10</v>
      </c>
      <c r="I689" s="9">
        <v>10</v>
      </c>
      <c r="J689" s="287">
        <f t="shared" si="328"/>
        <v>3.350083752093802</v>
      </c>
      <c r="K689" s="287">
        <f t="shared" si="329"/>
        <v>100</v>
      </c>
    </row>
    <row r="690" spans="1:11" x14ac:dyDescent="0.25">
      <c r="A690" s="8"/>
      <c r="B690" s="8"/>
      <c r="C690" s="55" t="s">
        <v>144</v>
      </c>
      <c r="D690" s="55"/>
      <c r="E690" s="10" t="s">
        <v>143</v>
      </c>
      <c r="F690" s="9">
        <f>F691</f>
        <v>67</v>
      </c>
      <c r="G690" s="9">
        <f t="shared" ref="G690:I690" si="349">G691</f>
        <v>67</v>
      </c>
      <c r="H690" s="9">
        <f t="shared" si="349"/>
        <v>0</v>
      </c>
      <c r="I690" s="9">
        <f t="shared" si="349"/>
        <v>0</v>
      </c>
      <c r="J690" s="287">
        <f t="shared" si="328"/>
        <v>0</v>
      </c>
      <c r="K690" s="287"/>
    </row>
    <row r="691" spans="1:11" ht="26.25" x14ac:dyDescent="0.25">
      <c r="A691" s="8"/>
      <c r="B691" s="8"/>
      <c r="C691" s="55"/>
      <c r="D691" s="7" t="s">
        <v>57</v>
      </c>
      <c r="E691" s="6" t="s">
        <v>56</v>
      </c>
      <c r="F691" s="9">
        <f>F693</f>
        <v>67</v>
      </c>
      <c r="G691" s="9">
        <f t="shared" ref="G691" si="350">G693</f>
        <v>67</v>
      </c>
      <c r="H691" s="9">
        <v>0</v>
      </c>
      <c r="I691" s="9">
        <v>0</v>
      </c>
      <c r="J691" s="287">
        <f t="shared" si="328"/>
        <v>0</v>
      </c>
      <c r="K691" s="287"/>
    </row>
    <row r="692" spans="1:11" x14ac:dyDescent="0.25">
      <c r="A692" s="8"/>
      <c r="B692" s="8"/>
      <c r="C692" s="7"/>
      <c r="D692" s="7"/>
      <c r="E692" s="10" t="s">
        <v>112</v>
      </c>
      <c r="F692" s="9">
        <v>0</v>
      </c>
      <c r="G692" s="9">
        <v>0</v>
      </c>
      <c r="H692" s="9">
        <v>0</v>
      </c>
      <c r="I692" s="9">
        <v>0</v>
      </c>
      <c r="J692" s="287"/>
      <c r="K692" s="287"/>
    </row>
    <row r="693" spans="1:11" x14ac:dyDescent="0.25">
      <c r="A693" s="8"/>
      <c r="B693" s="8"/>
      <c r="C693" s="7"/>
      <c r="D693" s="7"/>
      <c r="E693" s="10" t="s">
        <v>104</v>
      </c>
      <c r="F693" s="9">
        <v>67</v>
      </c>
      <c r="G693" s="9">
        <v>67</v>
      </c>
      <c r="H693" s="9">
        <v>67</v>
      </c>
      <c r="I693" s="9">
        <v>67</v>
      </c>
      <c r="J693" s="287">
        <f t="shared" si="328"/>
        <v>100</v>
      </c>
      <c r="K693" s="287">
        <f t="shared" si="329"/>
        <v>100</v>
      </c>
    </row>
    <row r="694" spans="1:11" x14ac:dyDescent="0.25">
      <c r="A694" s="53"/>
      <c r="B694" s="23" t="s">
        <v>142</v>
      </c>
      <c r="C694" s="22"/>
      <c r="D694" s="23"/>
      <c r="E694" s="28" t="s">
        <v>141</v>
      </c>
      <c r="F694" s="27">
        <f t="shared" ref="F694:I699" si="351">F695</f>
        <v>142.1</v>
      </c>
      <c r="G694" s="27">
        <f t="shared" si="351"/>
        <v>142.1</v>
      </c>
      <c r="H694" s="27">
        <f t="shared" si="351"/>
        <v>0</v>
      </c>
      <c r="I694" s="27">
        <f t="shared" si="351"/>
        <v>0</v>
      </c>
      <c r="J694" s="288">
        <f t="shared" si="328"/>
        <v>0</v>
      </c>
      <c r="K694" s="288"/>
    </row>
    <row r="695" spans="1:11" ht="25.5" x14ac:dyDescent="0.25">
      <c r="A695" s="53"/>
      <c r="B695" s="23"/>
      <c r="C695" s="22" t="s">
        <v>36</v>
      </c>
      <c r="D695" s="23"/>
      <c r="E695" s="28" t="s">
        <v>35</v>
      </c>
      <c r="F695" s="27">
        <f t="shared" si="351"/>
        <v>142.1</v>
      </c>
      <c r="G695" s="27">
        <f t="shared" si="351"/>
        <v>142.1</v>
      </c>
      <c r="H695" s="27">
        <f t="shared" si="351"/>
        <v>0</v>
      </c>
      <c r="I695" s="27">
        <f t="shared" si="351"/>
        <v>0</v>
      </c>
      <c r="J695" s="288">
        <f t="shared" si="328"/>
        <v>0</v>
      </c>
      <c r="K695" s="288"/>
    </row>
    <row r="696" spans="1:11" ht="25.5" x14ac:dyDescent="0.25">
      <c r="A696" s="54"/>
      <c r="B696" s="34"/>
      <c r="C696" s="35" t="s">
        <v>86</v>
      </c>
      <c r="D696" s="34"/>
      <c r="E696" s="33" t="s">
        <v>221</v>
      </c>
      <c r="F696" s="32">
        <f t="shared" si="351"/>
        <v>142.1</v>
      </c>
      <c r="G696" s="32">
        <f t="shared" si="351"/>
        <v>142.1</v>
      </c>
      <c r="H696" s="32">
        <f t="shared" si="351"/>
        <v>0</v>
      </c>
      <c r="I696" s="32">
        <f t="shared" si="351"/>
        <v>0</v>
      </c>
      <c r="J696" s="284">
        <f t="shared" si="328"/>
        <v>0</v>
      </c>
      <c r="K696" s="284"/>
    </row>
    <row r="697" spans="1:11" x14ac:dyDescent="0.25">
      <c r="A697" s="31"/>
      <c r="B697" s="31"/>
      <c r="C697" s="31" t="s">
        <v>140</v>
      </c>
      <c r="D697" s="31"/>
      <c r="E697" s="30" t="s">
        <v>139</v>
      </c>
      <c r="F697" s="29">
        <f t="shared" si="351"/>
        <v>142.1</v>
      </c>
      <c r="G697" s="29">
        <f t="shared" si="351"/>
        <v>142.1</v>
      </c>
      <c r="H697" s="29">
        <f t="shared" si="351"/>
        <v>0</v>
      </c>
      <c r="I697" s="29">
        <f t="shared" si="351"/>
        <v>0</v>
      </c>
      <c r="J697" s="285">
        <f t="shared" si="328"/>
        <v>0</v>
      </c>
      <c r="K697" s="285"/>
    </row>
    <row r="698" spans="1:11" ht="27" customHeight="1" x14ac:dyDescent="0.25">
      <c r="A698" s="184"/>
      <c r="B698" s="184"/>
      <c r="C698" s="184" t="s">
        <v>138</v>
      </c>
      <c r="D698" s="184"/>
      <c r="E698" s="185" t="s">
        <v>137</v>
      </c>
      <c r="F698" s="186">
        <f t="shared" si="351"/>
        <v>142.1</v>
      </c>
      <c r="G698" s="186">
        <f t="shared" si="351"/>
        <v>142.1</v>
      </c>
      <c r="H698" s="186">
        <f t="shared" si="351"/>
        <v>0</v>
      </c>
      <c r="I698" s="186">
        <f t="shared" si="351"/>
        <v>0</v>
      </c>
      <c r="J698" s="286">
        <f t="shared" si="328"/>
        <v>0</v>
      </c>
      <c r="K698" s="286"/>
    </row>
    <row r="699" spans="1:11" ht="26.25" x14ac:dyDescent="0.25">
      <c r="A699" s="8"/>
      <c r="B699" s="8"/>
      <c r="C699" s="7" t="s">
        <v>136</v>
      </c>
      <c r="D699" s="7"/>
      <c r="E699" s="6" t="s">
        <v>135</v>
      </c>
      <c r="F699" s="9">
        <f t="shared" si="351"/>
        <v>142.1</v>
      </c>
      <c r="G699" s="9">
        <f t="shared" si="351"/>
        <v>142.1</v>
      </c>
      <c r="H699" s="9">
        <f t="shared" si="351"/>
        <v>0</v>
      </c>
      <c r="I699" s="9">
        <f t="shared" si="351"/>
        <v>0</v>
      </c>
      <c r="J699" s="287">
        <f t="shared" si="328"/>
        <v>0</v>
      </c>
      <c r="K699" s="287"/>
    </row>
    <row r="700" spans="1:11" ht="26.25" x14ac:dyDescent="0.25">
      <c r="A700" s="8"/>
      <c r="B700" s="8"/>
      <c r="C700" s="7"/>
      <c r="D700" s="7" t="s">
        <v>57</v>
      </c>
      <c r="E700" s="6" t="s">
        <v>56</v>
      </c>
      <c r="F700" s="9">
        <v>142.1</v>
      </c>
      <c r="G700" s="9">
        <v>142.1</v>
      </c>
      <c r="H700" s="9">
        <v>0</v>
      </c>
      <c r="I700" s="9">
        <v>0</v>
      </c>
      <c r="J700" s="287">
        <f t="shared" si="328"/>
        <v>0</v>
      </c>
      <c r="K700" s="287"/>
    </row>
    <row r="701" spans="1:11" x14ac:dyDescent="0.25">
      <c r="A701" s="21"/>
      <c r="B701" s="23" t="s">
        <v>134</v>
      </c>
      <c r="C701" s="22"/>
      <c r="D701" s="21"/>
      <c r="E701" s="20" t="s">
        <v>133</v>
      </c>
      <c r="F701" s="27">
        <f>F702+F732</f>
        <v>80151.257889999993</v>
      </c>
      <c r="G701" s="27">
        <f t="shared" ref="G701:I701" si="352">G702+G732</f>
        <v>81253.43449</v>
      </c>
      <c r="H701" s="27">
        <f t="shared" si="352"/>
        <v>19389.25</v>
      </c>
      <c r="I701" s="27">
        <f t="shared" si="352"/>
        <v>19378.985219999999</v>
      </c>
      <c r="J701" s="288">
        <f t="shared" si="328"/>
        <v>24.178017575963462</v>
      </c>
      <c r="K701" s="288">
        <f t="shared" si="329"/>
        <v>99.947059427259944</v>
      </c>
    </row>
    <row r="702" spans="1:11" x14ac:dyDescent="0.25">
      <c r="A702" s="37"/>
      <c r="B702" s="23" t="s">
        <v>132</v>
      </c>
      <c r="C702" s="22"/>
      <c r="D702" s="21"/>
      <c r="E702" s="20" t="s">
        <v>131</v>
      </c>
      <c r="F702" s="27">
        <f t="shared" ref="F702:I704" si="353">F703</f>
        <v>74295.357889999999</v>
      </c>
      <c r="G702" s="27">
        <f t="shared" si="353"/>
        <v>75397.534490000005</v>
      </c>
      <c r="H702" s="27">
        <f t="shared" si="353"/>
        <v>17798.8</v>
      </c>
      <c r="I702" s="27">
        <f t="shared" si="353"/>
        <v>17798.8</v>
      </c>
      <c r="J702" s="288">
        <f t="shared" si="328"/>
        <v>23.9568130573548</v>
      </c>
      <c r="K702" s="288">
        <f t="shared" si="329"/>
        <v>100</v>
      </c>
    </row>
    <row r="703" spans="1:11" ht="25.5" x14ac:dyDescent="0.25">
      <c r="A703" s="37"/>
      <c r="B703" s="23"/>
      <c r="C703" s="22" t="s">
        <v>36</v>
      </c>
      <c r="D703" s="23"/>
      <c r="E703" s="28" t="s">
        <v>35</v>
      </c>
      <c r="F703" s="27">
        <f t="shared" si="353"/>
        <v>74295.357889999999</v>
      </c>
      <c r="G703" s="27">
        <f t="shared" si="353"/>
        <v>75397.534490000005</v>
      </c>
      <c r="H703" s="27">
        <f t="shared" si="353"/>
        <v>17798.8</v>
      </c>
      <c r="I703" s="27">
        <f t="shared" si="353"/>
        <v>17798.8</v>
      </c>
      <c r="J703" s="288">
        <f t="shared" si="328"/>
        <v>23.9568130573548</v>
      </c>
      <c r="K703" s="288">
        <f t="shared" si="329"/>
        <v>100</v>
      </c>
    </row>
    <row r="704" spans="1:11" ht="25.5" x14ac:dyDescent="0.25">
      <c r="A704" s="54"/>
      <c r="B704" s="34"/>
      <c r="C704" s="35" t="s">
        <v>65</v>
      </c>
      <c r="D704" s="34"/>
      <c r="E704" s="33" t="s">
        <v>64</v>
      </c>
      <c r="F704" s="32">
        <f t="shared" si="353"/>
        <v>74295.357889999999</v>
      </c>
      <c r="G704" s="32">
        <f t="shared" si="353"/>
        <v>75397.534490000005</v>
      </c>
      <c r="H704" s="32">
        <f t="shared" si="353"/>
        <v>17798.8</v>
      </c>
      <c r="I704" s="32">
        <f t="shared" si="353"/>
        <v>17798.8</v>
      </c>
      <c r="J704" s="284">
        <f t="shared" si="328"/>
        <v>23.9568130573548</v>
      </c>
      <c r="K704" s="284">
        <f t="shared" si="329"/>
        <v>100</v>
      </c>
    </row>
    <row r="705" spans="1:11" ht="26.25" x14ac:dyDescent="0.25">
      <c r="A705" s="31"/>
      <c r="B705" s="31"/>
      <c r="C705" s="31" t="s">
        <v>100</v>
      </c>
      <c r="D705" s="31"/>
      <c r="E705" s="52" t="s">
        <v>99</v>
      </c>
      <c r="F705" s="29">
        <f>F706+F709+F714+F717+F725</f>
        <v>74295.357889999999</v>
      </c>
      <c r="G705" s="29">
        <f t="shared" ref="G705:I705" si="354">G706+G709+G714+G717+G725</f>
        <v>75397.534490000005</v>
      </c>
      <c r="H705" s="29">
        <f t="shared" si="354"/>
        <v>17798.8</v>
      </c>
      <c r="I705" s="29">
        <f t="shared" si="354"/>
        <v>17798.8</v>
      </c>
      <c r="J705" s="285">
        <f t="shared" si="328"/>
        <v>23.9568130573548</v>
      </c>
      <c r="K705" s="285">
        <f t="shared" si="329"/>
        <v>100</v>
      </c>
    </row>
    <row r="706" spans="1:11" ht="39" x14ac:dyDescent="0.25">
      <c r="A706" s="184"/>
      <c r="B706" s="184"/>
      <c r="C706" s="184" t="s">
        <v>130</v>
      </c>
      <c r="D706" s="184"/>
      <c r="E706" s="185" t="s">
        <v>129</v>
      </c>
      <c r="F706" s="186">
        <f t="shared" ref="F706:I707" si="355">F707</f>
        <v>48475.8</v>
      </c>
      <c r="G706" s="186">
        <f t="shared" si="355"/>
        <v>48475.8</v>
      </c>
      <c r="H706" s="186">
        <f t="shared" si="355"/>
        <v>12118.95</v>
      </c>
      <c r="I706" s="186">
        <f t="shared" si="355"/>
        <v>12118.95</v>
      </c>
      <c r="J706" s="286">
        <f t="shared" si="328"/>
        <v>25</v>
      </c>
      <c r="K706" s="286">
        <f t="shared" si="329"/>
        <v>100</v>
      </c>
    </row>
    <row r="707" spans="1:11" x14ac:dyDescent="0.25">
      <c r="A707" s="7"/>
      <c r="B707" s="7"/>
      <c r="C707" s="7" t="s">
        <v>128</v>
      </c>
      <c r="D707" s="7"/>
      <c r="E707" s="63" t="s">
        <v>127</v>
      </c>
      <c r="F707" s="9">
        <f t="shared" si="355"/>
        <v>48475.8</v>
      </c>
      <c r="G707" s="9">
        <f t="shared" si="355"/>
        <v>48475.8</v>
      </c>
      <c r="H707" s="9">
        <f t="shared" si="355"/>
        <v>12118.95</v>
      </c>
      <c r="I707" s="9">
        <f t="shared" si="355"/>
        <v>12118.95</v>
      </c>
      <c r="J707" s="287">
        <f t="shared" si="328"/>
        <v>25</v>
      </c>
      <c r="K707" s="287">
        <f t="shared" si="329"/>
        <v>100</v>
      </c>
    </row>
    <row r="708" spans="1:11" ht="26.25" x14ac:dyDescent="0.25">
      <c r="A708" s="7"/>
      <c r="B708" s="7"/>
      <c r="C708" s="7"/>
      <c r="D708" s="7" t="s">
        <v>57</v>
      </c>
      <c r="E708" s="6" t="s">
        <v>56</v>
      </c>
      <c r="F708" s="9">
        <f>49854.3-1378.5</f>
        <v>48475.8</v>
      </c>
      <c r="G708" s="9">
        <f t="shared" ref="G708" si="356">49854.3-1378.5</f>
        <v>48475.8</v>
      </c>
      <c r="H708" s="9">
        <v>12118.95</v>
      </c>
      <c r="I708" s="9">
        <v>12118.95</v>
      </c>
      <c r="J708" s="287">
        <f t="shared" si="328"/>
        <v>25</v>
      </c>
      <c r="K708" s="287">
        <f t="shared" si="329"/>
        <v>100</v>
      </c>
    </row>
    <row r="709" spans="1:11" x14ac:dyDescent="0.25">
      <c r="A709" s="184"/>
      <c r="B709" s="184"/>
      <c r="C709" s="184" t="s">
        <v>126</v>
      </c>
      <c r="D709" s="184"/>
      <c r="E709" s="185" t="s">
        <v>125</v>
      </c>
      <c r="F709" s="186">
        <f>F710+F712</f>
        <v>21246</v>
      </c>
      <c r="G709" s="186">
        <f t="shared" ref="G709:I709" si="357">G710+G712</f>
        <v>21246</v>
      </c>
      <c r="H709" s="186">
        <f t="shared" si="357"/>
        <v>5311.5</v>
      </c>
      <c r="I709" s="186">
        <f t="shared" si="357"/>
        <v>5311.5</v>
      </c>
      <c r="J709" s="286">
        <f t="shared" si="328"/>
        <v>25</v>
      </c>
      <c r="K709" s="286">
        <f t="shared" si="329"/>
        <v>100</v>
      </c>
    </row>
    <row r="710" spans="1:11" ht="26.25" x14ac:dyDescent="0.25">
      <c r="A710" s="7"/>
      <c r="B710" s="7"/>
      <c r="C710" s="7" t="s">
        <v>124</v>
      </c>
      <c r="D710" s="7"/>
      <c r="E710" s="63" t="s">
        <v>123</v>
      </c>
      <c r="F710" s="9">
        <f>F711</f>
        <v>20746</v>
      </c>
      <c r="G710" s="9">
        <f t="shared" ref="G710:I710" si="358">G711</f>
        <v>20746</v>
      </c>
      <c r="H710" s="9">
        <f t="shared" si="358"/>
        <v>5186.5</v>
      </c>
      <c r="I710" s="9">
        <f t="shared" si="358"/>
        <v>5186.5</v>
      </c>
      <c r="J710" s="287">
        <f t="shared" ref="J710:J773" si="359">I710/F710*100</f>
        <v>25</v>
      </c>
      <c r="K710" s="287">
        <f t="shared" ref="K710:K773" si="360">SUM(I710/H710*100)</f>
        <v>100</v>
      </c>
    </row>
    <row r="711" spans="1:11" ht="26.25" x14ac:dyDescent="0.25">
      <c r="A711" s="7"/>
      <c r="B711" s="7"/>
      <c r="C711" s="7"/>
      <c r="D711" s="7" t="s">
        <v>57</v>
      </c>
      <c r="E711" s="6" t="s">
        <v>56</v>
      </c>
      <c r="F711" s="9">
        <v>20746</v>
      </c>
      <c r="G711" s="9">
        <v>20746</v>
      </c>
      <c r="H711" s="9">
        <v>5186.5</v>
      </c>
      <c r="I711" s="9">
        <v>5186.5</v>
      </c>
      <c r="J711" s="287">
        <f t="shared" si="359"/>
        <v>25</v>
      </c>
      <c r="K711" s="287">
        <f t="shared" si="360"/>
        <v>100</v>
      </c>
    </row>
    <row r="712" spans="1:11" x14ac:dyDescent="0.25">
      <c r="A712" s="7"/>
      <c r="B712" s="7"/>
      <c r="C712" s="7" t="s">
        <v>122</v>
      </c>
      <c r="D712" s="7"/>
      <c r="E712" s="63" t="s">
        <v>121</v>
      </c>
      <c r="F712" s="9">
        <v>500</v>
      </c>
      <c r="G712" s="9">
        <v>500</v>
      </c>
      <c r="H712" s="9">
        <f>H713</f>
        <v>125</v>
      </c>
      <c r="I712" s="9">
        <f>I713</f>
        <v>125</v>
      </c>
      <c r="J712" s="287">
        <f t="shared" si="359"/>
        <v>25</v>
      </c>
      <c r="K712" s="287">
        <f t="shared" si="360"/>
        <v>100</v>
      </c>
    </row>
    <row r="713" spans="1:11" ht="26.25" x14ac:dyDescent="0.25">
      <c r="A713" s="7"/>
      <c r="B713" s="7"/>
      <c r="C713" s="7"/>
      <c r="D713" s="7" t="s">
        <v>57</v>
      </c>
      <c r="E713" s="6" t="s">
        <v>56</v>
      </c>
      <c r="F713" s="9">
        <v>500</v>
      </c>
      <c r="G713" s="9">
        <v>500</v>
      </c>
      <c r="H713" s="9">
        <v>125</v>
      </c>
      <c r="I713" s="9">
        <v>125</v>
      </c>
      <c r="J713" s="287">
        <f t="shared" si="359"/>
        <v>25</v>
      </c>
      <c r="K713" s="287">
        <f t="shared" si="360"/>
        <v>100</v>
      </c>
    </row>
    <row r="714" spans="1:11" ht="26.25" x14ac:dyDescent="0.25">
      <c r="A714" s="184"/>
      <c r="B714" s="184"/>
      <c r="C714" s="184" t="s">
        <v>120</v>
      </c>
      <c r="D714" s="184"/>
      <c r="E714" s="185" t="s">
        <v>119</v>
      </c>
      <c r="F714" s="186">
        <f t="shared" ref="F714:I715" si="361">F715</f>
        <v>1473.4</v>
      </c>
      <c r="G714" s="186">
        <f t="shared" si="361"/>
        <v>1473.4</v>
      </c>
      <c r="H714" s="186">
        <f t="shared" si="361"/>
        <v>368.35</v>
      </c>
      <c r="I714" s="186">
        <f t="shared" si="361"/>
        <v>368.35</v>
      </c>
      <c r="J714" s="286">
        <f t="shared" si="359"/>
        <v>25</v>
      </c>
      <c r="K714" s="286">
        <f t="shared" si="360"/>
        <v>100</v>
      </c>
    </row>
    <row r="715" spans="1:11" x14ac:dyDescent="0.25">
      <c r="A715" s="7"/>
      <c r="B715" s="7"/>
      <c r="C715" s="7" t="s">
        <v>118</v>
      </c>
      <c r="D715" s="7"/>
      <c r="E715" s="63" t="s">
        <v>117</v>
      </c>
      <c r="F715" s="9">
        <f t="shared" si="361"/>
        <v>1473.4</v>
      </c>
      <c r="G715" s="9">
        <f t="shared" si="361"/>
        <v>1473.4</v>
      </c>
      <c r="H715" s="9">
        <f t="shared" si="361"/>
        <v>368.35</v>
      </c>
      <c r="I715" s="9">
        <f t="shared" si="361"/>
        <v>368.35</v>
      </c>
      <c r="J715" s="287">
        <f t="shared" si="359"/>
        <v>25</v>
      </c>
      <c r="K715" s="287">
        <f t="shared" si="360"/>
        <v>100</v>
      </c>
    </row>
    <row r="716" spans="1:11" ht="26.25" x14ac:dyDescent="0.25">
      <c r="A716" s="7"/>
      <c r="B716" s="7"/>
      <c r="C716" s="7"/>
      <c r="D716" s="7" t="s">
        <v>57</v>
      </c>
      <c r="E716" s="6" t="s">
        <v>56</v>
      </c>
      <c r="F716" s="9">
        <v>1473.4</v>
      </c>
      <c r="G716" s="9">
        <v>1473.4</v>
      </c>
      <c r="H716" s="9">
        <v>368.35</v>
      </c>
      <c r="I716" s="9">
        <v>368.35</v>
      </c>
      <c r="J716" s="287">
        <f t="shared" si="359"/>
        <v>25</v>
      </c>
      <c r="K716" s="287">
        <f t="shared" si="360"/>
        <v>100</v>
      </c>
    </row>
    <row r="717" spans="1:11" s="58" customFormat="1" ht="39" x14ac:dyDescent="0.25">
      <c r="A717" s="184"/>
      <c r="B717" s="184"/>
      <c r="C717" s="184" t="s">
        <v>116</v>
      </c>
      <c r="D717" s="184"/>
      <c r="E717" s="187" t="s">
        <v>115</v>
      </c>
      <c r="F717" s="186">
        <f>F718+F720</f>
        <v>3100</v>
      </c>
      <c r="G717" s="186">
        <f t="shared" ref="G717:I717" si="362">G718+G720</f>
        <v>4202.1765999999998</v>
      </c>
      <c r="H717" s="186">
        <f t="shared" si="362"/>
        <v>0</v>
      </c>
      <c r="I717" s="186">
        <f t="shared" si="362"/>
        <v>0</v>
      </c>
      <c r="J717" s="286">
        <f t="shared" si="359"/>
        <v>0</v>
      </c>
      <c r="K717" s="286"/>
    </row>
    <row r="718" spans="1:11" ht="51.75" x14ac:dyDescent="0.25">
      <c r="A718" s="8"/>
      <c r="B718" s="8"/>
      <c r="C718" s="7" t="s">
        <v>594</v>
      </c>
      <c r="D718" s="7"/>
      <c r="E718" s="6" t="s">
        <v>111</v>
      </c>
      <c r="F718" s="59">
        <f>F719</f>
        <v>2600</v>
      </c>
      <c r="G718" s="59">
        <f t="shared" ref="G718:I718" si="363">G719</f>
        <v>2600</v>
      </c>
      <c r="H718" s="59">
        <f t="shared" si="363"/>
        <v>0</v>
      </c>
      <c r="I718" s="59">
        <f t="shared" si="363"/>
        <v>0</v>
      </c>
      <c r="J718" s="323">
        <f t="shared" si="359"/>
        <v>0</v>
      </c>
      <c r="K718" s="323"/>
    </row>
    <row r="719" spans="1:11" ht="26.25" x14ac:dyDescent="0.25">
      <c r="A719" s="8"/>
      <c r="B719" s="8"/>
      <c r="C719" s="61"/>
      <c r="D719" s="7" t="s">
        <v>57</v>
      </c>
      <c r="E719" s="6" t="s">
        <v>56</v>
      </c>
      <c r="F719" s="59">
        <v>2600</v>
      </c>
      <c r="G719" s="59">
        <v>2600</v>
      </c>
      <c r="H719" s="59">
        <v>0</v>
      </c>
      <c r="I719" s="59">
        <v>0</v>
      </c>
      <c r="J719" s="323">
        <f t="shared" si="359"/>
        <v>0</v>
      </c>
      <c r="K719" s="323"/>
    </row>
    <row r="720" spans="1:11" ht="39" x14ac:dyDescent="0.25">
      <c r="A720" s="8"/>
      <c r="B720" s="8"/>
      <c r="C720" s="7" t="s">
        <v>670</v>
      </c>
      <c r="D720" s="7"/>
      <c r="E720" s="6" t="s">
        <v>602</v>
      </c>
      <c r="F720" s="59">
        <f t="shared" ref="F720:I720" si="364">F721</f>
        <v>500</v>
      </c>
      <c r="G720" s="59">
        <f t="shared" si="364"/>
        <v>1602.1765999999998</v>
      </c>
      <c r="H720" s="59">
        <f t="shared" si="364"/>
        <v>0</v>
      </c>
      <c r="I720" s="59">
        <f t="shared" si="364"/>
        <v>0</v>
      </c>
      <c r="J720" s="323">
        <f t="shared" si="359"/>
        <v>0</v>
      </c>
      <c r="K720" s="323"/>
    </row>
    <row r="721" spans="1:11" ht="26.25" x14ac:dyDescent="0.25">
      <c r="A721" s="8"/>
      <c r="B721" s="8"/>
      <c r="C721" s="61"/>
      <c r="D721" s="7" t="s">
        <v>57</v>
      </c>
      <c r="E721" s="6" t="s">
        <v>56</v>
      </c>
      <c r="F721" s="59">
        <f>F724</f>
        <v>500</v>
      </c>
      <c r="G721" s="59">
        <f>G724+G723+G722</f>
        <v>1602.1765999999998</v>
      </c>
      <c r="H721" s="59">
        <f>H724</f>
        <v>0</v>
      </c>
      <c r="I721" s="59">
        <f>I724</f>
        <v>0</v>
      </c>
      <c r="J721" s="323">
        <f t="shared" si="359"/>
        <v>0</v>
      </c>
      <c r="K721" s="323"/>
    </row>
    <row r="722" spans="1:11" x14ac:dyDescent="0.25">
      <c r="A722" s="276"/>
      <c r="B722" s="276"/>
      <c r="C722" s="270"/>
      <c r="D722" s="266"/>
      <c r="E722" s="6" t="s">
        <v>113</v>
      </c>
      <c r="F722" s="281">
        <v>0</v>
      </c>
      <c r="G722" s="281">
        <v>826.63244999999995</v>
      </c>
      <c r="H722" s="281">
        <v>0</v>
      </c>
      <c r="I722" s="281">
        <v>0</v>
      </c>
      <c r="J722" s="324"/>
      <c r="K722" s="324"/>
    </row>
    <row r="723" spans="1:11" x14ac:dyDescent="0.25">
      <c r="A723" s="276"/>
      <c r="B723" s="276"/>
      <c r="C723" s="270"/>
      <c r="D723" s="266"/>
      <c r="E723" s="6" t="s">
        <v>112</v>
      </c>
      <c r="F723" s="281">
        <v>0</v>
      </c>
      <c r="G723" s="281">
        <v>275.54415</v>
      </c>
      <c r="H723" s="281">
        <v>0</v>
      </c>
      <c r="I723" s="281">
        <v>0</v>
      </c>
      <c r="J723" s="324"/>
      <c r="K723" s="324"/>
    </row>
    <row r="724" spans="1:11" x14ac:dyDescent="0.25">
      <c r="A724" s="8"/>
      <c r="B724" s="8"/>
      <c r="C724" s="61"/>
      <c r="D724" s="7"/>
      <c r="E724" s="6" t="s">
        <v>104</v>
      </c>
      <c r="F724" s="59">
        <f>251.559+248.441</f>
        <v>500</v>
      </c>
      <c r="G724" s="59">
        <f t="shared" ref="G724" si="365">251.559+248.441</f>
        <v>500</v>
      </c>
      <c r="H724" s="59">
        <v>0</v>
      </c>
      <c r="I724" s="59">
        <v>0</v>
      </c>
      <c r="J724" s="323">
        <f t="shared" si="359"/>
        <v>0</v>
      </c>
      <c r="K724" s="323"/>
    </row>
    <row r="725" spans="1:11" x14ac:dyDescent="0.25">
      <c r="A725" s="188"/>
      <c r="B725" s="188"/>
      <c r="C725" s="189" t="s">
        <v>110</v>
      </c>
      <c r="D725" s="189"/>
      <c r="E725" s="190" t="s">
        <v>109</v>
      </c>
      <c r="F725" s="191">
        <f>F726+F729</f>
        <v>0.15789</v>
      </c>
      <c r="G725" s="191">
        <f t="shared" ref="G725:I725" si="366">G726+G729</f>
        <v>0.15789</v>
      </c>
      <c r="H725" s="191">
        <f t="shared" si="366"/>
        <v>0</v>
      </c>
      <c r="I725" s="191">
        <f t="shared" si="366"/>
        <v>0</v>
      </c>
      <c r="J725" s="297">
        <f t="shared" si="359"/>
        <v>0</v>
      </c>
      <c r="K725" s="297"/>
    </row>
    <row r="726" spans="1:11" ht="25.5" x14ac:dyDescent="0.25">
      <c r="A726" s="8"/>
      <c r="B726" s="8"/>
      <c r="C726" s="55" t="s">
        <v>108</v>
      </c>
      <c r="D726" s="55"/>
      <c r="E726" s="56" t="s">
        <v>107</v>
      </c>
      <c r="F726" s="59">
        <f>F727</f>
        <v>5.2630000000000003E-2</v>
      </c>
      <c r="G726" s="59">
        <f t="shared" ref="G726:I727" si="367">G727</f>
        <v>5.2630000000000003E-2</v>
      </c>
      <c r="H726" s="59">
        <f t="shared" si="367"/>
        <v>0</v>
      </c>
      <c r="I726" s="59">
        <f t="shared" si="367"/>
        <v>0</v>
      </c>
      <c r="J726" s="323">
        <f t="shared" si="359"/>
        <v>0</v>
      </c>
      <c r="K726" s="323"/>
    </row>
    <row r="727" spans="1:11" ht="25.5" x14ac:dyDescent="0.25">
      <c r="A727" s="8"/>
      <c r="B727" s="8"/>
      <c r="C727" s="23"/>
      <c r="D727" s="55" t="s">
        <v>57</v>
      </c>
      <c r="E727" s="10" t="s">
        <v>56</v>
      </c>
      <c r="F727" s="59">
        <f>F728</f>
        <v>5.2630000000000003E-2</v>
      </c>
      <c r="G727" s="59">
        <f t="shared" si="367"/>
        <v>5.2630000000000003E-2</v>
      </c>
      <c r="H727" s="59">
        <f t="shared" si="367"/>
        <v>0</v>
      </c>
      <c r="I727" s="59">
        <f t="shared" si="367"/>
        <v>0</v>
      </c>
      <c r="J727" s="323">
        <f t="shared" si="359"/>
        <v>0</v>
      </c>
      <c r="K727" s="323"/>
    </row>
    <row r="728" spans="1:11" x14ac:dyDescent="0.25">
      <c r="A728" s="8"/>
      <c r="B728" s="8"/>
      <c r="C728" s="23"/>
      <c r="D728" s="55"/>
      <c r="E728" s="6" t="s">
        <v>104</v>
      </c>
      <c r="F728" s="59">
        <v>5.2630000000000003E-2</v>
      </c>
      <c r="G728" s="59">
        <v>5.2630000000000003E-2</v>
      </c>
      <c r="H728" s="59">
        <v>0</v>
      </c>
      <c r="I728" s="59">
        <v>0</v>
      </c>
      <c r="J728" s="323">
        <f t="shared" si="359"/>
        <v>0</v>
      </c>
      <c r="K728" s="323"/>
    </row>
    <row r="729" spans="1:11" ht="25.5" x14ac:dyDescent="0.25">
      <c r="A729" s="8"/>
      <c r="B729" s="8"/>
      <c r="C729" s="55" t="s">
        <v>106</v>
      </c>
      <c r="D729" s="55"/>
      <c r="E729" s="56" t="s">
        <v>105</v>
      </c>
      <c r="F729" s="59">
        <f>F730</f>
        <v>0.10526000000000001</v>
      </c>
      <c r="G729" s="59">
        <f t="shared" ref="G729:I730" si="368">G730</f>
        <v>0.10526000000000001</v>
      </c>
      <c r="H729" s="59">
        <f t="shared" si="368"/>
        <v>0</v>
      </c>
      <c r="I729" s="59">
        <f t="shared" si="368"/>
        <v>0</v>
      </c>
      <c r="J729" s="323">
        <f t="shared" si="359"/>
        <v>0</v>
      </c>
      <c r="K729" s="323"/>
    </row>
    <row r="730" spans="1:11" ht="25.5" x14ac:dyDescent="0.25">
      <c r="A730" s="8"/>
      <c r="B730" s="8"/>
      <c r="C730" s="23"/>
      <c r="D730" s="55" t="s">
        <v>57</v>
      </c>
      <c r="E730" s="10" t="s">
        <v>56</v>
      </c>
      <c r="F730" s="59">
        <f>F731</f>
        <v>0.10526000000000001</v>
      </c>
      <c r="G730" s="59">
        <f t="shared" si="368"/>
        <v>0.10526000000000001</v>
      </c>
      <c r="H730" s="59">
        <f t="shared" si="368"/>
        <v>0</v>
      </c>
      <c r="I730" s="59">
        <f t="shared" si="368"/>
        <v>0</v>
      </c>
      <c r="J730" s="323">
        <f t="shared" si="359"/>
        <v>0</v>
      </c>
      <c r="K730" s="323"/>
    </row>
    <row r="731" spans="1:11" x14ac:dyDescent="0.25">
      <c r="A731" s="8"/>
      <c r="B731" s="8"/>
      <c r="C731" s="23"/>
      <c r="D731" s="55"/>
      <c r="E731" s="6" t="s">
        <v>104</v>
      </c>
      <c r="F731" s="59">
        <v>0.10526000000000001</v>
      </c>
      <c r="G731" s="59">
        <v>0.10526000000000001</v>
      </c>
      <c r="H731" s="59">
        <v>0</v>
      </c>
      <c r="I731" s="59">
        <v>0</v>
      </c>
      <c r="J731" s="323">
        <f t="shared" si="359"/>
        <v>0</v>
      </c>
      <c r="K731" s="323"/>
    </row>
    <row r="732" spans="1:11" x14ac:dyDescent="0.25">
      <c r="A732" s="37"/>
      <c r="B732" s="23" t="s">
        <v>103</v>
      </c>
      <c r="C732" s="22"/>
      <c r="D732" s="21"/>
      <c r="E732" s="20" t="s">
        <v>102</v>
      </c>
      <c r="F732" s="60">
        <f>F733</f>
        <v>5855.9</v>
      </c>
      <c r="G732" s="60">
        <f t="shared" ref="G732:I732" si="369">G733</f>
        <v>5855.9</v>
      </c>
      <c r="H732" s="60">
        <f t="shared" si="369"/>
        <v>1590.45</v>
      </c>
      <c r="I732" s="60">
        <f t="shared" si="369"/>
        <v>1580.1852200000001</v>
      </c>
      <c r="J732" s="321">
        <f t="shared" si="359"/>
        <v>26.984498027630256</v>
      </c>
      <c r="K732" s="321">
        <f t="shared" si="360"/>
        <v>99.354599012858003</v>
      </c>
    </row>
    <row r="733" spans="1:11" ht="25.5" x14ac:dyDescent="0.25">
      <c r="A733" s="37"/>
      <c r="B733" s="23"/>
      <c r="C733" s="22" t="s">
        <v>36</v>
      </c>
      <c r="D733" s="21"/>
      <c r="E733" s="28" t="s">
        <v>35</v>
      </c>
      <c r="F733" s="60">
        <f>F734+F740</f>
        <v>5855.9</v>
      </c>
      <c r="G733" s="60">
        <f t="shared" ref="G733:I733" si="370">G734+G740</f>
        <v>5855.9</v>
      </c>
      <c r="H733" s="60">
        <f t="shared" si="370"/>
        <v>1590.45</v>
      </c>
      <c r="I733" s="60">
        <f t="shared" si="370"/>
        <v>1580.1852200000001</v>
      </c>
      <c r="J733" s="321">
        <f t="shared" si="359"/>
        <v>26.984498027630256</v>
      </c>
      <c r="K733" s="321">
        <f t="shared" si="360"/>
        <v>99.354599012858003</v>
      </c>
    </row>
    <row r="734" spans="1:11" ht="25.5" x14ac:dyDescent="0.25">
      <c r="A734" s="36"/>
      <c r="B734" s="34"/>
      <c r="C734" s="35" t="s">
        <v>34</v>
      </c>
      <c r="D734" s="34"/>
      <c r="E734" s="33" t="s">
        <v>33</v>
      </c>
      <c r="F734" s="32">
        <f t="shared" ref="F734:I736" si="371">F735</f>
        <v>3714.1</v>
      </c>
      <c r="G734" s="32">
        <f t="shared" si="371"/>
        <v>3714.1</v>
      </c>
      <c r="H734" s="32">
        <f t="shared" si="371"/>
        <v>615</v>
      </c>
      <c r="I734" s="32">
        <f t="shared" si="371"/>
        <v>604.73522000000003</v>
      </c>
      <c r="J734" s="284">
        <f t="shared" si="359"/>
        <v>16.282146953501524</v>
      </c>
      <c r="K734" s="284">
        <f t="shared" si="360"/>
        <v>98.330930081300821</v>
      </c>
    </row>
    <row r="735" spans="1:11" ht="39" x14ac:dyDescent="0.25">
      <c r="A735" s="31"/>
      <c r="B735" s="31"/>
      <c r="C735" s="31" t="s">
        <v>32</v>
      </c>
      <c r="D735" s="31"/>
      <c r="E735" s="52" t="s">
        <v>101</v>
      </c>
      <c r="F735" s="29">
        <f t="shared" si="371"/>
        <v>3714.1</v>
      </c>
      <c r="G735" s="29">
        <f t="shared" si="371"/>
        <v>3714.1</v>
      </c>
      <c r="H735" s="29">
        <f t="shared" si="371"/>
        <v>615</v>
      </c>
      <c r="I735" s="29">
        <f t="shared" si="371"/>
        <v>604.73522000000003</v>
      </c>
      <c r="J735" s="285">
        <f t="shared" si="359"/>
        <v>16.282146953501524</v>
      </c>
      <c r="K735" s="285">
        <f t="shared" si="360"/>
        <v>98.330930081300821</v>
      </c>
    </row>
    <row r="736" spans="1:11" ht="39" x14ac:dyDescent="0.25">
      <c r="A736" s="184"/>
      <c r="B736" s="184"/>
      <c r="C736" s="184" t="s">
        <v>30</v>
      </c>
      <c r="D736" s="192"/>
      <c r="E736" s="185" t="s">
        <v>29</v>
      </c>
      <c r="F736" s="186">
        <f t="shared" si="371"/>
        <v>3714.1</v>
      </c>
      <c r="G736" s="186">
        <f t="shared" si="371"/>
        <v>3714.1</v>
      </c>
      <c r="H736" s="186">
        <f t="shared" si="371"/>
        <v>615</v>
      </c>
      <c r="I736" s="186">
        <f t="shared" si="371"/>
        <v>604.73522000000003</v>
      </c>
      <c r="J736" s="286">
        <f>I736/F736*100</f>
        <v>16.282146953501524</v>
      </c>
      <c r="K736" s="286">
        <f t="shared" si="360"/>
        <v>98.330930081300821</v>
      </c>
    </row>
    <row r="737" spans="1:11" ht="25.5" x14ac:dyDescent="0.25">
      <c r="A737" s="37"/>
      <c r="B737" s="55"/>
      <c r="C737" s="57" t="s">
        <v>28</v>
      </c>
      <c r="D737" s="55"/>
      <c r="E737" s="10" t="s">
        <v>27</v>
      </c>
      <c r="F737" s="59">
        <f>F738+F739</f>
        <v>3714.1</v>
      </c>
      <c r="G737" s="59">
        <f t="shared" ref="G737:I737" si="372">G738+G739</f>
        <v>3714.1</v>
      </c>
      <c r="H737" s="59">
        <f t="shared" si="372"/>
        <v>615</v>
      </c>
      <c r="I737" s="59">
        <f t="shared" si="372"/>
        <v>604.73522000000003</v>
      </c>
      <c r="J737" s="323">
        <f t="shared" si="359"/>
        <v>16.282146953501524</v>
      </c>
      <c r="K737" s="323">
        <f>SUM(I737/H737*100)</f>
        <v>98.330930081300821</v>
      </c>
    </row>
    <row r="738" spans="1:11" ht="39" x14ac:dyDescent="0.25">
      <c r="A738" s="37"/>
      <c r="B738" s="55"/>
      <c r="C738" s="57"/>
      <c r="D738" s="55" t="s">
        <v>2</v>
      </c>
      <c r="E738" s="6" t="s">
        <v>1</v>
      </c>
      <c r="F738" s="59">
        <f>3455.9+139.5</f>
        <v>3595.4</v>
      </c>
      <c r="G738" s="59">
        <f t="shared" ref="G738" si="373">3455.9+139.5</f>
        <v>3595.4</v>
      </c>
      <c r="H738" s="59">
        <v>560</v>
      </c>
      <c r="I738" s="59">
        <v>550.54363000000001</v>
      </c>
      <c r="J738" s="323">
        <f>I738/F738*100</f>
        <v>15.312444512432553</v>
      </c>
      <c r="K738" s="323">
        <f t="shared" si="360"/>
        <v>98.311362500000001</v>
      </c>
    </row>
    <row r="739" spans="1:11" ht="25.5" x14ac:dyDescent="0.25">
      <c r="A739" s="37"/>
      <c r="B739" s="55"/>
      <c r="C739" s="57"/>
      <c r="D739" s="55" t="s">
        <v>12</v>
      </c>
      <c r="E739" s="56" t="s">
        <v>11</v>
      </c>
      <c r="F739" s="9">
        <v>118.7</v>
      </c>
      <c r="G739" s="9">
        <v>118.7</v>
      </c>
      <c r="H739" s="9">
        <v>55</v>
      </c>
      <c r="I739" s="9">
        <v>54.191589999999998</v>
      </c>
      <c r="J739" s="287">
        <f t="shared" si="359"/>
        <v>45.654245998315076</v>
      </c>
      <c r="K739" s="287">
        <f t="shared" si="360"/>
        <v>98.530163636363639</v>
      </c>
    </row>
    <row r="740" spans="1:11" ht="25.5" x14ac:dyDescent="0.25">
      <c r="A740" s="54"/>
      <c r="B740" s="34"/>
      <c r="C740" s="35" t="s">
        <v>65</v>
      </c>
      <c r="D740" s="34"/>
      <c r="E740" s="33" t="s">
        <v>64</v>
      </c>
      <c r="F740" s="32">
        <f>F741</f>
        <v>2141.8000000000002</v>
      </c>
      <c r="G740" s="32">
        <f t="shared" ref="G740:I740" si="374">G741</f>
        <v>2141.8000000000002</v>
      </c>
      <c r="H740" s="32">
        <f t="shared" si="374"/>
        <v>975.45</v>
      </c>
      <c r="I740" s="32">
        <f t="shared" si="374"/>
        <v>975.45</v>
      </c>
      <c r="J740" s="284">
        <f t="shared" si="359"/>
        <v>45.543468110934725</v>
      </c>
      <c r="K740" s="284">
        <f t="shared" si="360"/>
        <v>100</v>
      </c>
    </row>
    <row r="741" spans="1:11" ht="26.25" x14ac:dyDescent="0.25">
      <c r="A741" s="31"/>
      <c r="B741" s="31"/>
      <c r="C741" s="31" t="s">
        <v>100</v>
      </c>
      <c r="D741" s="31"/>
      <c r="E741" s="52" t="s">
        <v>99</v>
      </c>
      <c r="F741" s="29">
        <f>F742+F749</f>
        <v>2141.8000000000002</v>
      </c>
      <c r="G741" s="29">
        <f t="shared" ref="G741:I741" si="375">G742+G749</f>
        <v>2141.8000000000002</v>
      </c>
      <c r="H741" s="29">
        <f t="shared" si="375"/>
        <v>975.45</v>
      </c>
      <c r="I741" s="29">
        <f t="shared" si="375"/>
        <v>975.45</v>
      </c>
      <c r="J741" s="285">
        <f t="shared" si="359"/>
        <v>45.543468110934725</v>
      </c>
      <c r="K741" s="285">
        <f t="shared" si="360"/>
        <v>100</v>
      </c>
    </row>
    <row r="742" spans="1:11" ht="26.25" x14ac:dyDescent="0.25">
      <c r="A742" s="184"/>
      <c r="B742" s="184"/>
      <c r="C742" s="184" t="s">
        <v>98</v>
      </c>
      <c r="D742" s="192"/>
      <c r="E742" s="185" t="s">
        <v>97</v>
      </c>
      <c r="F742" s="186">
        <f>F743+F745+F747</f>
        <v>2091.8000000000002</v>
      </c>
      <c r="G742" s="186">
        <f t="shared" ref="G742:I742" si="376">G743+G745+G747</f>
        <v>2091.8000000000002</v>
      </c>
      <c r="H742" s="186">
        <f t="shared" si="376"/>
        <v>925.45</v>
      </c>
      <c r="I742" s="186">
        <f t="shared" si="376"/>
        <v>925.45</v>
      </c>
      <c r="J742" s="286">
        <f t="shared" si="359"/>
        <v>44.241801319437798</v>
      </c>
      <c r="K742" s="286">
        <f>SUM(I742/H742*100)</f>
        <v>100</v>
      </c>
    </row>
    <row r="743" spans="1:11" ht="51.75" x14ac:dyDescent="0.25">
      <c r="A743" s="7"/>
      <c r="B743" s="7"/>
      <c r="C743" s="7" t="s">
        <v>96</v>
      </c>
      <c r="D743" s="7"/>
      <c r="E743" s="6" t="s">
        <v>95</v>
      </c>
      <c r="F743" s="9">
        <f>F744</f>
        <v>769.8</v>
      </c>
      <c r="G743" s="9">
        <f t="shared" ref="G743:I743" si="377">G744</f>
        <v>769.8</v>
      </c>
      <c r="H743" s="9">
        <f t="shared" si="377"/>
        <v>156.30000000000001</v>
      </c>
      <c r="I743" s="9">
        <f t="shared" si="377"/>
        <v>156.30000000000001</v>
      </c>
      <c r="J743" s="287">
        <f>I743/F743*100</f>
        <v>20.303975058456743</v>
      </c>
      <c r="K743" s="287">
        <f t="shared" si="360"/>
        <v>100</v>
      </c>
    </row>
    <row r="744" spans="1:11" ht="26.25" x14ac:dyDescent="0.25">
      <c r="A744" s="7"/>
      <c r="B744" s="7"/>
      <c r="C744" s="7"/>
      <c r="D744" s="7" t="s">
        <v>57</v>
      </c>
      <c r="E744" s="6" t="s">
        <v>56</v>
      </c>
      <c r="F744" s="9">
        <v>769.8</v>
      </c>
      <c r="G744" s="9">
        <v>769.8</v>
      </c>
      <c r="H744" s="9">
        <v>156.30000000000001</v>
      </c>
      <c r="I744" s="9">
        <v>156.30000000000001</v>
      </c>
      <c r="J744" s="287">
        <f t="shared" si="359"/>
        <v>20.303975058456743</v>
      </c>
      <c r="K744" s="287">
        <f t="shared" si="360"/>
        <v>100</v>
      </c>
    </row>
    <row r="745" spans="1:11" ht="51.75" x14ac:dyDescent="0.25">
      <c r="A745" s="7"/>
      <c r="B745" s="7"/>
      <c r="C745" s="7" t="s">
        <v>94</v>
      </c>
      <c r="D745" s="7"/>
      <c r="E745" s="6" t="s">
        <v>93</v>
      </c>
      <c r="F745" s="9">
        <f>F746</f>
        <v>590</v>
      </c>
      <c r="G745" s="9">
        <f t="shared" ref="G745:I745" si="378">G746</f>
        <v>590</v>
      </c>
      <c r="H745" s="9">
        <f t="shared" si="378"/>
        <v>37.15</v>
      </c>
      <c r="I745" s="9">
        <f t="shared" si="378"/>
        <v>37.15</v>
      </c>
      <c r="J745" s="287">
        <f t="shared" si="359"/>
        <v>6.2966101694915251</v>
      </c>
      <c r="K745" s="287">
        <f t="shared" si="360"/>
        <v>100</v>
      </c>
    </row>
    <row r="746" spans="1:11" s="58" customFormat="1" ht="26.25" x14ac:dyDescent="0.25">
      <c r="A746" s="7"/>
      <c r="B746" s="7"/>
      <c r="C746" s="7"/>
      <c r="D746" s="7" t="s">
        <v>57</v>
      </c>
      <c r="E746" s="6" t="s">
        <v>56</v>
      </c>
      <c r="F746" s="9">
        <v>590</v>
      </c>
      <c r="G746" s="9">
        <v>590</v>
      </c>
      <c r="H746" s="9">
        <v>37.15</v>
      </c>
      <c r="I746" s="9">
        <v>37.15</v>
      </c>
      <c r="J746" s="287">
        <f t="shared" si="359"/>
        <v>6.2966101694915251</v>
      </c>
      <c r="K746" s="287">
        <f t="shared" si="360"/>
        <v>100</v>
      </c>
    </row>
    <row r="747" spans="1:11" s="58" customFormat="1" x14ac:dyDescent="0.25">
      <c r="A747" s="7"/>
      <c r="B747" s="7"/>
      <c r="C747" s="7" t="s">
        <v>595</v>
      </c>
      <c r="D747" s="7"/>
      <c r="E747" s="6" t="s">
        <v>596</v>
      </c>
      <c r="F747" s="222">
        <f>F748</f>
        <v>732</v>
      </c>
      <c r="G747" s="222">
        <f t="shared" ref="G747:I747" si="379">G748</f>
        <v>732</v>
      </c>
      <c r="H747" s="222">
        <f t="shared" si="379"/>
        <v>732</v>
      </c>
      <c r="I747" s="222">
        <f t="shared" si="379"/>
        <v>732</v>
      </c>
      <c r="J747" s="303">
        <f t="shared" si="359"/>
        <v>100</v>
      </c>
      <c r="K747" s="303">
        <f t="shared" si="360"/>
        <v>100</v>
      </c>
    </row>
    <row r="748" spans="1:11" s="58" customFormat="1" ht="26.25" x14ac:dyDescent="0.25">
      <c r="A748" s="7"/>
      <c r="B748" s="7"/>
      <c r="C748" s="7"/>
      <c r="D748" s="7" t="s">
        <v>57</v>
      </c>
      <c r="E748" s="6" t="s">
        <v>56</v>
      </c>
      <c r="F748" s="222">
        <f>560+172</f>
        <v>732</v>
      </c>
      <c r="G748" s="222">
        <f t="shared" ref="G748:I748" si="380">560+172</f>
        <v>732</v>
      </c>
      <c r="H748" s="222">
        <f t="shared" si="380"/>
        <v>732</v>
      </c>
      <c r="I748" s="222">
        <f t="shared" si="380"/>
        <v>732</v>
      </c>
      <c r="J748" s="303">
        <f t="shared" si="359"/>
        <v>100</v>
      </c>
      <c r="K748" s="303">
        <f t="shared" si="360"/>
        <v>100</v>
      </c>
    </row>
    <row r="749" spans="1:11" x14ac:dyDescent="0.25">
      <c r="A749" s="184"/>
      <c r="B749" s="184"/>
      <c r="C749" s="184" t="s">
        <v>92</v>
      </c>
      <c r="D749" s="192"/>
      <c r="E749" s="185" t="s">
        <v>91</v>
      </c>
      <c r="F749" s="186">
        <f t="shared" ref="F749:I750" si="381">F750</f>
        <v>50</v>
      </c>
      <c r="G749" s="186">
        <f t="shared" si="381"/>
        <v>50</v>
      </c>
      <c r="H749" s="186">
        <f t="shared" si="381"/>
        <v>50</v>
      </c>
      <c r="I749" s="186">
        <f t="shared" si="381"/>
        <v>50</v>
      </c>
      <c r="J749" s="286">
        <f t="shared" si="359"/>
        <v>100</v>
      </c>
      <c r="K749" s="286">
        <f t="shared" si="360"/>
        <v>100</v>
      </c>
    </row>
    <row r="750" spans="1:11" x14ac:dyDescent="0.25">
      <c r="A750" s="7"/>
      <c r="B750" s="7"/>
      <c r="C750" s="7" t="s">
        <v>90</v>
      </c>
      <c r="D750" s="7"/>
      <c r="E750" s="6" t="s">
        <v>89</v>
      </c>
      <c r="F750" s="9">
        <f t="shared" si="381"/>
        <v>50</v>
      </c>
      <c r="G750" s="9">
        <f t="shared" si="381"/>
        <v>50</v>
      </c>
      <c r="H750" s="9">
        <f t="shared" si="381"/>
        <v>50</v>
      </c>
      <c r="I750" s="9">
        <f t="shared" si="381"/>
        <v>50</v>
      </c>
      <c r="J750" s="287">
        <f t="shared" si="359"/>
        <v>100</v>
      </c>
      <c r="K750" s="287">
        <f t="shared" si="360"/>
        <v>100</v>
      </c>
    </row>
    <row r="751" spans="1:11" ht="26.25" x14ac:dyDescent="0.25">
      <c r="A751" s="7"/>
      <c r="B751" s="7"/>
      <c r="C751" s="7"/>
      <c r="D751" s="7" t="s">
        <v>57</v>
      </c>
      <c r="E751" s="6" t="s">
        <v>56</v>
      </c>
      <c r="F751" s="9">
        <v>50</v>
      </c>
      <c r="G751" s="9">
        <v>50</v>
      </c>
      <c r="H751" s="9">
        <v>50</v>
      </c>
      <c r="I751" s="9">
        <v>50</v>
      </c>
      <c r="J751" s="287">
        <f t="shared" si="359"/>
        <v>100</v>
      </c>
      <c r="K751" s="287">
        <f t="shared" si="360"/>
        <v>100</v>
      </c>
    </row>
    <row r="752" spans="1:11" x14ac:dyDescent="0.25">
      <c r="A752" s="37"/>
      <c r="B752" s="23">
        <v>1000</v>
      </c>
      <c r="C752" s="22"/>
      <c r="D752" s="21"/>
      <c r="E752" s="20" t="s">
        <v>88</v>
      </c>
      <c r="F752" s="27">
        <f t="shared" ref="F752:I757" si="382">F753</f>
        <v>381.5</v>
      </c>
      <c r="G752" s="27">
        <f t="shared" si="382"/>
        <v>381.5</v>
      </c>
      <c r="H752" s="27">
        <f t="shared" si="382"/>
        <v>135</v>
      </c>
      <c r="I752" s="27">
        <f t="shared" si="382"/>
        <v>135</v>
      </c>
      <c r="J752" s="288">
        <f t="shared" si="359"/>
        <v>35.386631716906948</v>
      </c>
      <c r="K752" s="288">
        <f t="shared" si="360"/>
        <v>100</v>
      </c>
    </row>
    <row r="753" spans="1:11" x14ac:dyDescent="0.25">
      <c r="A753" s="21"/>
      <c r="B753" s="23">
        <v>1003</v>
      </c>
      <c r="C753" s="22"/>
      <c r="D753" s="21"/>
      <c r="E753" s="20" t="s">
        <v>87</v>
      </c>
      <c r="F753" s="27">
        <f t="shared" si="382"/>
        <v>381.5</v>
      </c>
      <c r="G753" s="27">
        <f t="shared" si="382"/>
        <v>381.5</v>
      </c>
      <c r="H753" s="27">
        <f t="shared" si="382"/>
        <v>135</v>
      </c>
      <c r="I753" s="27">
        <f t="shared" si="382"/>
        <v>135</v>
      </c>
      <c r="J753" s="288">
        <f t="shared" si="359"/>
        <v>35.386631716906948</v>
      </c>
      <c r="K753" s="288">
        <f t="shared" si="360"/>
        <v>100</v>
      </c>
    </row>
    <row r="754" spans="1:11" ht="25.5" x14ac:dyDescent="0.25">
      <c r="A754" s="53"/>
      <c r="B754" s="23"/>
      <c r="C754" s="22" t="s">
        <v>36</v>
      </c>
      <c r="D754" s="21"/>
      <c r="E754" s="28" t="s">
        <v>35</v>
      </c>
      <c r="F754" s="27">
        <f t="shared" si="382"/>
        <v>381.5</v>
      </c>
      <c r="G754" s="27">
        <f t="shared" si="382"/>
        <v>381.5</v>
      </c>
      <c r="H754" s="27">
        <f t="shared" si="382"/>
        <v>135</v>
      </c>
      <c r="I754" s="27">
        <f t="shared" si="382"/>
        <v>135</v>
      </c>
      <c r="J754" s="288">
        <f t="shared" si="359"/>
        <v>35.386631716906948</v>
      </c>
      <c r="K754" s="288">
        <f t="shared" si="360"/>
        <v>100</v>
      </c>
    </row>
    <row r="755" spans="1:11" ht="25.5" x14ac:dyDescent="0.25">
      <c r="A755" s="54"/>
      <c r="B755" s="34"/>
      <c r="C755" s="35" t="s">
        <v>86</v>
      </c>
      <c r="D755" s="34"/>
      <c r="E755" s="33" t="s">
        <v>221</v>
      </c>
      <c r="F755" s="32">
        <f t="shared" si="382"/>
        <v>381.5</v>
      </c>
      <c r="G755" s="32">
        <f t="shared" si="382"/>
        <v>381.5</v>
      </c>
      <c r="H755" s="32">
        <f t="shared" si="382"/>
        <v>135</v>
      </c>
      <c r="I755" s="32">
        <f t="shared" si="382"/>
        <v>135</v>
      </c>
      <c r="J755" s="284">
        <f t="shared" si="359"/>
        <v>35.386631716906948</v>
      </c>
      <c r="K755" s="284">
        <f t="shared" si="360"/>
        <v>100</v>
      </c>
    </row>
    <row r="756" spans="1:11" x14ac:dyDescent="0.25">
      <c r="A756" s="31"/>
      <c r="B756" s="31"/>
      <c r="C756" s="31" t="s">
        <v>85</v>
      </c>
      <c r="D756" s="31"/>
      <c r="E756" s="52" t="s">
        <v>84</v>
      </c>
      <c r="F756" s="29">
        <f t="shared" si="382"/>
        <v>381.5</v>
      </c>
      <c r="G756" s="29">
        <f t="shared" si="382"/>
        <v>381.5</v>
      </c>
      <c r="H756" s="29">
        <f t="shared" si="382"/>
        <v>135</v>
      </c>
      <c r="I756" s="29">
        <f t="shared" si="382"/>
        <v>135</v>
      </c>
      <c r="J756" s="285">
        <f t="shared" si="359"/>
        <v>35.386631716906948</v>
      </c>
      <c r="K756" s="285">
        <f t="shared" si="360"/>
        <v>100</v>
      </c>
    </row>
    <row r="757" spans="1:11" ht="26.25" x14ac:dyDescent="0.25">
      <c r="A757" s="184"/>
      <c r="B757" s="184"/>
      <c r="C757" s="184" t="s">
        <v>83</v>
      </c>
      <c r="D757" s="192"/>
      <c r="E757" s="185" t="s">
        <v>82</v>
      </c>
      <c r="F757" s="186">
        <f t="shared" si="382"/>
        <v>381.5</v>
      </c>
      <c r="G757" s="186">
        <f t="shared" si="382"/>
        <v>381.5</v>
      </c>
      <c r="H757" s="186">
        <f t="shared" si="382"/>
        <v>135</v>
      </c>
      <c r="I757" s="186">
        <f t="shared" si="382"/>
        <v>135</v>
      </c>
      <c r="J757" s="286">
        <f t="shared" si="359"/>
        <v>35.386631716906948</v>
      </c>
      <c r="K757" s="286">
        <f t="shared" si="360"/>
        <v>100</v>
      </c>
    </row>
    <row r="758" spans="1:11" ht="40.5" customHeight="1" x14ac:dyDescent="0.25">
      <c r="A758" s="53"/>
      <c r="B758" s="55"/>
      <c r="C758" s="57" t="s">
        <v>81</v>
      </c>
      <c r="D758" s="55"/>
      <c r="E758" s="10" t="s">
        <v>80</v>
      </c>
      <c r="F758" s="9">
        <f>SUM(F759:F760)</f>
        <v>381.5</v>
      </c>
      <c r="G758" s="9">
        <f t="shared" ref="G758:I758" si="383">SUM(G759:G760)</f>
        <v>381.5</v>
      </c>
      <c r="H758" s="9">
        <f t="shared" si="383"/>
        <v>135</v>
      </c>
      <c r="I758" s="9">
        <f t="shared" si="383"/>
        <v>135</v>
      </c>
      <c r="J758" s="287">
        <f t="shared" si="359"/>
        <v>35.386631716906948</v>
      </c>
      <c r="K758" s="287">
        <f t="shared" si="360"/>
        <v>100</v>
      </c>
    </row>
    <row r="759" spans="1:11" x14ac:dyDescent="0.25">
      <c r="A759" s="53"/>
      <c r="B759" s="55"/>
      <c r="C759" s="57"/>
      <c r="D759" s="55" t="s">
        <v>79</v>
      </c>
      <c r="E759" s="6" t="s">
        <v>78</v>
      </c>
      <c r="F759" s="9">
        <v>14.1</v>
      </c>
      <c r="G759" s="9">
        <v>14.1</v>
      </c>
      <c r="H759" s="9">
        <v>5</v>
      </c>
      <c r="I759" s="9">
        <v>5</v>
      </c>
      <c r="J759" s="287">
        <f t="shared" si="359"/>
        <v>35.460992907801419</v>
      </c>
      <c r="K759" s="287">
        <f t="shared" si="360"/>
        <v>100</v>
      </c>
    </row>
    <row r="760" spans="1:11" ht="25.5" x14ac:dyDescent="0.25">
      <c r="A760" s="53"/>
      <c r="B760" s="55"/>
      <c r="C760" s="57"/>
      <c r="D760" s="55" t="s">
        <v>57</v>
      </c>
      <c r="E760" s="56" t="s">
        <v>56</v>
      </c>
      <c r="F760" s="9">
        <v>367.4</v>
      </c>
      <c r="G760" s="9">
        <v>367.4</v>
      </c>
      <c r="H760" s="9">
        <v>130</v>
      </c>
      <c r="I760" s="9">
        <v>130</v>
      </c>
      <c r="J760" s="287">
        <f t="shared" si="359"/>
        <v>35.383777898747958</v>
      </c>
      <c r="K760" s="287">
        <f t="shared" si="360"/>
        <v>100</v>
      </c>
    </row>
    <row r="761" spans="1:11" x14ac:dyDescent="0.25">
      <c r="A761" s="53"/>
      <c r="B761" s="23">
        <v>1100</v>
      </c>
      <c r="C761" s="22"/>
      <c r="D761" s="21"/>
      <c r="E761" s="20" t="s">
        <v>76</v>
      </c>
      <c r="F761" s="27">
        <f t="shared" ref="F761:I766" si="384">F762</f>
        <v>76</v>
      </c>
      <c r="G761" s="27">
        <f t="shared" si="384"/>
        <v>76</v>
      </c>
      <c r="H761" s="27">
        <f t="shared" si="384"/>
        <v>0</v>
      </c>
      <c r="I761" s="27">
        <f t="shared" si="384"/>
        <v>0</v>
      </c>
      <c r="J761" s="288">
        <f t="shared" si="359"/>
        <v>0</v>
      </c>
      <c r="K761" s="288"/>
    </row>
    <row r="762" spans="1:11" x14ac:dyDescent="0.25">
      <c r="A762" s="53"/>
      <c r="B762" s="23" t="s">
        <v>75</v>
      </c>
      <c r="C762" s="22"/>
      <c r="D762" s="23"/>
      <c r="E762" s="28" t="s">
        <v>74</v>
      </c>
      <c r="F762" s="27">
        <f t="shared" si="384"/>
        <v>76</v>
      </c>
      <c r="G762" s="27">
        <f t="shared" si="384"/>
        <v>76</v>
      </c>
      <c r="H762" s="27">
        <f t="shared" si="384"/>
        <v>0</v>
      </c>
      <c r="I762" s="27">
        <f t="shared" si="384"/>
        <v>0</v>
      </c>
      <c r="J762" s="288">
        <f t="shared" si="359"/>
        <v>0</v>
      </c>
      <c r="K762" s="288"/>
    </row>
    <row r="763" spans="1:11" ht="25.5" x14ac:dyDescent="0.25">
      <c r="A763" s="53"/>
      <c r="B763" s="23"/>
      <c r="C763" s="22" t="s">
        <v>36</v>
      </c>
      <c r="D763" s="23"/>
      <c r="E763" s="28" t="s">
        <v>35</v>
      </c>
      <c r="F763" s="27">
        <f t="shared" si="384"/>
        <v>76</v>
      </c>
      <c r="G763" s="27">
        <f t="shared" si="384"/>
        <v>76</v>
      </c>
      <c r="H763" s="27">
        <f t="shared" si="384"/>
        <v>0</v>
      </c>
      <c r="I763" s="27">
        <f t="shared" si="384"/>
        <v>0</v>
      </c>
      <c r="J763" s="288">
        <f t="shared" si="359"/>
        <v>0</v>
      </c>
      <c r="K763" s="288"/>
    </row>
    <row r="764" spans="1:11" ht="25.5" x14ac:dyDescent="0.25">
      <c r="A764" s="54"/>
      <c r="B764" s="34"/>
      <c r="C764" s="35" t="s">
        <v>73</v>
      </c>
      <c r="D764" s="34"/>
      <c r="E764" s="33" t="s">
        <v>72</v>
      </c>
      <c r="F764" s="32">
        <f t="shared" si="384"/>
        <v>76</v>
      </c>
      <c r="G764" s="32">
        <f t="shared" si="384"/>
        <v>76</v>
      </c>
      <c r="H764" s="32">
        <f t="shared" si="384"/>
        <v>0</v>
      </c>
      <c r="I764" s="32">
        <f t="shared" si="384"/>
        <v>0</v>
      </c>
      <c r="J764" s="284">
        <f t="shared" si="359"/>
        <v>0</v>
      </c>
      <c r="K764" s="284"/>
    </row>
    <row r="765" spans="1:11" ht="39" x14ac:dyDescent="0.25">
      <c r="A765" s="184"/>
      <c r="B765" s="184"/>
      <c r="C765" s="184" t="s">
        <v>71</v>
      </c>
      <c r="D765" s="184"/>
      <c r="E765" s="185" t="s">
        <v>70</v>
      </c>
      <c r="F765" s="186">
        <f t="shared" si="384"/>
        <v>76</v>
      </c>
      <c r="G765" s="186">
        <f t="shared" si="384"/>
        <v>76</v>
      </c>
      <c r="H765" s="186">
        <f t="shared" si="384"/>
        <v>0</v>
      </c>
      <c r="I765" s="186">
        <f t="shared" si="384"/>
        <v>0</v>
      </c>
      <c r="J765" s="286">
        <f t="shared" si="359"/>
        <v>0</v>
      </c>
      <c r="K765" s="286"/>
    </row>
    <row r="766" spans="1:11" ht="51.75" x14ac:dyDescent="0.25">
      <c r="A766" s="8"/>
      <c r="B766" s="8"/>
      <c r="C766" s="7" t="s">
        <v>69</v>
      </c>
      <c r="D766" s="7"/>
      <c r="E766" s="6" t="s">
        <v>68</v>
      </c>
      <c r="F766" s="9">
        <f t="shared" si="384"/>
        <v>76</v>
      </c>
      <c r="G766" s="9">
        <f t="shared" si="384"/>
        <v>76</v>
      </c>
      <c r="H766" s="9">
        <f t="shared" si="384"/>
        <v>0</v>
      </c>
      <c r="I766" s="9">
        <f t="shared" si="384"/>
        <v>0</v>
      </c>
      <c r="J766" s="287">
        <f t="shared" si="359"/>
        <v>0</v>
      </c>
      <c r="K766" s="287"/>
    </row>
    <row r="767" spans="1:11" ht="26.25" x14ac:dyDescent="0.25">
      <c r="A767" s="8"/>
      <c r="B767" s="8"/>
      <c r="C767" s="7"/>
      <c r="D767" s="7" t="s">
        <v>57</v>
      </c>
      <c r="E767" s="6" t="s">
        <v>56</v>
      </c>
      <c r="F767" s="9">
        <v>76</v>
      </c>
      <c r="G767" s="9">
        <v>76</v>
      </c>
      <c r="H767" s="9">
        <v>0</v>
      </c>
      <c r="I767" s="9">
        <v>0</v>
      </c>
      <c r="J767" s="287">
        <f t="shared" si="359"/>
        <v>0</v>
      </c>
      <c r="K767" s="287"/>
    </row>
    <row r="768" spans="1:11" x14ac:dyDescent="0.25">
      <c r="A768" s="53"/>
      <c r="B768" s="23">
        <v>1200</v>
      </c>
      <c r="C768" s="22"/>
      <c r="D768" s="21"/>
      <c r="E768" s="20" t="s">
        <v>67</v>
      </c>
      <c r="F768" s="27">
        <f t="shared" ref="F768:I774" si="385">F769</f>
        <v>1042.5999999999999</v>
      </c>
      <c r="G768" s="27">
        <f t="shared" si="385"/>
        <v>1042.5999999999999</v>
      </c>
      <c r="H768" s="27">
        <f t="shared" si="385"/>
        <v>260.64999999999998</v>
      </c>
      <c r="I768" s="27">
        <f t="shared" si="385"/>
        <v>260.64999999999998</v>
      </c>
      <c r="J768" s="288">
        <f t="shared" si="359"/>
        <v>25</v>
      </c>
      <c r="K768" s="288">
        <f t="shared" si="360"/>
        <v>100</v>
      </c>
    </row>
    <row r="769" spans="1:11" x14ac:dyDescent="0.25">
      <c r="A769" s="21"/>
      <c r="B769" s="23">
        <v>1202</v>
      </c>
      <c r="C769" s="22"/>
      <c r="D769" s="21"/>
      <c r="E769" s="20" t="s">
        <v>66</v>
      </c>
      <c r="F769" s="27">
        <f t="shared" si="385"/>
        <v>1042.5999999999999</v>
      </c>
      <c r="G769" s="27">
        <f t="shared" si="385"/>
        <v>1042.5999999999999</v>
      </c>
      <c r="H769" s="27">
        <f t="shared" si="385"/>
        <v>260.64999999999998</v>
      </c>
      <c r="I769" s="27">
        <f t="shared" si="385"/>
        <v>260.64999999999998</v>
      </c>
      <c r="J769" s="288">
        <f t="shared" si="359"/>
        <v>25</v>
      </c>
      <c r="K769" s="288">
        <f t="shared" si="360"/>
        <v>100</v>
      </c>
    </row>
    <row r="770" spans="1:11" ht="25.5" x14ac:dyDescent="0.25">
      <c r="A770" s="21"/>
      <c r="B770" s="23"/>
      <c r="C770" s="22" t="s">
        <v>36</v>
      </c>
      <c r="D770" s="21"/>
      <c r="E770" s="28" t="s">
        <v>35</v>
      </c>
      <c r="F770" s="27">
        <f t="shared" si="385"/>
        <v>1042.5999999999999</v>
      </c>
      <c r="G770" s="27">
        <f t="shared" si="385"/>
        <v>1042.5999999999999</v>
      </c>
      <c r="H770" s="27">
        <f t="shared" si="385"/>
        <v>260.64999999999998</v>
      </c>
      <c r="I770" s="27">
        <f t="shared" si="385"/>
        <v>260.64999999999998</v>
      </c>
      <c r="J770" s="288">
        <f t="shared" si="359"/>
        <v>25</v>
      </c>
      <c r="K770" s="288">
        <f t="shared" si="360"/>
        <v>100</v>
      </c>
    </row>
    <row r="771" spans="1:11" ht="25.5" x14ac:dyDescent="0.25">
      <c r="A771" s="36"/>
      <c r="B771" s="34"/>
      <c r="C771" s="35" t="s">
        <v>65</v>
      </c>
      <c r="D771" s="34"/>
      <c r="E771" s="33" t="s">
        <v>64</v>
      </c>
      <c r="F771" s="32">
        <f t="shared" si="385"/>
        <v>1042.5999999999999</v>
      </c>
      <c r="G771" s="32">
        <f t="shared" si="385"/>
        <v>1042.5999999999999</v>
      </c>
      <c r="H771" s="32">
        <f t="shared" si="385"/>
        <v>260.64999999999998</v>
      </c>
      <c r="I771" s="32">
        <f t="shared" si="385"/>
        <v>260.64999999999998</v>
      </c>
      <c r="J771" s="284">
        <f t="shared" si="359"/>
        <v>25</v>
      </c>
      <c r="K771" s="284">
        <f t="shared" si="360"/>
        <v>100</v>
      </c>
    </row>
    <row r="772" spans="1:11" x14ac:dyDescent="0.25">
      <c r="A772" s="31"/>
      <c r="B772" s="31"/>
      <c r="C772" s="31" t="s">
        <v>63</v>
      </c>
      <c r="D772" s="31"/>
      <c r="E772" s="52" t="s">
        <v>62</v>
      </c>
      <c r="F772" s="29">
        <f t="shared" si="385"/>
        <v>1042.5999999999999</v>
      </c>
      <c r="G772" s="29">
        <f t="shared" si="385"/>
        <v>1042.5999999999999</v>
      </c>
      <c r="H772" s="29">
        <f t="shared" si="385"/>
        <v>260.64999999999998</v>
      </c>
      <c r="I772" s="29">
        <f t="shared" si="385"/>
        <v>260.64999999999998</v>
      </c>
      <c r="J772" s="285">
        <f t="shared" si="359"/>
        <v>25</v>
      </c>
      <c r="K772" s="285">
        <f t="shared" si="360"/>
        <v>100</v>
      </c>
    </row>
    <row r="773" spans="1:11" ht="39" x14ac:dyDescent="0.25">
      <c r="A773" s="184"/>
      <c r="B773" s="184"/>
      <c r="C773" s="184" t="s">
        <v>61</v>
      </c>
      <c r="D773" s="184"/>
      <c r="E773" s="185" t="s">
        <v>60</v>
      </c>
      <c r="F773" s="186">
        <f t="shared" si="385"/>
        <v>1042.5999999999999</v>
      </c>
      <c r="G773" s="186">
        <f t="shared" si="385"/>
        <v>1042.5999999999999</v>
      </c>
      <c r="H773" s="186">
        <f t="shared" si="385"/>
        <v>260.64999999999998</v>
      </c>
      <c r="I773" s="186">
        <f t="shared" si="385"/>
        <v>260.64999999999998</v>
      </c>
      <c r="J773" s="286">
        <f t="shared" si="359"/>
        <v>25</v>
      </c>
      <c r="K773" s="286">
        <f t="shared" si="360"/>
        <v>100</v>
      </c>
    </row>
    <row r="774" spans="1:11" x14ac:dyDescent="0.25">
      <c r="A774" s="8"/>
      <c r="B774" s="8"/>
      <c r="C774" s="7" t="s">
        <v>59</v>
      </c>
      <c r="D774" s="7"/>
      <c r="E774" s="6" t="s">
        <v>58</v>
      </c>
      <c r="F774" s="9">
        <f t="shared" si="385"/>
        <v>1042.5999999999999</v>
      </c>
      <c r="G774" s="9">
        <f t="shared" si="385"/>
        <v>1042.5999999999999</v>
      </c>
      <c r="H774" s="9">
        <f t="shared" si="385"/>
        <v>260.64999999999998</v>
      </c>
      <c r="I774" s="9">
        <f t="shared" si="385"/>
        <v>260.64999999999998</v>
      </c>
      <c r="J774" s="287">
        <f t="shared" ref="J774:J820" si="386">I774/F774*100</f>
        <v>25</v>
      </c>
      <c r="K774" s="287">
        <f t="shared" ref="K774:K820" si="387">SUM(I774/H774*100)</f>
        <v>100</v>
      </c>
    </row>
    <row r="775" spans="1:11" ht="26.25" x14ac:dyDescent="0.25">
      <c r="A775" s="8"/>
      <c r="B775" s="8"/>
      <c r="C775" s="7"/>
      <c r="D775" s="7" t="s">
        <v>57</v>
      </c>
      <c r="E775" s="6" t="s">
        <v>56</v>
      </c>
      <c r="F775" s="9">
        <v>1042.5999999999999</v>
      </c>
      <c r="G775" s="9">
        <v>1042.5999999999999</v>
      </c>
      <c r="H775" s="9">
        <v>260.64999999999998</v>
      </c>
      <c r="I775" s="9">
        <v>260.64999999999998</v>
      </c>
      <c r="J775" s="287">
        <f t="shared" si="386"/>
        <v>25</v>
      </c>
      <c r="K775" s="287">
        <f t="shared" si="387"/>
        <v>100</v>
      </c>
    </row>
    <row r="776" spans="1:11" x14ac:dyDescent="0.25">
      <c r="A776" s="40">
        <v>636</v>
      </c>
      <c r="B776" s="42"/>
      <c r="C776" s="41"/>
      <c r="D776" s="40"/>
      <c r="E776" s="39" t="s">
        <v>55</v>
      </c>
      <c r="F776" s="38">
        <f t="shared" ref="F776:I778" si="388">F777</f>
        <v>3493.2000000000003</v>
      </c>
      <c r="G776" s="38">
        <f t="shared" si="388"/>
        <v>3493.2000000000003</v>
      </c>
      <c r="H776" s="38">
        <f t="shared" si="388"/>
        <v>693.83999999999992</v>
      </c>
      <c r="I776" s="38">
        <f t="shared" si="388"/>
        <v>685.47762999999986</v>
      </c>
      <c r="J776" s="282">
        <f t="shared" si="386"/>
        <v>19.62320021756555</v>
      </c>
      <c r="K776" s="282">
        <f t="shared" si="387"/>
        <v>98.794769687536018</v>
      </c>
    </row>
    <row r="777" spans="1:11" x14ac:dyDescent="0.25">
      <c r="A777" s="37"/>
      <c r="B777" s="23" t="s">
        <v>40</v>
      </c>
      <c r="C777" s="22"/>
      <c r="D777" s="21"/>
      <c r="E777" s="20" t="s">
        <v>39</v>
      </c>
      <c r="F777" s="27">
        <f t="shared" si="388"/>
        <v>3493.2000000000003</v>
      </c>
      <c r="G777" s="27">
        <f t="shared" si="388"/>
        <v>3493.2000000000003</v>
      </c>
      <c r="H777" s="27">
        <f t="shared" si="388"/>
        <v>693.83999999999992</v>
      </c>
      <c r="I777" s="27">
        <f t="shared" si="388"/>
        <v>685.47762999999986</v>
      </c>
      <c r="J777" s="288">
        <f t="shared" si="386"/>
        <v>19.62320021756555</v>
      </c>
      <c r="K777" s="288">
        <f t="shared" si="387"/>
        <v>98.794769687536018</v>
      </c>
    </row>
    <row r="778" spans="1:11" ht="38.25" x14ac:dyDescent="0.25">
      <c r="A778" s="37"/>
      <c r="B778" s="23" t="s">
        <v>54</v>
      </c>
      <c r="C778" s="22"/>
      <c r="D778" s="23"/>
      <c r="E778" s="28" t="s">
        <v>53</v>
      </c>
      <c r="F778" s="27">
        <f t="shared" si="388"/>
        <v>3493.2000000000003</v>
      </c>
      <c r="G778" s="27">
        <f t="shared" si="388"/>
        <v>3493.2000000000003</v>
      </c>
      <c r="H778" s="27">
        <f t="shared" si="388"/>
        <v>693.83999999999992</v>
      </c>
      <c r="I778" s="27">
        <f t="shared" si="388"/>
        <v>685.47762999999986</v>
      </c>
      <c r="J778" s="288">
        <f t="shared" si="386"/>
        <v>19.62320021756555</v>
      </c>
      <c r="K778" s="288">
        <f t="shared" si="387"/>
        <v>98.794769687536018</v>
      </c>
    </row>
    <row r="779" spans="1:11" x14ac:dyDescent="0.25">
      <c r="A779" s="51"/>
      <c r="B779" s="50"/>
      <c r="C779" s="49" t="s">
        <v>52</v>
      </c>
      <c r="D779" s="48"/>
      <c r="E779" s="47" t="s">
        <v>51</v>
      </c>
      <c r="F779" s="16">
        <f>F780+F788</f>
        <v>3493.2000000000003</v>
      </c>
      <c r="G779" s="16">
        <f t="shared" ref="G779:I779" si="389">G780+G788</f>
        <v>3493.2000000000003</v>
      </c>
      <c r="H779" s="16">
        <f t="shared" si="389"/>
        <v>693.83999999999992</v>
      </c>
      <c r="I779" s="16">
        <f t="shared" si="389"/>
        <v>685.47762999999986</v>
      </c>
      <c r="J779" s="299">
        <f t="shared" si="386"/>
        <v>19.62320021756555</v>
      </c>
      <c r="K779" s="299">
        <f t="shared" si="387"/>
        <v>98.794769687536018</v>
      </c>
    </row>
    <row r="780" spans="1:11" s="24" customFormat="1" ht="26.25" x14ac:dyDescent="0.25">
      <c r="A780" s="25"/>
      <c r="B780" s="25"/>
      <c r="C780" s="45" t="s">
        <v>50</v>
      </c>
      <c r="D780" s="46"/>
      <c r="E780" s="14" t="s">
        <v>49</v>
      </c>
      <c r="F780" s="13">
        <f>F781+F783+F786</f>
        <v>3343.2000000000003</v>
      </c>
      <c r="G780" s="13">
        <f t="shared" ref="G780:I780" si="390">G781+G783+G786</f>
        <v>3343.2000000000003</v>
      </c>
      <c r="H780" s="13">
        <f t="shared" si="390"/>
        <v>668.3</v>
      </c>
      <c r="I780" s="13">
        <f t="shared" si="390"/>
        <v>659.9376299999999</v>
      </c>
      <c r="J780" s="300">
        <f t="shared" si="386"/>
        <v>19.739699389806169</v>
      </c>
      <c r="K780" s="300">
        <f t="shared" si="387"/>
        <v>98.74871016010772</v>
      </c>
    </row>
    <row r="781" spans="1:11" ht="26.25" x14ac:dyDescent="0.25">
      <c r="A781" s="8"/>
      <c r="B781" s="8"/>
      <c r="C781" s="7" t="s">
        <v>48</v>
      </c>
      <c r="D781" s="7"/>
      <c r="E781" s="6" t="s">
        <v>47</v>
      </c>
      <c r="F781" s="9">
        <v>1164</v>
      </c>
      <c r="G781" s="9">
        <v>1164</v>
      </c>
      <c r="H781" s="9">
        <f>H782</f>
        <v>194</v>
      </c>
      <c r="I781" s="9">
        <f>I782</f>
        <v>194</v>
      </c>
      <c r="J781" s="287">
        <f t="shared" si="386"/>
        <v>16.666666666666664</v>
      </c>
      <c r="K781" s="287">
        <f t="shared" si="387"/>
        <v>100</v>
      </c>
    </row>
    <row r="782" spans="1:11" ht="39" x14ac:dyDescent="0.25">
      <c r="A782" s="8"/>
      <c r="B782" s="8"/>
      <c r="C782" s="7"/>
      <c r="D782" s="7" t="s">
        <v>2</v>
      </c>
      <c r="E782" s="6" t="s">
        <v>1</v>
      </c>
      <c r="F782" s="5">
        <v>1164</v>
      </c>
      <c r="G782" s="5">
        <v>1164</v>
      </c>
      <c r="H782" s="5">
        <v>194</v>
      </c>
      <c r="I782" s="5">
        <v>194</v>
      </c>
      <c r="J782" s="289">
        <f t="shared" si="386"/>
        <v>16.666666666666664</v>
      </c>
      <c r="K782" s="289">
        <f t="shared" si="387"/>
        <v>100</v>
      </c>
    </row>
    <row r="783" spans="1:11" ht="26.25" x14ac:dyDescent="0.25">
      <c r="A783" s="8"/>
      <c r="B783" s="8"/>
      <c r="C783" s="7" t="s">
        <v>46</v>
      </c>
      <c r="D783" s="7"/>
      <c r="E783" s="12" t="s">
        <v>45</v>
      </c>
      <c r="F783" s="5">
        <f>F784+F785</f>
        <v>2091.9</v>
      </c>
      <c r="G783" s="5">
        <f t="shared" ref="G783:I783" si="391">G784+G785</f>
        <v>2091.9</v>
      </c>
      <c r="H783" s="5">
        <f t="shared" si="391"/>
        <v>387</v>
      </c>
      <c r="I783" s="5">
        <f t="shared" si="391"/>
        <v>378.63763</v>
      </c>
      <c r="J783" s="289">
        <f t="shared" si="386"/>
        <v>18.100178306802427</v>
      </c>
      <c r="K783" s="289">
        <f t="shared" si="387"/>
        <v>97.839180878552966</v>
      </c>
    </row>
    <row r="784" spans="1:11" ht="39" x14ac:dyDescent="0.25">
      <c r="A784" s="8"/>
      <c r="B784" s="8"/>
      <c r="C784" s="7"/>
      <c r="D784" s="7" t="s">
        <v>2</v>
      </c>
      <c r="E784" s="6" t="s">
        <v>1</v>
      </c>
      <c r="F784" s="5">
        <f>1960.1+77.4</f>
        <v>2037.5</v>
      </c>
      <c r="G784" s="5">
        <f t="shared" ref="G784" si="392">1960.1+77.4</f>
        <v>2037.5</v>
      </c>
      <c r="H784" s="5">
        <v>370</v>
      </c>
      <c r="I784" s="5">
        <v>361.97953999999999</v>
      </c>
      <c r="J784" s="289">
        <f t="shared" si="386"/>
        <v>17.765866993865028</v>
      </c>
      <c r="K784" s="289">
        <f t="shared" si="387"/>
        <v>97.832308108108094</v>
      </c>
    </row>
    <row r="785" spans="1:11" ht="26.25" x14ac:dyDescent="0.25">
      <c r="A785" s="8"/>
      <c r="B785" s="8"/>
      <c r="C785" s="7"/>
      <c r="D785" s="7" t="s">
        <v>12</v>
      </c>
      <c r="E785" s="6" t="s">
        <v>11</v>
      </c>
      <c r="F785" s="9">
        <v>54.4</v>
      </c>
      <c r="G785" s="9">
        <v>54.4</v>
      </c>
      <c r="H785" s="9">
        <v>17</v>
      </c>
      <c r="I785" s="9">
        <v>16.658090000000001</v>
      </c>
      <c r="J785" s="287">
        <f t="shared" si="386"/>
        <v>30.621488970588238</v>
      </c>
      <c r="K785" s="287">
        <f t="shared" si="387"/>
        <v>97.98876470588236</v>
      </c>
    </row>
    <row r="786" spans="1:11" ht="39" x14ac:dyDescent="0.25">
      <c r="A786" s="8"/>
      <c r="B786" s="8"/>
      <c r="C786" s="7" t="s">
        <v>680</v>
      </c>
      <c r="D786" s="7"/>
      <c r="E786" s="6" t="s">
        <v>681</v>
      </c>
      <c r="F786" s="9">
        <f>F787</f>
        <v>87.3</v>
      </c>
      <c r="G786" s="9">
        <f t="shared" ref="G786:I786" si="393">G787</f>
        <v>87.3</v>
      </c>
      <c r="H786" s="9">
        <f t="shared" si="393"/>
        <v>87.3</v>
      </c>
      <c r="I786" s="9">
        <f t="shared" si="393"/>
        <v>87.3</v>
      </c>
      <c r="J786" s="287">
        <f t="shared" si="386"/>
        <v>100</v>
      </c>
      <c r="K786" s="287">
        <f t="shared" si="387"/>
        <v>100</v>
      </c>
    </row>
    <row r="787" spans="1:11" ht="26.25" x14ac:dyDescent="0.25">
      <c r="A787" s="8"/>
      <c r="B787" s="8"/>
      <c r="C787" s="7"/>
      <c r="D787" s="7" t="s">
        <v>12</v>
      </c>
      <c r="E787" s="6" t="s">
        <v>11</v>
      </c>
      <c r="F787" s="9">
        <v>87.3</v>
      </c>
      <c r="G787" s="9">
        <v>87.3</v>
      </c>
      <c r="H787" s="9">
        <v>87.3</v>
      </c>
      <c r="I787" s="9">
        <v>87.3</v>
      </c>
      <c r="J787" s="287">
        <f t="shared" si="386"/>
        <v>100</v>
      </c>
      <c r="K787" s="287">
        <f t="shared" si="387"/>
        <v>100</v>
      </c>
    </row>
    <row r="788" spans="1:11" ht="25.5" x14ac:dyDescent="0.25">
      <c r="A788" s="25"/>
      <c r="B788" s="25"/>
      <c r="C788" s="45" t="s">
        <v>16</v>
      </c>
      <c r="D788" s="44"/>
      <c r="E788" s="43" t="s">
        <v>44</v>
      </c>
      <c r="F788" s="13">
        <f t="shared" ref="F788:I789" si="394">F789</f>
        <v>150</v>
      </c>
      <c r="G788" s="13">
        <f t="shared" si="394"/>
        <v>150</v>
      </c>
      <c r="H788" s="13">
        <f t="shared" si="394"/>
        <v>25.54</v>
      </c>
      <c r="I788" s="13">
        <f t="shared" si="394"/>
        <v>25.54</v>
      </c>
      <c r="J788" s="300">
        <f t="shared" si="386"/>
        <v>17.026666666666664</v>
      </c>
      <c r="K788" s="300">
        <f t="shared" si="387"/>
        <v>100</v>
      </c>
    </row>
    <row r="789" spans="1:11" ht="26.25" x14ac:dyDescent="0.25">
      <c r="A789" s="8"/>
      <c r="B789" s="8"/>
      <c r="C789" s="7" t="s">
        <v>43</v>
      </c>
      <c r="D789" s="7"/>
      <c r="E789" s="6" t="s">
        <v>42</v>
      </c>
      <c r="F789" s="9">
        <f t="shared" si="394"/>
        <v>150</v>
      </c>
      <c r="G789" s="9">
        <f t="shared" si="394"/>
        <v>150</v>
      </c>
      <c r="H789" s="9">
        <f t="shared" si="394"/>
        <v>25.54</v>
      </c>
      <c r="I789" s="9">
        <f t="shared" si="394"/>
        <v>25.54</v>
      </c>
      <c r="J789" s="287">
        <f t="shared" si="386"/>
        <v>17.026666666666664</v>
      </c>
      <c r="K789" s="287">
        <f t="shared" si="387"/>
        <v>100</v>
      </c>
    </row>
    <row r="790" spans="1:11" ht="26.25" x14ac:dyDescent="0.25">
      <c r="A790" s="8"/>
      <c r="B790" s="8"/>
      <c r="C790" s="7"/>
      <c r="D790" s="7" t="s">
        <v>12</v>
      </c>
      <c r="E790" s="6" t="s">
        <v>11</v>
      </c>
      <c r="F790" s="9">
        <v>150</v>
      </c>
      <c r="G790" s="9">
        <v>150</v>
      </c>
      <c r="H790" s="9">
        <v>25.54</v>
      </c>
      <c r="I790" s="9">
        <v>25.54</v>
      </c>
      <c r="J790" s="287">
        <f t="shared" si="386"/>
        <v>17.026666666666664</v>
      </c>
      <c r="K790" s="287">
        <f t="shared" si="387"/>
        <v>100</v>
      </c>
    </row>
    <row r="791" spans="1:11" ht="25.5" x14ac:dyDescent="0.25">
      <c r="A791" s="40">
        <v>651</v>
      </c>
      <c r="B791" s="42"/>
      <c r="C791" s="41"/>
      <c r="D791" s="40"/>
      <c r="E791" s="39" t="s">
        <v>41</v>
      </c>
      <c r="F791" s="38">
        <f>F792</f>
        <v>35381.484200000006</v>
      </c>
      <c r="G791" s="38">
        <f t="shared" ref="G791:I791" si="395">G792</f>
        <v>35157.603180000006</v>
      </c>
      <c r="H791" s="38">
        <f t="shared" si="395"/>
        <v>6243.2719900000002</v>
      </c>
      <c r="I791" s="38">
        <f t="shared" si="395"/>
        <v>6220.2421300000005</v>
      </c>
      <c r="J791" s="282">
        <f t="shared" si="386"/>
        <v>17.580500848520085</v>
      </c>
      <c r="K791" s="282">
        <f t="shared" si="387"/>
        <v>99.631125153014523</v>
      </c>
    </row>
    <row r="792" spans="1:11" x14ac:dyDescent="0.25">
      <c r="A792" s="37"/>
      <c r="B792" s="23" t="s">
        <v>40</v>
      </c>
      <c r="C792" s="22"/>
      <c r="D792" s="21"/>
      <c r="E792" s="20" t="s">
        <v>39</v>
      </c>
      <c r="F792" s="27">
        <f>F793+F801+F806</f>
        <v>35381.484200000006</v>
      </c>
      <c r="G792" s="27">
        <f t="shared" ref="G792:I792" si="396">G793+G801+G806</f>
        <v>35157.603180000006</v>
      </c>
      <c r="H792" s="27">
        <f t="shared" si="396"/>
        <v>6243.2719900000002</v>
      </c>
      <c r="I792" s="27">
        <f t="shared" si="396"/>
        <v>6220.2421300000005</v>
      </c>
      <c r="J792" s="288">
        <f t="shared" si="386"/>
        <v>17.580500848520085</v>
      </c>
      <c r="K792" s="288">
        <f t="shared" si="387"/>
        <v>99.631125153014523</v>
      </c>
    </row>
    <row r="793" spans="1:11" ht="25.5" x14ac:dyDescent="0.25">
      <c r="A793" s="37"/>
      <c r="B793" s="23" t="s">
        <v>38</v>
      </c>
      <c r="C793" s="22"/>
      <c r="D793" s="21"/>
      <c r="E793" s="20" t="s">
        <v>37</v>
      </c>
      <c r="F793" s="27">
        <f>F794</f>
        <v>8541.1</v>
      </c>
      <c r="G793" s="27">
        <f t="shared" ref="G793:I793" si="397">G794</f>
        <v>8541.1</v>
      </c>
      <c r="H793" s="27">
        <f t="shared" si="397"/>
        <v>1461</v>
      </c>
      <c r="I793" s="27">
        <f t="shared" si="397"/>
        <v>1460.08924</v>
      </c>
      <c r="J793" s="288">
        <f t="shared" si="386"/>
        <v>17.094861785952627</v>
      </c>
      <c r="K793" s="288">
        <f t="shared" si="387"/>
        <v>99.937661875427779</v>
      </c>
    </row>
    <row r="794" spans="1:11" ht="25.5" x14ac:dyDescent="0.25">
      <c r="A794" s="37"/>
      <c r="B794" s="23"/>
      <c r="C794" s="22" t="s">
        <v>36</v>
      </c>
      <c r="D794" s="21"/>
      <c r="E794" s="20" t="s">
        <v>35</v>
      </c>
      <c r="F794" s="27">
        <f>F796</f>
        <v>8541.1</v>
      </c>
      <c r="G794" s="27">
        <f t="shared" ref="G794:I794" si="398">G796</f>
        <v>8541.1</v>
      </c>
      <c r="H794" s="27">
        <f t="shared" si="398"/>
        <v>1461</v>
      </c>
      <c r="I794" s="27">
        <f t="shared" si="398"/>
        <v>1460.08924</v>
      </c>
      <c r="J794" s="288">
        <f t="shared" si="386"/>
        <v>17.094861785952627</v>
      </c>
      <c r="K794" s="288">
        <f t="shared" si="387"/>
        <v>99.937661875427779</v>
      </c>
    </row>
    <row r="795" spans="1:11" ht="25.5" x14ac:dyDescent="0.25">
      <c r="A795" s="36"/>
      <c r="B795" s="34"/>
      <c r="C795" s="35" t="s">
        <v>34</v>
      </c>
      <c r="D795" s="34"/>
      <c r="E795" s="33" t="s">
        <v>33</v>
      </c>
      <c r="F795" s="32">
        <f t="shared" ref="F795:I797" si="399">F796</f>
        <v>8541.1</v>
      </c>
      <c r="G795" s="32">
        <f t="shared" si="399"/>
        <v>8541.1</v>
      </c>
      <c r="H795" s="32">
        <f t="shared" si="399"/>
        <v>1461</v>
      </c>
      <c r="I795" s="32">
        <f t="shared" si="399"/>
        <v>1460.08924</v>
      </c>
      <c r="J795" s="284">
        <f t="shared" si="386"/>
        <v>17.094861785952627</v>
      </c>
      <c r="K795" s="284">
        <f t="shared" si="387"/>
        <v>99.937661875427779</v>
      </c>
    </row>
    <row r="796" spans="1:11" ht="26.25" x14ac:dyDescent="0.25">
      <c r="A796" s="31"/>
      <c r="B796" s="31"/>
      <c r="C796" s="31" t="s">
        <v>32</v>
      </c>
      <c r="D796" s="31"/>
      <c r="E796" s="30" t="s">
        <v>31</v>
      </c>
      <c r="F796" s="29">
        <f t="shared" si="399"/>
        <v>8541.1</v>
      </c>
      <c r="G796" s="29">
        <f t="shared" si="399"/>
        <v>8541.1</v>
      </c>
      <c r="H796" s="29">
        <f t="shared" si="399"/>
        <v>1461</v>
      </c>
      <c r="I796" s="29">
        <f t="shared" si="399"/>
        <v>1460.08924</v>
      </c>
      <c r="J796" s="285">
        <f t="shared" si="386"/>
        <v>17.094861785952627</v>
      </c>
      <c r="K796" s="285">
        <f t="shared" si="387"/>
        <v>99.937661875427779</v>
      </c>
    </row>
    <row r="797" spans="1:11" ht="39" x14ac:dyDescent="0.25">
      <c r="A797" s="184"/>
      <c r="B797" s="184"/>
      <c r="C797" s="184" t="s">
        <v>30</v>
      </c>
      <c r="D797" s="184"/>
      <c r="E797" s="185" t="s">
        <v>29</v>
      </c>
      <c r="F797" s="186">
        <f t="shared" si="399"/>
        <v>8541.1</v>
      </c>
      <c r="G797" s="186">
        <f t="shared" si="399"/>
        <v>8541.1</v>
      </c>
      <c r="H797" s="186">
        <f t="shared" si="399"/>
        <v>1461</v>
      </c>
      <c r="I797" s="186">
        <f t="shared" si="399"/>
        <v>1460.08924</v>
      </c>
      <c r="J797" s="286">
        <f t="shared" si="386"/>
        <v>17.094861785952627</v>
      </c>
      <c r="K797" s="286">
        <f t="shared" si="387"/>
        <v>99.937661875427779</v>
      </c>
    </row>
    <row r="798" spans="1:11" ht="25.5" x14ac:dyDescent="0.25">
      <c r="A798" s="8"/>
      <c r="B798" s="8"/>
      <c r="C798" s="7" t="s">
        <v>28</v>
      </c>
      <c r="D798" s="7"/>
      <c r="E798" s="10" t="s">
        <v>27</v>
      </c>
      <c r="F798" s="9">
        <f>F799+F800</f>
        <v>8541.1</v>
      </c>
      <c r="G798" s="9">
        <f t="shared" ref="G798:I798" si="400">G799+G800</f>
        <v>8541.1</v>
      </c>
      <c r="H798" s="9">
        <f t="shared" si="400"/>
        <v>1461</v>
      </c>
      <c r="I798" s="9">
        <f t="shared" si="400"/>
        <v>1460.08924</v>
      </c>
      <c r="J798" s="287">
        <f t="shared" si="386"/>
        <v>17.094861785952627</v>
      </c>
      <c r="K798" s="287">
        <f t="shared" si="387"/>
        <v>99.937661875427779</v>
      </c>
    </row>
    <row r="799" spans="1:11" ht="39" x14ac:dyDescent="0.25">
      <c r="A799" s="8"/>
      <c r="B799" s="8"/>
      <c r="C799" s="7"/>
      <c r="D799" s="7" t="s">
        <v>2</v>
      </c>
      <c r="E799" s="6" t="s">
        <v>1</v>
      </c>
      <c r="F799" s="9">
        <f>7683.3+295.3</f>
        <v>7978.6</v>
      </c>
      <c r="G799" s="9">
        <f t="shared" ref="G799" si="401">7683.3+295.3</f>
        <v>7978.6</v>
      </c>
      <c r="H799" s="9">
        <v>1115</v>
      </c>
      <c r="I799" s="9">
        <v>1114.36564</v>
      </c>
      <c r="J799" s="287">
        <f t="shared" si="386"/>
        <v>13.966932043215602</v>
      </c>
      <c r="K799" s="287">
        <f t="shared" si="387"/>
        <v>99.943106726457401</v>
      </c>
    </row>
    <row r="800" spans="1:11" ht="26.25" x14ac:dyDescent="0.25">
      <c r="A800" s="8"/>
      <c r="B800" s="8"/>
      <c r="C800" s="7"/>
      <c r="D800" s="7" t="s">
        <v>12</v>
      </c>
      <c r="E800" s="6" t="s">
        <v>11</v>
      </c>
      <c r="F800" s="9">
        <v>562.5</v>
      </c>
      <c r="G800" s="9">
        <v>562.5</v>
      </c>
      <c r="H800" s="9">
        <v>346</v>
      </c>
      <c r="I800" s="9">
        <v>345.72359999999998</v>
      </c>
      <c r="J800" s="287">
        <f t="shared" si="386"/>
        <v>61.461973333333333</v>
      </c>
      <c r="K800" s="287">
        <f t="shared" si="387"/>
        <v>99.920115606936406</v>
      </c>
    </row>
    <row r="801" spans="1:11" x14ac:dyDescent="0.25">
      <c r="A801" s="8"/>
      <c r="B801" s="23" t="s">
        <v>26</v>
      </c>
      <c r="C801" s="22"/>
      <c r="D801" s="23"/>
      <c r="E801" s="28" t="s">
        <v>25</v>
      </c>
      <c r="F801" s="27">
        <f t="shared" ref="F801:I804" si="402">F802</f>
        <v>711.6</v>
      </c>
      <c r="G801" s="27">
        <f t="shared" si="402"/>
        <v>487.71897999999999</v>
      </c>
      <c r="H801" s="27">
        <f t="shared" si="402"/>
        <v>0</v>
      </c>
      <c r="I801" s="27">
        <f t="shared" si="402"/>
        <v>0</v>
      </c>
      <c r="J801" s="288">
        <f t="shared" si="386"/>
        <v>0</v>
      </c>
      <c r="K801" s="288"/>
    </row>
    <row r="802" spans="1:11" s="24" customFormat="1" x14ac:dyDescent="0.25">
      <c r="A802" s="26"/>
      <c r="B802" s="26"/>
      <c r="C802" s="18" t="s">
        <v>18</v>
      </c>
      <c r="D802" s="18"/>
      <c r="E802" s="17" t="s">
        <v>17</v>
      </c>
      <c r="F802" s="16">
        <f t="shared" si="402"/>
        <v>711.6</v>
      </c>
      <c r="G802" s="16">
        <f t="shared" si="402"/>
        <v>487.71897999999999</v>
      </c>
      <c r="H802" s="16">
        <f t="shared" si="402"/>
        <v>0</v>
      </c>
      <c r="I802" s="16">
        <f t="shared" si="402"/>
        <v>0</v>
      </c>
      <c r="J802" s="299">
        <f t="shared" si="386"/>
        <v>0</v>
      </c>
      <c r="K802" s="299"/>
    </row>
    <row r="803" spans="1:11" s="24" customFormat="1" ht="39" x14ac:dyDescent="0.25">
      <c r="A803" s="25"/>
      <c r="B803" s="25"/>
      <c r="C803" s="15" t="s">
        <v>16</v>
      </c>
      <c r="D803" s="15"/>
      <c r="E803" s="14" t="s">
        <v>15</v>
      </c>
      <c r="F803" s="13">
        <f t="shared" si="402"/>
        <v>711.6</v>
      </c>
      <c r="G803" s="13">
        <f t="shared" si="402"/>
        <v>487.71897999999999</v>
      </c>
      <c r="H803" s="13">
        <f t="shared" si="402"/>
        <v>0</v>
      </c>
      <c r="I803" s="13">
        <f t="shared" si="402"/>
        <v>0</v>
      </c>
      <c r="J803" s="300">
        <f t="shared" si="386"/>
        <v>0</v>
      </c>
      <c r="K803" s="300"/>
    </row>
    <row r="804" spans="1:11" ht="26.25" x14ac:dyDescent="0.25">
      <c r="A804" s="8"/>
      <c r="B804" s="8"/>
      <c r="C804" s="7" t="s">
        <v>24</v>
      </c>
      <c r="D804" s="7"/>
      <c r="E804" s="6" t="s">
        <v>23</v>
      </c>
      <c r="F804" s="9">
        <f t="shared" si="402"/>
        <v>711.6</v>
      </c>
      <c r="G804" s="9">
        <f t="shared" si="402"/>
        <v>487.71897999999999</v>
      </c>
      <c r="H804" s="9">
        <f t="shared" si="402"/>
        <v>0</v>
      </c>
      <c r="I804" s="9">
        <f t="shared" si="402"/>
        <v>0</v>
      </c>
      <c r="J804" s="287">
        <f t="shared" si="386"/>
        <v>0</v>
      </c>
      <c r="K804" s="287"/>
    </row>
    <row r="805" spans="1:11" x14ac:dyDescent="0.25">
      <c r="A805" s="8"/>
      <c r="B805" s="8"/>
      <c r="C805" s="7"/>
      <c r="D805" s="7" t="s">
        <v>22</v>
      </c>
      <c r="E805" s="6" t="s">
        <v>21</v>
      </c>
      <c r="F805" s="9">
        <v>711.6</v>
      </c>
      <c r="G805" s="9">
        <v>487.71897999999999</v>
      </c>
      <c r="H805" s="9">
        <v>0</v>
      </c>
      <c r="I805" s="9">
        <v>0</v>
      </c>
      <c r="J805" s="287">
        <f t="shared" si="386"/>
        <v>0</v>
      </c>
      <c r="K805" s="287"/>
    </row>
    <row r="806" spans="1:11" x14ac:dyDescent="0.25">
      <c r="A806" s="21"/>
      <c r="B806" s="23" t="s">
        <v>20</v>
      </c>
      <c r="C806" s="22"/>
      <c r="D806" s="21"/>
      <c r="E806" s="20" t="s">
        <v>19</v>
      </c>
      <c r="F806" s="19">
        <f>F807+F837</f>
        <v>26128.784200000006</v>
      </c>
      <c r="G806" s="19">
        <f t="shared" ref="G806:I806" si="403">G807+G837</f>
        <v>26128.784200000006</v>
      </c>
      <c r="H806" s="19">
        <f t="shared" si="403"/>
        <v>4782.2719900000002</v>
      </c>
      <c r="I806" s="19">
        <f t="shared" si="403"/>
        <v>4760.1528900000003</v>
      </c>
      <c r="J806" s="295">
        <f t="shared" si="386"/>
        <v>18.218042039629228</v>
      </c>
      <c r="K806" s="295">
        <f t="shared" si="387"/>
        <v>99.537477164698032</v>
      </c>
    </row>
    <row r="807" spans="1:11" x14ac:dyDescent="0.25">
      <c r="A807" s="18"/>
      <c r="B807" s="18"/>
      <c r="C807" s="18" t="s">
        <v>18</v>
      </c>
      <c r="D807" s="18"/>
      <c r="E807" s="17" t="s">
        <v>17</v>
      </c>
      <c r="F807" s="16">
        <f>F808</f>
        <v>26128.784200000006</v>
      </c>
      <c r="G807" s="16">
        <f t="shared" ref="G807:I807" si="404">G808</f>
        <v>26128.784200000006</v>
      </c>
      <c r="H807" s="16">
        <f t="shared" si="404"/>
        <v>4782.2719900000002</v>
      </c>
      <c r="I807" s="16">
        <f t="shared" si="404"/>
        <v>4760.1528900000003</v>
      </c>
      <c r="J807" s="299">
        <f t="shared" si="386"/>
        <v>18.218042039629228</v>
      </c>
      <c r="K807" s="299">
        <f t="shared" si="387"/>
        <v>99.537477164698032</v>
      </c>
    </row>
    <row r="808" spans="1:11" ht="39" x14ac:dyDescent="0.25">
      <c r="A808" s="15"/>
      <c r="B808" s="15"/>
      <c r="C808" s="15" t="s">
        <v>16</v>
      </c>
      <c r="D808" s="15"/>
      <c r="E808" s="14" t="s">
        <v>15</v>
      </c>
      <c r="F808" s="13">
        <f>F809+F812+F814+F816+F818</f>
        <v>26128.784200000006</v>
      </c>
      <c r="G808" s="13">
        <f t="shared" ref="G808:I808" si="405">G809+G812+G814+G816+G818</f>
        <v>26128.784200000006</v>
      </c>
      <c r="H808" s="13">
        <f t="shared" si="405"/>
        <v>4782.2719900000002</v>
      </c>
      <c r="I808" s="13">
        <f t="shared" si="405"/>
        <v>4760.1528900000003</v>
      </c>
      <c r="J808" s="300">
        <f t="shared" si="386"/>
        <v>18.218042039629228</v>
      </c>
      <c r="K808" s="300">
        <f t="shared" si="387"/>
        <v>99.537477164698032</v>
      </c>
    </row>
    <row r="809" spans="1:11" ht="18.75" customHeight="1" x14ac:dyDescent="0.25">
      <c r="A809" s="8"/>
      <c r="B809" s="8"/>
      <c r="C809" s="7" t="s">
        <v>14</v>
      </c>
      <c r="D809" s="7"/>
      <c r="E809" s="12" t="s">
        <v>13</v>
      </c>
      <c r="F809" s="9">
        <f>F810+F811</f>
        <v>18660</v>
      </c>
      <c r="G809" s="9">
        <f t="shared" ref="G809:I809" si="406">G810+G811</f>
        <v>18660</v>
      </c>
      <c r="H809" s="9">
        <f t="shared" si="406"/>
        <v>3491</v>
      </c>
      <c r="I809" s="9">
        <f t="shared" si="406"/>
        <v>3468.8809000000001</v>
      </c>
      <c r="J809" s="287">
        <f t="shared" si="386"/>
        <v>18.589929796355843</v>
      </c>
      <c r="K809" s="287">
        <f t="shared" si="387"/>
        <v>99.366396448009169</v>
      </c>
    </row>
    <row r="810" spans="1:11" ht="39" x14ac:dyDescent="0.25">
      <c r="A810" s="8"/>
      <c r="B810" s="8"/>
      <c r="C810" s="7"/>
      <c r="D810" s="7" t="s">
        <v>2</v>
      </c>
      <c r="E810" s="6" t="s">
        <v>1</v>
      </c>
      <c r="F810" s="11">
        <f>17135.8+626.7</f>
        <v>17762.5</v>
      </c>
      <c r="G810" s="11">
        <f t="shared" ref="G810" si="407">17135.8+626.7</f>
        <v>17762.5</v>
      </c>
      <c r="H810" s="11">
        <v>3000</v>
      </c>
      <c r="I810" s="11">
        <v>2978.2074400000001</v>
      </c>
      <c r="J810" s="325">
        <f t="shared" si="386"/>
        <v>16.766825840957072</v>
      </c>
      <c r="K810" s="325">
        <f t="shared" si="387"/>
        <v>99.27358133333334</v>
      </c>
    </row>
    <row r="811" spans="1:11" ht="26.25" x14ac:dyDescent="0.25">
      <c r="A811" s="8"/>
      <c r="B811" s="8"/>
      <c r="C811" s="7"/>
      <c r="D811" s="7" t="s">
        <v>12</v>
      </c>
      <c r="E811" s="6" t="s">
        <v>11</v>
      </c>
      <c r="F811" s="9">
        <v>897.5</v>
      </c>
      <c r="G811" s="9">
        <v>897.5</v>
      </c>
      <c r="H811" s="9">
        <v>491</v>
      </c>
      <c r="I811" s="9">
        <v>490.67345999999998</v>
      </c>
      <c r="J811" s="287">
        <f t="shared" si="386"/>
        <v>54.671137604456824</v>
      </c>
      <c r="K811" s="287">
        <f t="shared" si="387"/>
        <v>99.933494908350298</v>
      </c>
    </row>
    <row r="812" spans="1:11" ht="39" x14ac:dyDescent="0.25">
      <c r="A812" s="8"/>
      <c r="B812" s="8"/>
      <c r="C812" s="7" t="s">
        <v>10</v>
      </c>
      <c r="D812" s="7"/>
      <c r="E812" s="6" t="s">
        <v>9</v>
      </c>
      <c r="F812" s="9">
        <f>F813</f>
        <v>137.19999999999999</v>
      </c>
      <c r="G812" s="9">
        <f t="shared" ref="G812:I812" si="408">G813</f>
        <v>137.19999999999999</v>
      </c>
      <c r="H812" s="9">
        <f t="shared" si="408"/>
        <v>0</v>
      </c>
      <c r="I812" s="9">
        <f t="shared" si="408"/>
        <v>0</v>
      </c>
      <c r="J812" s="287">
        <f t="shared" si="386"/>
        <v>0</v>
      </c>
      <c r="K812" s="287"/>
    </row>
    <row r="813" spans="1:11" ht="39" x14ac:dyDescent="0.25">
      <c r="A813" s="8"/>
      <c r="B813" s="8"/>
      <c r="C813" s="7"/>
      <c r="D813" s="7" t="s">
        <v>2</v>
      </c>
      <c r="E813" s="6" t="s">
        <v>1</v>
      </c>
      <c r="F813" s="9">
        <v>137.19999999999999</v>
      </c>
      <c r="G813" s="9">
        <v>137.19999999999999</v>
      </c>
      <c r="H813" s="9">
        <v>0</v>
      </c>
      <c r="I813" s="9">
        <v>0</v>
      </c>
      <c r="J813" s="287">
        <f t="shared" si="386"/>
        <v>0</v>
      </c>
      <c r="K813" s="287"/>
    </row>
    <row r="814" spans="1:11" ht="25.5" x14ac:dyDescent="0.25">
      <c r="A814" s="8"/>
      <c r="B814" s="8"/>
      <c r="C814" s="7" t="s">
        <v>8</v>
      </c>
      <c r="D814" s="7"/>
      <c r="E814" s="10" t="s">
        <v>7</v>
      </c>
      <c r="F814" s="5">
        <f>F815</f>
        <v>87.119200000000006</v>
      </c>
      <c r="G814" s="5">
        <f t="shared" ref="G814:I814" si="409">G815</f>
        <v>87.119200000000006</v>
      </c>
      <c r="H814" s="5">
        <f t="shared" si="409"/>
        <v>0</v>
      </c>
      <c r="I814" s="5">
        <f t="shared" si="409"/>
        <v>0</v>
      </c>
      <c r="J814" s="289">
        <f t="shared" si="386"/>
        <v>0</v>
      </c>
      <c r="K814" s="289"/>
    </row>
    <row r="815" spans="1:11" ht="39" x14ac:dyDescent="0.25">
      <c r="A815" s="8"/>
      <c r="B815" s="8"/>
      <c r="C815" s="7"/>
      <c r="D815" s="7" t="s">
        <v>2</v>
      </c>
      <c r="E815" s="6" t="s">
        <v>1</v>
      </c>
      <c r="F815" s="9">
        <v>87.119200000000006</v>
      </c>
      <c r="G815" s="9">
        <v>87.119200000000006</v>
      </c>
      <c r="H815" s="9">
        <v>0</v>
      </c>
      <c r="I815" s="9">
        <v>0</v>
      </c>
      <c r="J815" s="287">
        <f t="shared" si="386"/>
        <v>0</v>
      </c>
      <c r="K815" s="287"/>
    </row>
    <row r="816" spans="1:11" ht="39" x14ac:dyDescent="0.25">
      <c r="A816" s="8"/>
      <c r="B816" s="8"/>
      <c r="C816" s="7" t="s">
        <v>6</v>
      </c>
      <c r="D816" s="7"/>
      <c r="E816" s="6" t="s">
        <v>5</v>
      </c>
      <c r="F816" s="9">
        <f>F817</f>
        <v>7016.6360000000004</v>
      </c>
      <c r="G816" s="9">
        <f t="shared" ref="G816:I816" si="410">G817</f>
        <v>7016.6360000000004</v>
      </c>
      <c r="H816" s="9">
        <f t="shared" si="410"/>
        <v>1291.27199</v>
      </c>
      <c r="I816" s="9">
        <f t="shared" si="410"/>
        <v>1291.27199</v>
      </c>
      <c r="J816" s="287">
        <f t="shared" si="386"/>
        <v>18.403006654470889</v>
      </c>
      <c r="K816" s="287">
        <f t="shared" si="387"/>
        <v>100</v>
      </c>
    </row>
    <row r="817" spans="1:11" ht="39" x14ac:dyDescent="0.25">
      <c r="A817" s="8"/>
      <c r="B817" s="8"/>
      <c r="C817" s="7"/>
      <c r="D817" s="7" t="s">
        <v>2</v>
      </c>
      <c r="E817" s="6" t="s">
        <v>1</v>
      </c>
      <c r="F817" s="9">
        <v>7016.6360000000004</v>
      </c>
      <c r="G817" s="9">
        <v>7016.6360000000004</v>
      </c>
      <c r="H817" s="9">
        <v>1291.27199</v>
      </c>
      <c r="I817" s="9">
        <v>1291.27199</v>
      </c>
      <c r="J817" s="287">
        <f t="shared" si="386"/>
        <v>18.403006654470889</v>
      </c>
      <c r="K817" s="287">
        <f t="shared" si="387"/>
        <v>100</v>
      </c>
    </row>
    <row r="818" spans="1:11" ht="51.75" x14ac:dyDescent="0.25">
      <c r="A818" s="8"/>
      <c r="B818" s="88"/>
      <c r="C818" s="7" t="s">
        <v>4</v>
      </c>
      <c r="D818" s="7"/>
      <c r="E818" s="6" t="s">
        <v>3</v>
      </c>
      <c r="F818" s="9">
        <f>F819</f>
        <v>227.82900000000001</v>
      </c>
      <c r="G818" s="9">
        <f t="shared" ref="G818:I818" si="411">G819</f>
        <v>227.82900000000001</v>
      </c>
      <c r="H818" s="9">
        <f t="shared" si="411"/>
        <v>0</v>
      </c>
      <c r="I818" s="9">
        <f t="shared" si="411"/>
        <v>0</v>
      </c>
      <c r="J818" s="287">
        <f t="shared" si="386"/>
        <v>0</v>
      </c>
      <c r="K818" s="287"/>
    </row>
    <row r="819" spans="1:11" ht="39" x14ac:dyDescent="0.25">
      <c r="A819" s="8"/>
      <c r="B819" s="88"/>
      <c r="C819" s="7"/>
      <c r="D819" s="7" t="s">
        <v>2</v>
      </c>
      <c r="E819" s="6" t="s">
        <v>1</v>
      </c>
      <c r="F819" s="9">
        <v>227.82900000000001</v>
      </c>
      <c r="G819" s="9">
        <v>227.82900000000001</v>
      </c>
      <c r="H819" s="9">
        <v>0</v>
      </c>
      <c r="I819" s="9">
        <v>0</v>
      </c>
      <c r="J819" s="287">
        <f t="shared" si="386"/>
        <v>0</v>
      </c>
      <c r="K819" s="287"/>
    </row>
    <row r="820" spans="1:11" x14ac:dyDescent="0.25">
      <c r="A820" s="4"/>
      <c r="B820" s="4"/>
      <c r="C820" s="4"/>
      <c r="D820" s="4"/>
      <c r="E820" s="3" t="s">
        <v>0</v>
      </c>
      <c r="F820" s="2">
        <f>SUM(F791+F776+F666+F473+F5)</f>
        <v>1185566.2359500001</v>
      </c>
      <c r="G820" s="2">
        <f>SUM(G791+G776+G666+G473+G5)</f>
        <v>1234743.0189199999</v>
      </c>
      <c r="H820" s="2">
        <f>SUM(H791+H776+H666+H473+H5)</f>
        <v>281165.33925000002</v>
      </c>
      <c r="I820" s="2">
        <f>SUM(I791+I776+I666+I473+I5)</f>
        <v>281067.37724</v>
      </c>
      <c r="J820" s="326">
        <f t="shared" si="386"/>
        <v>23.707437738793168</v>
      </c>
      <c r="K820" s="332">
        <f t="shared" si="387"/>
        <v>99.965158575284804</v>
      </c>
    </row>
  </sheetData>
  <autoFilter ref="A4:G820"/>
  <mergeCells count="1">
    <mergeCell ref="A2:K2"/>
  </mergeCells>
  <pageMargins left="0.70866141732283472" right="0.31496062992125984" top="0.35433070866141736" bottom="0.35433070866141736" header="0.31496062992125984" footer="0.31496062992125984"/>
  <pageSetup paperSize="9" scale="47" orientation="portrait" r:id="rId1"/>
  <rowBreaks count="1" manualBreakCount="1">
    <brk id="64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85" zoomScaleSheetLayoutView="85" workbookViewId="0">
      <selection activeCell="B4" sqref="B4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4" width="16.28515625" customWidth="1"/>
    <col min="5" max="5" width="18.42578125" customWidth="1"/>
    <col min="6" max="7" width="11.85546875" customWidth="1"/>
  </cols>
  <sheetData>
    <row r="1" spans="1:7" ht="15.75" x14ac:dyDescent="0.25">
      <c r="A1" s="133"/>
      <c r="B1" s="162"/>
      <c r="C1" s="163"/>
      <c r="D1" s="163"/>
      <c r="E1" s="163"/>
    </row>
    <row r="2" spans="1:7" ht="46.9" customHeight="1" x14ac:dyDescent="0.25">
      <c r="A2" s="498" t="s">
        <v>812</v>
      </c>
      <c r="B2" s="498"/>
      <c r="C2" s="498"/>
      <c r="D2" s="498"/>
      <c r="E2" s="498"/>
      <c r="F2" s="498"/>
      <c r="G2" s="498"/>
    </row>
    <row r="3" spans="1:7" x14ac:dyDescent="0.25">
      <c r="A3" s="133"/>
      <c r="B3" s="497"/>
      <c r="C3" s="497"/>
      <c r="D3" s="497"/>
      <c r="E3" s="497"/>
      <c r="G3" t="s">
        <v>577</v>
      </c>
    </row>
    <row r="4" spans="1:7" ht="71.25" x14ac:dyDescent="0.25">
      <c r="A4" s="164" t="s">
        <v>645</v>
      </c>
      <c r="B4" s="164" t="s">
        <v>646</v>
      </c>
      <c r="C4" s="251" t="s">
        <v>775</v>
      </c>
      <c r="D4" s="251" t="s">
        <v>776</v>
      </c>
      <c r="E4" s="251" t="s">
        <v>777</v>
      </c>
      <c r="F4" s="251" t="s">
        <v>772</v>
      </c>
      <c r="G4" s="251" t="s">
        <v>773</v>
      </c>
    </row>
    <row r="5" spans="1:7" hidden="1" x14ac:dyDescent="0.25">
      <c r="A5" s="165"/>
      <c r="B5" s="165"/>
      <c r="C5" s="165"/>
      <c r="D5" s="165"/>
      <c r="E5" s="165"/>
    </row>
    <row r="6" spans="1:7" ht="45" x14ac:dyDescent="0.25">
      <c r="A6" s="166" t="s">
        <v>647</v>
      </c>
      <c r="B6" s="167" t="s">
        <v>648</v>
      </c>
      <c r="C6" s="485">
        <f>C7</f>
        <v>31345.158159999875</v>
      </c>
      <c r="D6" s="485">
        <f>D7</f>
        <v>-984.29881999996724</v>
      </c>
      <c r="E6" s="485">
        <f>E7</f>
        <v>-1768.3853300000192</v>
      </c>
      <c r="F6" s="331" t="s">
        <v>813</v>
      </c>
      <c r="G6" s="330">
        <f>E6/D6*100</f>
        <v>179.65939753946651</v>
      </c>
    </row>
    <row r="7" spans="1:7" ht="30" x14ac:dyDescent="0.25">
      <c r="A7" s="166" t="s">
        <v>649</v>
      </c>
      <c r="B7" s="167" t="s">
        <v>650</v>
      </c>
      <c r="C7" s="485">
        <f>(C11+C12)</f>
        <v>31345.158159999875</v>
      </c>
      <c r="D7" s="485">
        <f>(D11+D12)</f>
        <v>-984.29881999996724</v>
      </c>
      <c r="E7" s="485">
        <f>(E11+E12)</f>
        <v>-1768.3853300000192</v>
      </c>
      <c r="F7" s="331" t="s">
        <v>813</v>
      </c>
      <c r="G7" s="330">
        <f t="shared" ref="G7:G16" si="0">E7/D7*100</f>
        <v>179.65939753946651</v>
      </c>
    </row>
    <row r="8" spans="1:7" x14ac:dyDescent="0.25">
      <c r="A8" s="165" t="s">
        <v>651</v>
      </c>
      <c r="B8" s="168" t="s">
        <v>652</v>
      </c>
      <c r="C8" s="486">
        <f t="shared" ref="C8:E10" si="1">C9</f>
        <v>-1203397.8607600001</v>
      </c>
      <c r="D8" s="486">
        <f t="shared" si="1"/>
        <v>-282149.63806999999</v>
      </c>
      <c r="E8" s="486">
        <f t="shared" si="1"/>
        <v>-282835.76257000002</v>
      </c>
      <c r="F8" s="330">
        <f t="shared" ref="F8:F15" si="2">E8/C8*100</f>
        <v>23.503096672564837</v>
      </c>
      <c r="G8" s="330">
        <f t="shared" si="0"/>
        <v>100.24317752264132</v>
      </c>
    </row>
    <row r="9" spans="1:7" ht="30" x14ac:dyDescent="0.25">
      <c r="A9" s="165" t="s">
        <v>653</v>
      </c>
      <c r="B9" s="168" t="s">
        <v>654</v>
      </c>
      <c r="C9" s="486">
        <f t="shared" si="1"/>
        <v>-1203397.8607600001</v>
      </c>
      <c r="D9" s="486">
        <f t="shared" si="1"/>
        <v>-282149.63806999999</v>
      </c>
      <c r="E9" s="486">
        <f t="shared" si="1"/>
        <v>-282835.76257000002</v>
      </c>
      <c r="F9" s="330">
        <f t="shared" si="2"/>
        <v>23.503096672564837</v>
      </c>
      <c r="G9" s="330">
        <f t="shared" si="0"/>
        <v>100.24317752264132</v>
      </c>
    </row>
    <row r="10" spans="1:7" ht="30" x14ac:dyDescent="0.25">
      <c r="A10" s="165" t="s">
        <v>655</v>
      </c>
      <c r="B10" s="168" t="s">
        <v>656</v>
      </c>
      <c r="C10" s="486">
        <f t="shared" si="1"/>
        <v>-1203397.8607600001</v>
      </c>
      <c r="D10" s="486">
        <f t="shared" si="1"/>
        <v>-282149.63806999999</v>
      </c>
      <c r="E10" s="486">
        <f t="shared" si="1"/>
        <v>-282835.76257000002</v>
      </c>
      <c r="F10" s="330">
        <f t="shared" si="2"/>
        <v>23.503096672564837</v>
      </c>
      <c r="G10" s="330">
        <f t="shared" si="0"/>
        <v>100.24317752264132</v>
      </c>
    </row>
    <row r="11" spans="1:7" ht="45" x14ac:dyDescent="0.25">
      <c r="A11" s="165" t="s">
        <v>657</v>
      </c>
      <c r="B11" s="168" t="s">
        <v>658</v>
      </c>
      <c r="C11" s="486">
        <v>-1203397.8607600001</v>
      </c>
      <c r="D11" s="486">
        <f>-Доходы!E201</f>
        <v>-282149.63806999999</v>
      </c>
      <c r="E11" s="486">
        <v>-282835.76257000002</v>
      </c>
      <c r="F11" s="330">
        <f t="shared" si="2"/>
        <v>23.503096672564837</v>
      </c>
      <c r="G11" s="330">
        <f t="shared" si="0"/>
        <v>100.24317752264132</v>
      </c>
    </row>
    <row r="12" spans="1:7" ht="30" x14ac:dyDescent="0.25">
      <c r="A12" s="165" t="s">
        <v>659</v>
      </c>
      <c r="B12" s="168" t="s">
        <v>660</v>
      </c>
      <c r="C12" s="169">
        <f>C13</f>
        <v>1234743.0189199999</v>
      </c>
      <c r="D12" s="169">
        <f>D15</f>
        <v>281165.33925000002</v>
      </c>
      <c r="E12" s="169">
        <f>E15</f>
        <v>281067.37724</v>
      </c>
      <c r="F12" s="330">
        <f t="shared" si="2"/>
        <v>22.763228698862608</v>
      </c>
      <c r="G12" s="330">
        <f t="shared" si="0"/>
        <v>99.965158575284804</v>
      </c>
    </row>
    <row r="13" spans="1:7" ht="30" x14ac:dyDescent="0.25">
      <c r="A13" s="165" t="s">
        <v>661</v>
      </c>
      <c r="B13" s="168" t="s">
        <v>662</v>
      </c>
      <c r="C13" s="169">
        <f>C14</f>
        <v>1234743.0189199999</v>
      </c>
      <c r="D13" s="169">
        <f>D15</f>
        <v>281165.33925000002</v>
      </c>
      <c r="E13" s="169">
        <f>E15</f>
        <v>281067.37724</v>
      </c>
      <c r="F13" s="330">
        <f t="shared" si="2"/>
        <v>22.763228698862608</v>
      </c>
      <c r="G13" s="330">
        <f t="shared" si="0"/>
        <v>99.965158575284804</v>
      </c>
    </row>
    <row r="14" spans="1:7" ht="30" x14ac:dyDescent="0.25">
      <c r="A14" s="165" t="s">
        <v>663</v>
      </c>
      <c r="B14" s="168" t="s">
        <v>664</v>
      </c>
      <c r="C14" s="169">
        <f>C15</f>
        <v>1234743.0189199999</v>
      </c>
      <c r="D14" s="169">
        <f>D15</f>
        <v>281165.33925000002</v>
      </c>
      <c r="E14" s="169">
        <f>E15</f>
        <v>281067.37724</v>
      </c>
      <c r="F14" s="330">
        <f t="shared" si="2"/>
        <v>22.763228698862608</v>
      </c>
      <c r="G14" s="330">
        <f t="shared" si="0"/>
        <v>99.965158575284804</v>
      </c>
    </row>
    <row r="15" spans="1:7" ht="45" x14ac:dyDescent="0.25">
      <c r="A15" s="165" t="s">
        <v>665</v>
      </c>
      <c r="B15" s="168" t="s">
        <v>666</v>
      </c>
      <c r="C15" s="169">
        <f>Расходы!G820</f>
        <v>1234743.0189199999</v>
      </c>
      <c r="D15" s="169">
        <f>Расходы!H820</f>
        <v>281165.33925000002</v>
      </c>
      <c r="E15" s="169">
        <f>Расходы!I820</f>
        <v>281067.37724</v>
      </c>
      <c r="F15" s="330">
        <f t="shared" si="2"/>
        <v>22.763228698862608</v>
      </c>
      <c r="G15" s="330">
        <f t="shared" si="0"/>
        <v>99.965158575284804</v>
      </c>
    </row>
    <row r="16" spans="1:7" x14ac:dyDescent="0.25">
      <c r="A16" s="170"/>
      <c r="B16" s="171" t="s">
        <v>667</v>
      </c>
      <c r="C16" s="172">
        <f>C6</f>
        <v>31345.158159999875</v>
      </c>
      <c r="D16" s="172">
        <f>D6</f>
        <v>-984.29881999996724</v>
      </c>
      <c r="E16" s="172">
        <f>E6</f>
        <v>-1768.3853300000192</v>
      </c>
      <c r="F16" s="331" t="s">
        <v>813</v>
      </c>
      <c r="G16" s="330">
        <f t="shared" si="0"/>
        <v>179.65939753946651</v>
      </c>
    </row>
    <row r="18" spans="3:3" x14ac:dyDescent="0.25">
      <c r="C18" s="173"/>
    </row>
  </sheetData>
  <mergeCells count="2">
    <mergeCell ref="B3:E3"/>
    <mergeCell ref="A2:G2"/>
  </mergeCells>
  <pageMargins left="0.9055118110236221" right="0.51181102362204722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view="pageBreakPreview" topLeftCell="B1" zoomScale="85" zoomScaleSheetLayoutView="85" workbookViewId="0">
      <selection activeCell="J1" sqref="A1:N4"/>
    </sheetView>
  </sheetViews>
  <sheetFormatPr defaultRowHeight="15" x14ac:dyDescent="0.25"/>
  <cols>
    <col min="1" max="1" width="8.7109375" customWidth="1"/>
    <col min="2" max="2" width="68.85546875" customWidth="1"/>
    <col min="3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4.5703125" customWidth="1"/>
    <col min="11" max="12" width="17" customWidth="1"/>
    <col min="13" max="13" width="17.85546875" customWidth="1"/>
    <col min="14" max="14" width="14.5703125" customWidth="1"/>
    <col min="256" max="256" width="8.7109375" customWidth="1"/>
    <col min="257" max="257" width="53.42578125" customWidth="1"/>
    <col min="258" max="258" width="15.7109375" customWidth="1"/>
    <col min="259" max="259" width="15.85546875" customWidth="1"/>
    <col min="260" max="260" width="15.5703125" customWidth="1"/>
    <col min="261" max="261" width="17" customWidth="1"/>
    <col min="262" max="262" width="17.85546875" customWidth="1"/>
    <col min="263" max="263" width="14.5703125" customWidth="1"/>
    <col min="264" max="264" width="15.140625" customWidth="1"/>
    <col min="265" max="265" width="17.140625" customWidth="1"/>
    <col min="266" max="266" width="15.7109375" customWidth="1"/>
    <col min="267" max="267" width="13.5703125" bestFit="1" customWidth="1"/>
    <col min="512" max="512" width="8.7109375" customWidth="1"/>
    <col min="513" max="513" width="53.42578125" customWidth="1"/>
    <col min="514" max="514" width="15.7109375" customWidth="1"/>
    <col min="515" max="515" width="15.85546875" customWidth="1"/>
    <col min="516" max="516" width="15.5703125" customWidth="1"/>
    <col min="517" max="517" width="17" customWidth="1"/>
    <col min="518" max="518" width="17.85546875" customWidth="1"/>
    <col min="519" max="519" width="14.5703125" customWidth="1"/>
    <col min="520" max="520" width="15.140625" customWidth="1"/>
    <col min="521" max="521" width="17.140625" customWidth="1"/>
    <col min="522" max="522" width="15.7109375" customWidth="1"/>
    <col min="523" max="523" width="13.5703125" bestFit="1" customWidth="1"/>
    <col min="768" max="768" width="8.7109375" customWidth="1"/>
    <col min="769" max="769" width="53.42578125" customWidth="1"/>
    <col min="770" max="770" width="15.7109375" customWidth="1"/>
    <col min="771" max="771" width="15.85546875" customWidth="1"/>
    <col min="772" max="772" width="15.5703125" customWidth="1"/>
    <col min="773" max="773" width="17" customWidth="1"/>
    <col min="774" max="774" width="17.85546875" customWidth="1"/>
    <col min="775" max="775" width="14.5703125" customWidth="1"/>
    <col min="776" max="776" width="15.140625" customWidth="1"/>
    <col min="777" max="777" width="17.140625" customWidth="1"/>
    <col min="778" max="778" width="15.7109375" customWidth="1"/>
    <col min="779" max="779" width="13.5703125" bestFit="1" customWidth="1"/>
    <col min="1024" max="1024" width="8.7109375" customWidth="1"/>
    <col min="1025" max="1025" width="53.42578125" customWidth="1"/>
    <col min="1026" max="1026" width="15.7109375" customWidth="1"/>
    <col min="1027" max="1027" width="15.85546875" customWidth="1"/>
    <col min="1028" max="1028" width="15.5703125" customWidth="1"/>
    <col min="1029" max="1029" width="17" customWidth="1"/>
    <col min="1030" max="1030" width="17.85546875" customWidth="1"/>
    <col min="1031" max="1031" width="14.5703125" customWidth="1"/>
    <col min="1032" max="1032" width="15.140625" customWidth="1"/>
    <col min="1033" max="1033" width="17.140625" customWidth="1"/>
    <col min="1034" max="1034" width="15.7109375" customWidth="1"/>
    <col min="1035" max="1035" width="13.5703125" bestFit="1" customWidth="1"/>
    <col min="1280" max="1280" width="8.7109375" customWidth="1"/>
    <col min="1281" max="1281" width="53.42578125" customWidth="1"/>
    <col min="1282" max="1282" width="15.7109375" customWidth="1"/>
    <col min="1283" max="1283" width="15.85546875" customWidth="1"/>
    <col min="1284" max="1284" width="15.5703125" customWidth="1"/>
    <col min="1285" max="1285" width="17" customWidth="1"/>
    <col min="1286" max="1286" width="17.85546875" customWidth="1"/>
    <col min="1287" max="1287" width="14.5703125" customWidth="1"/>
    <col min="1288" max="1288" width="15.140625" customWidth="1"/>
    <col min="1289" max="1289" width="17.140625" customWidth="1"/>
    <col min="1290" max="1290" width="15.7109375" customWidth="1"/>
    <col min="1291" max="1291" width="13.5703125" bestFit="1" customWidth="1"/>
    <col min="1536" max="1536" width="8.7109375" customWidth="1"/>
    <col min="1537" max="1537" width="53.42578125" customWidth="1"/>
    <col min="1538" max="1538" width="15.7109375" customWidth="1"/>
    <col min="1539" max="1539" width="15.85546875" customWidth="1"/>
    <col min="1540" max="1540" width="15.5703125" customWidth="1"/>
    <col min="1541" max="1541" width="17" customWidth="1"/>
    <col min="1542" max="1542" width="17.85546875" customWidth="1"/>
    <col min="1543" max="1543" width="14.5703125" customWidth="1"/>
    <col min="1544" max="1544" width="15.140625" customWidth="1"/>
    <col min="1545" max="1545" width="17.140625" customWidth="1"/>
    <col min="1546" max="1546" width="15.7109375" customWidth="1"/>
    <col min="1547" max="1547" width="13.5703125" bestFit="1" customWidth="1"/>
    <col min="1792" max="1792" width="8.7109375" customWidth="1"/>
    <col min="1793" max="1793" width="53.42578125" customWidth="1"/>
    <col min="1794" max="1794" width="15.7109375" customWidth="1"/>
    <col min="1795" max="1795" width="15.85546875" customWidth="1"/>
    <col min="1796" max="1796" width="15.5703125" customWidth="1"/>
    <col min="1797" max="1797" width="17" customWidth="1"/>
    <col min="1798" max="1798" width="17.85546875" customWidth="1"/>
    <col min="1799" max="1799" width="14.5703125" customWidth="1"/>
    <col min="1800" max="1800" width="15.140625" customWidth="1"/>
    <col min="1801" max="1801" width="17.140625" customWidth="1"/>
    <col min="1802" max="1802" width="15.7109375" customWidth="1"/>
    <col min="1803" max="1803" width="13.5703125" bestFit="1" customWidth="1"/>
    <col min="2048" max="2048" width="8.7109375" customWidth="1"/>
    <col min="2049" max="2049" width="53.42578125" customWidth="1"/>
    <col min="2050" max="2050" width="15.7109375" customWidth="1"/>
    <col min="2051" max="2051" width="15.85546875" customWidth="1"/>
    <col min="2052" max="2052" width="15.5703125" customWidth="1"/>
    <col min="2053" max="2053" width="17" customWidth="1"/>
    <col min="2054" max="2054" width="17.85546875" customWidth="1"/>
    <col min="2055" max="2055" width="14.5703125" customWidth="1"/>
    <col min="2056" max="2056" width="15.140625" customWidth="1"/>
    <col min="2057" max="2057" width="17.140625" customWidth="1"/>
    <col min="2058" max="2058" width="15.7109375" customWidth="1"/>
    <col min="2059" max="2059" width="13.5703125" bestFit="1" customWidth="1"/>
    <col min="2304" max="2304" width="8.7109375" customWidth="1"/>
    <col min="2305" max="2305" width="53.42578125" customWidth="1"/>
    <col min="2306" max="2306" width="15.7109375" customWidth="1"/>
    <col min="2307" max="2307" width="15.85546875" customWidth="1"/>
    <col min="2308" max="2308" width="15.5703125" customWidth="1"/>
    <col min="2309" max="2309" width="17" customWidth="1"/>
    <col min="2310" max="2310" width="17.85546875" customWidth="1"/>
    <col min="2311" max="2311" width="14.5703125" customWidth="1"/>
    <col min="2312" max="2312" width="15.140625" customWidth="1"/>
    <col min="2313" max="2313" width="17.140625" customWidth="1"/>
    <col min="2314" max="2314" width="15.7109375" customWidth="1"/>
    <col min="2315" max="2315" width="13.5703125" bestFit="1" customWidth="1"/>
    <col min="2560" max="2560" width="8.7109375" customWidth="1"/>
    <col min="2561" max="2561" width="53.42578125" customWidth="1"/>
    <col min="2562" max="2562" width="15.7109375" customWidth="1"/>
    <col min="2563" max="2563" width="15.85546875" customWidth="1"/>
    <col min="2564" max="2564" width="15.5703125" customWidth="1"/>
    <col min="2565" max="2565" width="17" customWidth="1"/>
    <col min="2566" max="2566" width="17.85546875" customWidth="1"/>
    <col min="2567" max="2567" width="14.5703125" customWidth="1"/>
    <col min="2568" max="2568" width="15.140625" customWidth="1"/>
    <col min="2569" max="2569" width="17.140625" customWidth="1"/>
    <col min="2570" max="2570" width="15.7109375" customWidth="1"/>
    <col min="2571" max="2571" width="13.5703125" bestFit="1" customWidth="1"/>
    <col min="2816" max="2816" width="8.7109375" customWidth="1"/>
    <col min="2817" max="2817" width="53.42578125" customWidth="1"/>
    <col min="2818" max="2818" width="15.7109375" customWidth="1"/>
    <col min="2819" max="2819" width="15.85546875" customWidth="1"/>
    <col min="2820" max="2820" width="15.5703125" customWidth="1"/>
    <col min="2821" max="2821" width="17" customWidth="1"/>
    <col min="2822" max="2822" width="17.85546875" customWidth="1"/>
    <col min="2823" max="2823" width="14.5703125" customWidth="1"/>
    <col min="2824" max="2824" width="15.140625" customWidth="1"/>
    <col min="2825" max="2825" width="17.140625" customWidth="1"/>
    <col min="2826" max="2826" width="15.7109375" customWidth="1"/>
    <col min="2827" max="2827" width="13.5703125" bestFit="1" customWidth="1"/>
    <col min="3072" max="3072" width="8.7109375" customWidth="1"/>
    <col min="3073" max="3073" width="53.42578125" customWidth="1"/>
    <col min="3074" max="3074" width="15.7109375" customWidth="1"/>
    <col min="3075" max="3075" width="15.85546875" customWidth="1"/>
    <col min="3076" max="3076" width="15.5703125" customWidth="1"/>
    <col min="3077" max="3077" width="17" customWidth="1"/>
    <col min="3078" max="3078" width="17.85546875" customWidth="1"/>
    <col min="3079" max="3079" width="14.5703125" customWidth="1"/>
    <col min="3080" max="3080" width="15.140625" customWidth="1"/>
    <col min="3081" max="3081" width="17.140625" customWidth="1"/>
    <col min="3082" max="3082" width="15.7109375" customWidth="1"/>
    <col min="3083" max="3083" width="13.5703125" bestFit="1" customWidth="1"/>
    <col min="3328" max="3328" width="8.7109375" customWidth="1"/>
    <col min="3329" max="3329" width="53.42578125" customWidth="1"/>
    <col min="3330" max="3330" width="15.7109375" customWidth="1"/>
    <col min="3331" max="3331" width="15.85546875" customWidth="1"/>
    <col min="3332" max="3332" width="15.5703125" customWidth="1"/>
    <col min="3333" max="3333" width="17" customWidth="1"/>
    <col min="3334" max="3334" width="17.85546875" customWidth="1"/>
    <col min="3335" max="3335" width="14.5703125" customWidth="1"/>
    <col min="3336" max="3336" width="15.140625" customWidth="1"/>
    <col min="3337" max="3337" width="17.140625" customWidth="1"/>
    <col min="3338" max="3338" width="15.7109375" customWidth="1"/>
    <col min="3339" max="3339" width="13.5703125" bestFit="1" customWidth="1"/>
    <col min="3584" max="3584" width="8.7109375" customWidth="1"/>
    <col min="3585" max="3585" width="53.42578125" customWidth="1"/>
    <col min="3586" max="3586" width="15.7109375" customWidth="1"/>
    <col min="3587" max="3587" width="15.85546875" customWidth="1"/>
    <col min="3588" max="3588" width="15.5703125" customWidth="1"/>
    <col min="3589" max="3589" width="17" customWidth="1"/>
    <col min="3590" max="3590" width="17.85546875" customWidth="1"/>
    <col min="3591" max="3591" width="14.5703125" customWidth="1"/>
    <col min="3592" max="3592" width="15.140625" customWidth="1"/>
    <col min="3593" max="3593" width="17.140625" customWidth="1"/>
    <col min="3594" max="3594" width="15.7109375" customWidth="1"/>
    <col min="3595" max="3595" width="13.5703125" bestFit="1" customWidth="1"/>
    <col min="3840" max="3840" width="8.7109375" customWidth="1"/>
    <col min="3841" max="3841" width="53.42578125" customWidth="1"/>
    <col min="3842" max="3842" width="15.7109375" customWidth="1"/>
    <col min="3843" max="3843" width="15.85546875" customWidth="1"/>
    <col min="3844" max="3844" width="15.5703125" customWidth="1"/>
    <col min="3845" max="3845" width="17" customWidth="1"/>
    <col min="3846" max="3846" width="17.85546875" customWidth="1"/>
    <col min="3847" max="3847" width="14.5703125" customWidth="1"/>
    <col min="3848" max="3848" width="15.140625" customWidth="1"/>
    <col min="3849" max="3849" width="17.140625" customWidth="1"/>
    <col min="3850" max="3850" width="15.7109375" customWidth="1"/>
    <col min="3851" max="3851" width="13.5703125" bestFit="1" customWidth="1"/>
    <col min="4096" max="4096" width="8.7109375" customWidth="1"/>
    <col min="4097" max="4097" width="53.42578125" customWidth="1"/>
    <col min="4098" max="4098" width="15.7109375" customWidth="1"/>
    <col min="4099" max="4099" width="15.85546875" customWidth="1"/>
    <col min="4100" max="4100" width="15.5703125" customWidth="1"/>
    <col min="4101" max="4101" width="17" customWidth="1"/>
    <col min="4102" max="4102" width="17.85546875" customWidth="1"/>
    <col min="4103" max="4103" width="14.5703125" customWidth="1"/>
    <col min="4104" max="4104" width="15.140625" customWidth="1"/>
    <col min="4105" max="4105" width="17.140625" customWidth="1"/>
    <col min="4106" max="4106" width="15.7109375" customWidth="1"/>
    <col min="4107" max="4107" width="13.5703125" bestFit="1" customWidth="1"/>
    <col min="4352" max="4352" width="8.7109375" customWidth="1"/>
    <col min="4353" max="4353" width="53.42578125" customWidth="1"/>
    <col min="4354" max="4354" width="15.7109375" customWidth="1"/>
    <col min="4355" max="4355" width="15.85546875" customWidth="1"/>
    <col min="4356" max="4356" width="15.5703125" customWidth="1"/>
    <col min="4357" max="4357" width="17" customWidth="1"/>
    <col min="4358" max="4358" width="17.85546875" customWidth="1"/>
    <col min="4359" max="4359" width="14.5703125" customWidth="1"/>
    <col min="4360" max="4360" width="15.140625" customWidth="1"/>
    <col min="4361" max="4361" width="17.140625" customWidth="1"/>
    <col min="4362" max="4362" width="15.7109375" customWidth="1"/>
    <col min="4363" max="4363" width="13.5703125" bestFit="1" customWidth="1"/>
    <col min="4608" max="4608" width="8.7109375" customWidth="1"/>
    <col min="4609" max="4609" width="53.42578125" customWidth="1"/>
    <col min="4610" max="4610" width="15.7109375" customWidth="1"/>
    <col min="4611" max="4611" width="15.85546875" customWidth="1"/>
    <col min="4612" max="4612" width="15.5703125" customWidth="1"/>
    <col min="4613" max="4613" width="17" customWidth="1"/>
    <col min="4614" max="4614" width="17.85546875" customWidth="1"/>
    <col min="4615" max="4615" width="14.5703125" customWidth="1"/>
    <col min="4616" max="4616" width="15.140625" customWidth="1"/>
    <col min="4617" max="4617" width="17.140625" customWidth="1"/>
    <col min="4618" max="4618" width="15.7109375" customWidth="1"/>
    <col min="4619" max="4619" width="13.5703125" bestFit="1" customWidth="1"/>
    <col min="4864" max="4864" width="8.7109375" customWidth="1"/>
    <col min="4865" max="4865" width="53.42578125" customWidth="1"/>
    <col min="4866" max="4866" width="15.7109375" customWidth="1"/>
    <col min="4867" max="4867" width="15.85546875" customWidth="1"/>
    <col min="4868" max="4868" width="15.5703125" customWidth="1"/>
    <col min="4869" max="4869" width="17" customWidth="1"/>
    <col min="4870" max="4870" width="17.85546875" customWidth="1"/>
    <col min="4871" max="4871" width="14.5703125" customWidth="1"/>
    <col min="4872" max="4872" width="15.140625" customWidth="1"/>
    <col min="4873" max="4873" width="17.140625" customWidth="1"/>
    <col min="4874" max="4874" width="15.7109375" customWidth="1"/>
    <col min="4875" max="4875" width="13.5703125" bestFit="1" customWidth="1"/>
    <col min="5120" max="5120" width="8.7109375" customWidth="1"/>
    <col min="5121" max="5121" width="53.42578125" customWidth="1"/>
    <col min="5122" max="5122" width="15.7109375" customWidth="1"/>
    <col min="5123" max="5123" width="15.85546875" customWidth="1"/>
    <col min="5124" max="5124" width="15.5703125" customWidth="1"/>
    <col min="5125" max="5125" width="17" customWidth="1"/>
    <col min="5126" max="5126" width="17.85546875" customWidth="1"/>
    <col min="5127" max="5127" width="14.5703125" customWidth="1"/>
    <col min="5128" max="5128" width="15.140625" customWidth="1"/>
    <col min="5129" max="5129" width="17.140625" customWidth="1"/>
    <col min="5130" max="5130" width="15.7109375" customWidth="1"/>
    <col min="5131" max="5131" width="13.5703125" bestFit="1" customWidth="1"/>
    <col min="5376" max="5376" width="8.7109375" customWidth="1"/>
    <col min="5377" max="5377" width="53.42578125" customWidth="1"/>
    <col min="5378" max="5378" width="15.7109375" customWidth="1"/>
    <col min="5379" max="5379" width="15.85546875" customWidth="1"/>
    <col min="5380" max="5380" width="15.5703125" customWidth="1"/>
    <col min="5381" max="5381" width="17" customWidth="1"/>
    <col min="5382" max="5382" width="17.85546875" customWidth="1"/>
    <col min="5383" max="5383" width="14.5703125" customWidth="1"/>
    <col min="5384" max="5384" width="15.140625" customWidth="1"/>
    <col min="5385" max="5385" width="17.140625" customWidth="1"/>
    <col min="5386" max="5386" width="15.7109375" customWidth="1"/>
    <col min="5387" max="5387" width="13.5703125" bestFit="1" customWidth="1"/>
    <col min="5632" max="5632" width="8.7109375" customWidth="1"/>
    <col min="5633" max="5633" width="53.42578125" customWidth="1"/>
    <col min="5634" max="5634" width="15.7109375" customWidth="1"/>
    <col min="5635" max="5635" width="15.85546875" customWidth="1"/>
    <col min="5636" max="5636" width="15.5703125" customWidth="1"/>
    <col min="5637" max="5637" width="17" customWidth="1"/>
    <col min="5638" max="5638" width="17.85546875" customWidth="1"/>
    <col min="5639" max="5639" width="14.5703125" customWidth="1"/>
    <col min="5640" max="5640" width="15.140625" customWidth="1"/>
    <col min="5641" max="5641" width="17.140625" customWidth="1"/>
    <col min="5642" max="5642" width="15.7109375" customWidth="1"/>
    <col min="5643" max="5643" width="13.5703125" bestFit="1" customWidth="1"/>
    <col min="5888" max="5888" width="8.7109375" customWidth="1"/>
    <col min="5889" max="5889" width="53.42578125" customWidth="1"/>
    <col min="5890" max="5890" width="15.7109375" customWidth="1"/>
    <col min="5891" max="5891" width="15.85546875" customWidth="1"/>
    <col min="5892" max="5892" width="15.5703125" customWidth="1"/>
    <col min="5893" max="5893" width="17" customWidth="1"/>
    <col min="5894" max="5894" width="17.85546875" customWidth="1"/>
    <col min="5895" max="5895" width="14.5703125" customWidth="1"/>
    <col min="5896" max="5896" width="15.140625" customWidth="1"/>
    <col min="5897" max="5897" width="17.140625" customWidth="1"/>
    <col min="5898" max="5898" width="15.7109375" customWidth="1"/>
    <col min="5899" max="5899" width="13.5703125" bestFit="1" customWidth="1"/>
    <col min="6144" max="6144" width="8.7109375" customWidth="1"/>
    <col min="6145" max="6145" width="53.42578125" customWidth="1"/>
    <col min="6146" max="6146" width="15.7109375" customWidth="1"/>
    <col min="6147" max="6147" width="15.85546875" customWidth="1"/>
    <col min="6148" max="6148" width="15.5703125" customWidth="1"/>
    <col min="6149" max="6149" width="17" customWidth="1"/>
    <col min="6150" max="6150" width="17.85546875" customWidth="1"/>
    <col min="6151" max="6151" width="14.5703125" customWidth="1"/>
    <col min="6152" max="6152" width="15.140625" customWidth="1"/>
    <col min="6153" max="6153" width="17.140625" customWidth="1"/>
    <col min="6154" max="6154" width="15.7109375" customWidth="1"/>
    <col min="6155" max="6155" width="13.5703125" bestFit="1" customWidth="1"/>
    <col min="6400" max="6400" width="8.7109375" customWidth="1"/>
    <col min="6401" max="6401" width="53.42578125" customWidth="1"/>
    <col min="6402" max="6402" width="15.7109375" customWidth="1"/>
    <col min="6403" max="6403" width="15.85546875" customWidth="1"/>
    <col min="6404" max="6404" width="15.5703125" customWidth="1"/>
    <col min="6405" max="6405" width="17" customWidth="1"/>
    <col min="6406" max="6406" width="17.85546875" customWidth="1"/>
    <col min="6407" max="6407" width="14.5703125" customWidth="1"/>
    <col min="6408" max="6408" width="15.140625" customWidth="1"/>
    <col min="6409" max="6409" width="17.140625" customWidth="1"/>
    <col min="6410" max="6410" width="15.7109375" customWidth="1"/>
    <col min="6411" max="6411" width="13.5703125" bestFit="1" customWidth="1"/>
    <col min="6656" max="6656" width="8.7109375" customWidth="1"/>
    <col min="6657" max="6657" width="53.42578125" customWidth="1"/>
    <col min="6658" max="6658" width="15.7109375" customWidth="1"/>
    <col min="6659" max="6659" width="15.85546875" customWidth="1"/>
    <col min="6660" max="6660" width="15.5703125" customWidth="1"/>
    <col min="6661" max="6661" width="17" customWidth="1"/>
    <col min="6662" max="6662" width="17.85546875" customWidth="1"/>
    <col min="6663" max="6663" width="14.5703125" customWidth="1"/>
    <col min="6664" max="6664" width="15.140625" customWidth="1"/>
    <col min="6665" max="6665" width="17.140625" customWidth="1"/>
    <col min="6666" max="6666" width="15.7109375" customWidth="1"/>
    <col min="6667" max="6667" width="13.5703125" bestFit="1" customWidth="1"/>
    <col min="6912" max="6912" width="8.7109375" customWidth="1"/>
    <col min="6913" max="6913" width="53.42578125" customWidth="1"/>
    <col min="6914" max="6914" width="15.7109375" customWidth="1"/>
    <col min="6915" max="6915" width="15.85546875" customWidth="1"/>
    <col min="6916" max="6916" width="15.5703125" customWidth="1"/>
    <col min="6917" max="6917" width="17" customWidth="1"/>
    <col min="6918" max="6918" width="17.85546875" customWidth="1"/>
    <col min="6919" max="6919" width="14.5703125" customWidth="1"/>
    <col min="6920" max="6920" width="15.140625" customWidth="1"/>
    <col min="6921" max="6921" width="17.140625" customWidth="1"/>
    <col min="6922" max="6922" width="15.7109375" customWidth="1"/>
    <col min="6923" max="6923" width="13.5703125" bestFit="1" customWidth="1"/>
    <col min="7168" max="7168" width="8.7109375" customWidth="1"/>
    <col min="7169" max="7169" width="53.42578125" customWidth="1"/>
    <col min="7170" max="7170" width="15.7109375" customWidth="1"/>
    <col min="7171" max="7171" width="15.85546875" customWidth="1"/>
    <col min="7172" max="7172" width="15.5703125" customWidth="1"/>
    <col min="7173" max="7173" width="17" customWidth="1"/>
    <col min="7174" max="7174" width="17.85546875" customWidth="1"/>
    <col min="7175" max="7175" width="14.5703125" customWidth="1"/>
    <col min="7176" max="7176" width="15.140625" customWidth="1"/>
    <col min="7177" max="7177" width="17.140625" customWidth="1"/>
    <col min="7178" max="7178" width="15.7109375" customWidth="1"/>
    <col min="7179" max="7179" width="13.5703125" bestFit="1" customWidth="1"/>
    <col min="7424" max="7424" width="8.7109375" customWidth="1"/>
    <col min="7425" max="7425" width="53.42578125" customWidth="1"/>
    <col min="7426" max="7426" width="15.7109375" customWidth="1"/>
    <col min="7427" max="7427" width="15.85546875" customWidth="1"/>
    <col min="7428" max="7428" width="15.5703125" customWidth="1"/>
    <col min="7429" max="7429" width="17" customWidth="1"/>
    <col min="7430" max="7430" width="17.85546875" customWidth="1"/>
    <col min="7431" max="7431" width="14.5703125" customWidth="1"/>
    <col min="7432" max="7432" width="15.140625" customWidth="1"/>
    <col min="7433" max="7433" width="17.140625" customWidth="1"/>
    <col min="7434" max="7434" width="15.7109375" customWidth="1"/>
    <col min="7435" max="7435" width="13.5703125" bestFit="1" customWidth="1"/>
    <col min="7680" max="7680" width="8.7109375" customWidth="1"/>
    <col min="7681" max="7681" width="53.42578125" customWidth="1"/>
    <col min="7682" max="7682" width="15.7109375" customWidth="1"/>
    <col min="7683" max="7683" width="15.85546875" customWidth="1"/>
    <col min="7684" max="7684" width="15.5703125" customWidth="1"/>
    <col min="7685" max="7685" width="17" customWidth="1"/>
    <col min="7686" max="7686" width="17.85546875" customWidth="1"/>
    <col min="7687" max="7687" width="14.5703125" customWidth="1"/>
    <col min="7688" max="7688" width="15.140625" customWidth="1"/>
    <col min="7689" max="7689" width="17.140625" customWidth="1"/>
    <col min="7690" max="7690" width="15.7109375" customWidth="1"/>
    <col min="7691" max="7691" width="13.5703125" bestFit="1" customWidth="1"/>
    <col min="7936" max="7936" width="8.7109375" customWidth="1"/>
    <col min="7937" max="7937" width="53.42578125" customWidth="1"/>
    <col min="7938" max="7938" width="15.7109375" customWidth="1"/>
    <col min="7939" max="7939" width="15.85546875" customWidth="1"/>
    <col min="7940" max="7940" width="15.5703125" customWidth="1"/>
    <col min="7941" max="7941" width="17" customWidth="1"/>
    <col min="7942" max="7942" width="17.85546875" customWidth="1"/>
    <col min="7943" max="7943" width="14.5703125" customWidth="1"/>
    <col min="7944" max="7944" width="15.140625" customWidth="1"/>
    <col min="7945" max="7945" width="17.140625" customWidth="1"/>
    <col min="7946" max="7946" width="15.7109375" customWidth="1"/>
    <col min="7947" max="7947" width="13.5703125" bestFit="1" customWidth="1"/>
    <col min="8192" max="8192" width="8.7109375" customWidth="1"/>
    <col min="8193" max="8193" width="53.42578125" customWidth="1"/>
    <col min="8194" max="8194" width="15.7109375" customWidth="1"/>
    <col min="8195" max="8195" width="15.85546875" customWidth="1"/>
    <col min="8196" max="8196" width="15.5703125" customWidth="1"/>
    <col min="8197" max="8197" width="17" customWidth="1"/>
    <col min="8198" max="8198" width="17.85546875" customWidth="1"/>
    <col min="8199" max="8199" width="14.5703125" customWidth="1"/>
    <col min="8200" max="8200" width="15.140625" customWidth="1"/>
    <col min="8201" max="8201" width="17.140625" customWidth="1"/>
    <col min="8202" max="8202" width="15.7109375" customWidth="1"/>
    <col min="8203" max="8203" width="13.5703125" bestFit="1" customWidth="1"/>
    <col min="8448" max="8448" width="8.7109375" customWidth="1"/>
    <col min="8449" max="8449" width="53.42578125" customWidth="1"/>
    <col min="8450" max="8450" width="15.7109375" customWidth="1"/>
    <col min="8451" max="8451" width="15.85546875" customWidth="1"/>
    <col min="8452" max="8452" width="15.5703125" customWidth="1"/>
    <col min="8453" max="8453" width="17" customWidth="1"/>
    <col min="8454" max="8454" width="17.85546875" customWidth="1"/>
    <col min="8455" max="8455" width="14.5703125" customWidth="1"/>
    <col min="8456" max="8456" width="15.140625" customWidth="1"/>
    <col min="8457" max="8457" width="17.140625" customWidth="1"/>
    <col min="8458" max="8458" width="15.7109375" customWidth="1"/>
    <col min="8459" max="8459" width="13.5703125" bestFit="1" customWidth="1"/>
    <col min="8704" max="8704" width="8.7109375" customWidth="1"/>
    <col min="8705" max="8705" width="53.42578125" customWidth="1"/>
    <col min="8706" max="8706" width="15.7109375" customWidth="1"/>
    <col min="8707" max="8707" width="15.85546875" customWidth="1"/>
    <col min="8708" max="8708" width="15.5703125" customWidth="1"/>
    <col min="8709" max="8709" width="17" customWidth="1"/>
    <col min="8710" max="8710" width="17.85546875" customWidth="1"/>
    <col min="8711" max="8711" width="14.5703125" customWidth="1"/>
    <col min="8712" max="8712" width="15.140625" customWidth="1"/>
    <col min="8713" max="8713" width="17.140625" customWidth="1"/>
    <col min="8714" max="8714" width="15.7109375" customWidth="1"/>
    <col min="8715" max="8715" width="13.5703125" bestFit="1" customWidth="1"/>
    <col min="8960" max="8960" width="8.7109375" customWidth="1"/>
    <col min="8961" max="8961" width="53.42578125" customWidth="1"/>
    <col min="8962" max="8962" width="15.7109375" customWidth="1"/>
    <col min="8963" max="8963" width="15.85546875" customWidth="1"/>
    <col min="8964" max="8964" width="15.5703125" customWidth="1"/>
    <col min="8965" max="8965" width="17" customWidth="1"/>
    <col min="8966" max="8966" width="17.85546875" customWidth="1"/>
    <col min="8967" max="8967" width="14.5703125" customWidth="1"/>
    <col min="8968" max="8968" width="15.140625" customWidth="1"/>
    <col min="8969" max="8969" width="17.140625" customWidth="1"/>
    <col min="8970" max="8970" width="15.7109375" customWidth="1"/>
    <col min="8971" max="8971" width="13.5703125" bestFit="1" customWidth="1"/>
    <col min="9216" max="9216" width="8.7109375" customWidth="1"/>
    <col min="9217" max="9217" width="53.42578125" customWidth="1"/>
    <col min="9218" max="9218" width="15.7109375" customWidth="1"/>
    <col min="9219" max="9219" width="15.85546875" customWidth="1"/>
    <col min="9220" max="9220" width="15.5703125" customWidth="1"/>
    <col min="9221" max="9221" width="17" customWidth="1"/>
    <col min="9222" max="9222" width="17.85546875" customWidth="1"/>
    <col min="9223" max="9223" width="14.5703125" customWidth="1"/>
    <col min="9224" max="9224" width="15.140625" customWidth="1"/>
    <col min="9225" max="9225" width="17.140625" customWidth="1"/>
    <col min="9226" max="9226" width="15.7109375" customWidth="1"/>
    <col min="9227" max="9227" width="13.5703125" bestFit="1" customWidth="1"/>
    <col min="9472" max="9472" width="8.7109375" customWidth="1"/>
    <col min="9473" max="9473" width="53.42578125" customWidth="1"/>
    <col min="9474" max="9474" width="15.7109375" customWidth="1"/>
    <col min="9475" max="9475" width="15.85546875" customWidth="1"/>
    <col min="9476" max="9476" width="15.5703125" customWidth="1"/>
    <col min="9477" max="9477" width="17" customWidth="1"/>
    <col min="9478" max="9478" width="17.85546875" customWidth="1"/>
    <col min="9479" max="9479" width="14.5703125" customWidth="1"/>
    <col min="9480" max="9480" width="15.140625" customWidth="1"/>
    <col min="9481" max="9481" width="17.140625" customWidth="1"/>
    <col min="9482" max="9482" width="15.7109375" customWidth="1"/>
    <col min="9483" max="9483" width="13.5703125" bestFit="1" customWidth="1"/>
    <col min="9728" max="9728" width="8.7109375" customWidth="1"/>
    <col min="9729" max="9729" width="53.42578125" customWidth="1"/>
    <col min="9730" max="9730" width="15.7109375" customWidth="1"/>
    <col min="9731" max="9731" width="15.85546875" customWidth="1"/>
    <col min="9732" max="9732" width="15.5703125" customWidth="1"/>
    <col min="9733" max="9733" width="17" customWidth="1"/>
    <col min="9734" max="9734" width="17.85546875" customWidth="1"/>
    <col min="9735" max="9735" width="14.5703125" customWidth="1"/>
    <col min="9736" max="9736" width="15.140625" customWidth="1"/>
    <col min="9737" max="9737" width="17.140625" customWidth="1"/>
    <col min="9738" max="9738" width="15.7109375" customWidth="1"/>
    <col min="9739" max="9739" width="13.5703125" bestFit="1" customWidth="1"/>
    <col min="9984" max="9984" width="8.7109375" customWidth="1"/>
    <col min="9985" max="9985" width="53.42578125" customWidth="1"/>
    <col min="9986" max="9986" width="15.7109375" customWidth="1"/>
    <col min="9987" max="9987" width="15.85546875" customWidth="1"/>
    <col min="9988" max="9988" width="15.5703125" customWidth="1"/>
    <col min="9989" max="9989" width="17" customWidth="1"/>
    <col min="9990" max="9990" width="17.85546875" customWidth="1"/>
    <col min="9991" max="9991" width="14.5703125" customWidth="1"/>
    <col min="9992" max="9992" width="15.140625" customWidth="1"/>
    <col min="9993" max="9993" width="17.140625" customWidth="1"/>
    <col min="9994" max="9994" width="15.7109375" customWidth="1"/>
    <col min="9995" max="9995" width="13.5703125" bestFit="1" customWidth="1"/>
    <col min="10240" max="10240" width="8.7109375" customWidth="1"/>
    <col min="10241" max="10241" width="53.42578125" customWidth="1"/>
    <col min="10242" max="10242" width="15.7109375" customWidth="1"/>
    <col min="10243" max="10243" width="15.85546875" customWidth="1"/>
    <col min="10244" max="10244" width="15.5703125" customWidth="1"/>
    <col min="10245" max="10245" width="17" customWidth="1"/>
    <col min="10246" max="10246" width="17.85546875" customWidth="1"/>
    <col min="10247" max="10247" width="14.5703125" customWidth="1"/>
    <col min="10248" max="10248" width="15.140625" customWidth="1"/>
    <col min="10249" max="10249" width="17.140625" customWidth="1"/>
    <col min="10250" max="10250" width="15.7109375" customWidth="1"/>
    <col min="10251" max="10251" width="13.5703125" bestFit="1" customWidth="1"/>
    <col min="10496" max="10496" width="8.7109375" customWidth="1"/>
    <col min="10497" max="10497" width="53.42578125" customWidth="1"/>
    <col min="10498" max="10498" width="15.7109375" customWidth="1"/>
    <col min="10499" max="10499" width="15.85546875" customWidth="1"/>
    <col min="10500" max="10500" width="15.5703125" customWidth="1"/>
    <col min="10501" max="10501" width="17" customWidth="1"/>
    <col min="10502" max="10502" width="17.85546875" customWidth="1"/>
    <col min="10503" max="10503" width="14.5703125" customWidth="1"/>
    <col min="10504" max="10504" width="15.140625" customWidth="1"/>
    <col min="10505" max="10505" width="17.140625" customWidth="1"/>
    <col min="10506" max="10506" width="15.7109375" customWidth="1"/>
    <col min="10507" max="10507" width="13.5703125" bestFit="1" customWidth="1"/>
    <col min="10752" max="10752" width="8.7109375" customWidth="1"/>
    <col min="10753" max="10753" width="53.42578125" customWidth="1"/>
    <col min="10754" max="10754" width="15.7109375" customWidth="1"/>
    <col min="10755" max="10755" width="15.85546875" customWidth="1"/>
    <col min="10756" max="10756" width="15.5703125" customWidth="1"/>
    <col min="10757" max="10757" width="17" customWidth="1"/>
    <col min="10758" max="10758" width="17.85546875" customWidth="1"/>
    <col min="10759" max="10759" width="14.5703125" customWidth="1"/>
    <col min="10760" max="10760" width="15.140625" customWidth="1"/>
    <col min="10761" max="10761" width="17.140625" customWidth="1"/>
    <col min="10762" max="10762" width="15.7109375" customWidth="1"/>
    <col min="10763" max="10763" width="13.5703125" bestFit="1" customWidth="1"/>
    <col min="11008" max="11008" width="8.7109375" customWidth="1"/>
    <col min="11009" max="11009" width="53.42578125" customWidth="1"/>
    <col min="11010" max="11010" width="15.7109375" customWidth="1"/>
    <col min="11011" max="11011" width="15.85546875" customWidth="1"/>
    <col min="11012" max="11012" width="15.5703125" customWidth="1"/>
    <col min="11013" max="11013" width="17" customWidth="1"/>
    <col min="11014" max="11014" width="17.85546875" customWidth="1"/>
    <col min="11015" max="11015" width="14.5703125" customWidth="1"/>
    <col min="11016" max="11016" width="15.140625" customWidth="1"/>
    <col min="11017" max="11017" width="17.140625" customWidth="1"/>
    <col min="11018" max="11018" width="15.7109375" customWidth="1"/>
    <col min="11019" max="11019" width="13.5703125" bestFit="1" customWidth="1"/>
    <col min="11264" max="11264" width="8.7109375" customWidth="1"/>
    <col min="11265" max="11265" width="53.42578125" customWidth="1"/>
    <col min="11266" max="11266" width="15.7109375" customWidth="1"/>
    <col min="11267" max="11267" width="15.85546875" customWidth="1"/>
    <col min="11268" max="11268" width="15.5703125" customWidth="1"/>
    <col min="11269" max="11269" width="17" customWidth="1"/>
    <col min="11270" max="11270" width="17.85546875" customWidth="1"/>
    <col min="11271" max="11271" width="14.5703125" customWidth="1"/>
    <col min="11272" max="11272" width="15.140625" customWidth="1"/>
    <col min="11273" max="11273" width="17.140625" customWidth="1"/>
    <col min="11274" max="11274" width="15.7109375" customWidth="1"/>
    <col min="11275" max="11275" width="13.5703125" bestFit="1" customWidth="1"/>
    <col min="11520" max="11520" width="8.7109375" customWidth="1"/>
    <col min="11521" max="11521" width="53.42578125" customWidth="1"/>
    <col min="11522" max="11522" width="15.7109375" customWidth="1"/>
    <col min="11523" max="11523" width="15.85546875" customWidth="1"/>
    <col min="11524" max="11524" width="15.5703125" customWidth="1"/>
    <col min="11525" max="11525" width="17" customWidth="1"/>
    <col min="11526" max="11526" width="17.85546875" customWidth="1"/>
    <col min="11527" max="11527" width="14.5703125" customWidth="1"/>
    <col min="11528" max="11528" width="15.140625" customWidth="1"/>
    <col min="11529" max="11529" width="17.140625" customWidth="1"/>
    <col min="11530" max="11530" width="15.7109375" customWidth="1"/>
    <col min="11531" max="11531" width="13.5703125" bestFit="1" customWidth="1"/>
    <col min="11776" max="11776" width="8.7109375" customWidth="1"/>
    <col min="11777" max="11777" width="53.42578125" customWidth="1"/>
    <col min="11778" max="11778" width="15.7109375" customWidth="1"/>
    <col min="11779" max="11779" width="15.85546875" customWidth="1"/>
    <col min="11780" max="11780" width="15.5703125" customWidth="1"/>
    <col min="11781" max="11781" width="17" customWidth="1"/>
    <col min="11782" max="11782" width="17.85546875" customWidth="1"/>
    <col min="11783" max="11783" width="14.5703125" customWidth="1"/>
    <col min="11784" max="11784" width="15.140625" customWidth="1"/>
    <col min="11785" max="11785" width="17.140625" customWidth="1"/>
    <col min="11786" max="11786" width="15.7109375" customWidth="1"/>
    <col min="11787" max="11787" width="13.5703125" bestFit="1" customWidth="1"/>
    <col min="12032" max="12032" width="8.7109375" customWidth="1"/>
    <col min="12033" max="12033" width="53.42578125" customWidth="1"/>
    <col min="12034" max="12034" width="15.7109375" customWidth="1"/>
    <col min="12035" max="12035" width="15.85546875" customWidth="1"/>
    <col min="12036" max="12036" width="15.5703125" customWidth="1"/>
    <col min="12037" max="12037" width="17" customWidth="1"/>
    <col min="12038" max="12038" width="17.85546875" customWidth="1"/>
    <col min="12039" max="12039" width="14.5703125" customWidth="1"/>
    <col min="12040" max="12040" width="15.140625" customWidth="1"/>
    <col min="12041" max="12041" width="17.140625" customWidth="1"/>
    <col min="12042" max="12042" width="15.7109375" customWidth="1"/>
    <col min="12043" max="12043" width="13.5703125" bestFit="1" customWidth="1"/>
    <col min="12288" max="12288" width="8.7109375" customWidth="1"/>
    <col min="12289" max="12289" width="53.42578125" customWidth="1"/>
    <col min="12290" max="12290" width="15.7109375" customWidth="1"/>
    <col min="12291" max="12291" width="15.85546875" customWidth="1"/>
    <col min="12292" max="12292" width="15.5703125" customWidth="1"/>
    <col min="12293" max="12293" width="17" customWidth="1"/>
    <col min="12294" max="12294" width="17.85546875" customWidth="1"/>
    <col min="12295" max="12295" width="14.5703125" customWidth="1"/>
    <col min="12296" max="12296" width="15.140625" customWidth="1"/>
    <col min="12297" max="12297" width="17.140625" customWidth="1"/>
    <col min="12298" max="12298" width="15.7109375" customWidth="1"/>
    <col min="12299" max="12299" width="13.5703125" bestFit="1" customWidth="1"/>
    <col min="12544" max="12544" width="8.7109375" customWidth="1"/>
    <col min="12545" max="12545" width="53.42578125" customWidth="1"/>
    <col min="12546" max="12546" width="15.7109375" customWidth="1"/>
    <col min="12547" max="12547" width="15.85546875" customWidth="1"/>
    <col min="12548" max="12548" width="15.5703125" customWidth="1"/>
    <col min="12549" max="12549" width="17" customWidth="1"/>
    <col min="12550" max="12550" width="17.85546875" customWidth="1"/>
    <col min="12551" max="12551" width="14.5703125" customWidth="1"/>
    <col min="12552" max="12552" width="15.140625" customWidth="1"/>
    <col min="12553" max="12553" width="17.140625" customWidth="1"/>
    <col min="12554" max="12554" width="15.7109375" customWidth="1"/>
    <col min="12555" max="12555" width="13.5703125" bestFit="1" customWidth="1"/>
    <col min="12800" max="12800" width="8.7109375" customWidth="1"/>
    <col min="12801" max="12801" width="53.42578125" customWidth="1"/>
    <col min="12802" max="12802" width="15.7109375" customWidth="1"/>
    <col min="12803" max="12803" width="15.85546875" customWidth="1"/>
    <col min="12804" max="12804" width="15.5703125" customWidth="1"/>
    <col min="12805" max="12805" width="17" customWidth="1"/>
    <col min="12806" max="12806" width="17.85546875" customWidth="1"/>
    <col min="12807" max="12807" width="14.5703125" customWidth="1"/>
    <col min="12808" max="12808" width="15.140625" customWidth="1"/>
    <col min="12809" max="12809" width="17.140625" customWidth="1"/>
    <col min="12810" max="12810" width="15.7109375" customWidth="1"/>
    <col min="12811" max="12811" width="13.5703125" bestFit="1" customWidth="1"/>
    <col min="13056" max="13056" width="8.7109375" customWidth="1"/>
    <col min="13057" max="13057" width="53.42578125" customWidth="1"/>
    <col min="13058" max="13058" width="15.7109375" customWidth="1"/>
    <col min="13059" max="13059" width="15.85546875" customWidth="1"/>
    <col min="13060" max="13060" width="15.5703125" customWidth="1"/>
    <col min="13061" max="13061" width="17" customWidth="1"/>
    <col min="13062" max="13062" width="17.85546875" customWidth="1"/>
    <col min="13063" max="13063" width="14.5703125" customWidth="1"/>
    <col min="13064" max="13064" width="15.140625" customWidth="1"/>
    <col min="13065" max="13065" width="17.140625" customWidth="1"/>
    <col min="13066" max="13066" width="15.7109375" customWidth="1"/>
    <col min="13067" max="13067" width="13.5703125" bestFit="1" customWidth="1"/>
    <col min="13312" max="13312" width="8.7109375" customWidth="1"/>
    <col min="13313" max="13313" width="53.42578125" customWidth="1"/>
    <col min="13314" max="13314" width="15.7109375" customWidth="1"/>
    <col min="13315" max="13315" width="15.85546875" customWidth="1"/>
    <col min="13316" max="13316" width="15.5703125" customWidth="1"/>
    <col min="13317" max="13317" width="17" customWidth="1"/>
    <col min="13318" max="13318" width="17.85546875" customWidth="1"/>
    <col min="13319" max="13319" width="14.5703125" customWidth="1"/>
    <col min="13320" max="13320" width="15.140625" customWidth="1"/>
    <col min="13321" max="13321" width="17.140625" customWidth="1"/>
    <col min="13322" max="13322" width="15.7109375" customWidth="1"/>
    <col min="13323" max="13323" width="13.5703125" bestFit="1" customWidth="1"/>
    <col min="13568" max="13568" width="8.7109375" customWidth="1"/>
    <col min="13569" max="13569" width="53.42578125" customWidth="1"/>
    <col min="13570" max="13570" width="15.7109375" customWidth="1"/>
    <col min="13571" max="13571" width="15.85546875" customWidth="1"/>
    <col min="13572" max="13572" width="15.5703125" customWidth="1"/>
    <col min="13573" max="13573" width="17" customWidth="1"/>
    <col min="13574" max="13574" width="17.85546875" customWidth="1"/>
    <col min="13575" max="13575" width="14.5703125" customWidth="1"/>
    <col min="13576" max="13576" width="15.140625" customWidth="1"/>
    <col min="13577" max="13577" width="17.140625" customWidth="1"/>
    <col min="13578" max="13578" width="15.7109375" customWidth="1"/>
    <col min="13579" max="13579" width="13.5703125" bestFit="1" customWidth="1"/>
    <col min="13824" max="13824" width="8.7109375" customWidth="1"/>
    <col min="13825" max="13825" width="53.42578125" customWidth="1"/>
    <col min="13826" max="13826" width="15.7109375" customWidth="1"/>
    <col min="13827" max="13827" width="15.85546875" customWidth="1"/>
    <col min="13828" max="13828" width="15.5703125" customWidth="1"/>
    <col min="13829" max="13829" width="17" customWidth="1"/>
    <col min="13830" max="13830" width="17.85546875" customWidth="1"/>
    <col min="13831" max="13831" width="14.5703125" customWidth="1"/>
    <col min="13832" max="13832" width="15.140625" customWidth="1"/>
    <col min="13833" max="13833" width="17.140625" customWidth="1"/>
    <col min="13834" max="13834" width="15.7109375" customWidth="1"/>
    <col min="13835" max="13835" width="13.5703125" bestFit="1" customWidth="1"/>
    <col min="14080" max="14080" width="8.7109375" customWidth="1"/>
    <col min="14081" max="14081" width="53.42578125" customWidth="1"/>
    <col min="14082" max="14082" width="15.7109375" customWidth="1"/>
    <col min="14083" max="14083" width="15.85546875" customWidth="1"/>
    <col min="14084" max="14084" width="15.5703125" customWidth="1"/>
    <col min="14085" max="14085" width="17" customWidth="1"/>
    <col min="14086" max="14086" width="17.85546875" customWidth="1"/>
    <col min="14087" max="14087" width="14.5703125" customWidth="1"/>
    <col min="14088" max="14088" width="15.140625" customWidth="1"/>
    <col min="14089" max="14089" width="17.140625" customWidth="1"/>
    <col min="14090" max="14090" width="15.7109375" customWidth="1"/>
    <col min="14091" max="14091" width="13.5703125" bestFit="1" customWidth="1"/>
    <col min="14336" max="14336" width="8.7109375" customWidth="1"/>
    <col min="14337" max="14337" width="53.42578125" customWidth="1"/>
    <col min="14338" max="14338" width="15.7109375" customWidth="1"/>
    <col min="14339" max="14339" width="15.85546875" customWidth="1"/>
    <col min="14340" max="14340" width="15.5703125" customWidth="1"/>
    <col min="14341" max="14341" width="17" customWidth="1"/>
    <col min="14342" max="14342" width="17.85546875" customWidth="1"/>
    <col min="14343" max="14343" width="14.5703125" customWidth="1"/>
    <col min="14344" max="14344" width="15.140625" customWidth="1"/>
    <col min="14345" max="14345" width="17.140625" customWidth="1"/>
    <col min="14346" max="14346" width="15.7109375" customWidth="1"/>
    <col min="14347" max="14347" width="13.5703125" bestFit="1" customWidth="1"/>
    <col min="14592" max="14592" width="8.7109375" customWidth="1"/>
    <col min="14593" max="14593" width="53.42578125" customWidth="1"/>
    <col min="14594" max="14594" width="15.7109375" customWidth="1"/>
    <col min="14595" max="14595" width="15.85546875" customWidth="1"/>
    <col min="14596" max="14596" width="15.5703125" customWidth="1"/>
    <col min="14597" max="14597" width="17" customWidth="1"/>
    <col min="14598" max="14598" width="17.85546875" customWidth="1"/>
    <col min="14599" max="14599" width="14.5703125" customWidth="1"/>
    <col min="14600" max="14600" width="15.140625" customWidth="1"/>
    <col min="14601" max="14601" width="17.140625" customWidth="1"/>
    <col min="14602" max="14602" width="15.7109375" customWidth="1"/>
    <col min="14603" max="14603" width="13.5703125" bestFit="1" customWidth="1"/>
    <col min="14848" max="14848" width="8.7109375" customWidth="1"/>
    <col min="14849" max="14849" width="53.42578125" customWidth="1"/>
    <col min="14850" max="14850" width="15.7109375" customWidth="1"/>
    <col min="14851" max="14851" width="15.85546875" customWidth="1"/>
    <col min="14852" max="14852" width="15.5703125" customWidth="1"/>
    <col min="14853" max="14853" width="17" customWidth="1"/>
    <col min="14854" max="14854" width="17.85546875" customWidth="1"/>
    <col min="14855" max="14855" width="14.5703125" customWidth="1"/>
    <col min="14856" max="14856" width="15.140625" customWidth="1"/>
    <col min="14857" max="14857" width="17.140625" customWidth="1"/>
    <col min="14858" max="14858" width="15.7109375" customWidth="1"/>
    <col min="14859" max="14859" width="13.5703125" bestFit="1" customWidth="1"/>
    <col min="15104" max="15104" width="8.7109375" customWidth="1"/>
    <col min="15105" max="15105" width="53.42578125" customWidth="1"/>
    <col min="15106" max="15106" width="15.7109375" customWidth="1"/>
    <col min="15107" max="15107" width="15.85546875" customWidth="1"/>
    <col min="15108" max="15108" width="15.5703125" customWidth="1"/>
    <col min="15109" max="15109" width="17" customWidth="1"/>
    <col min="15110" max="15110" width="17.85546875" customWidth="1"/>
    <col min="15111" max="15111" width="14.5703125" customWidth="1"/>
    <col min="15112" max="15112" width="15.140625" customWidth="1"/>
    <col min="15113" max="15113" width="17.140625" customWidth="1"/>
    <col min="15114" max="15114" width="15.7109375" customWidth="1"/>
    <col min="15115" max="15115" width="13.5703125" bestFit="1" customWidth="1"/>
    <col min="15360" max="15360" width="8.7109375" customWidth="1"/>
    <col min="15361" max="15361" width="53.42578125" customWidth="1"/>
    <col min="15362" max="15362" width="15.7109375" customWidth="1"/>
    <col min="15363" max="15363" width="15.85546875" customWidth="1"/>
    <col min="15364" max="15364" width="15.5703125" customWidth="1"/>
    <col min="15365" max="15365" width="17" customWidth="1"/>
    <col min="15366" max="15366" width="17.85546875" customWidth="1"/>
    <col min="15367" max="15367" width="14.5703125" customWidth="1"/>
    <col min="15368" max="15368" width="15.140625" customWidth="1"/>
    <col min="15369" max="15369" width="17.140625" customWidth="1"/>
    <col min="15370" max="15370" width="15.7109375" customWidth="1"/>
    <col min="15371" max="15371" width="13.5703125" bestFit="1" customWidth="1"/>
    <col min="15616" max="15616" width="8.7109375" customWidth="1"/>
    <col min="15617" max="15617" width="53.42578125" customWidth="1"/>
    <col min="15618" max="15618" width="15.7109375" customWidth="1"/>
    <col min="15619" max="15619" width="15.85546875" customWidth="1"/>
    <col min="15620" max="15620" width="15.5703125" customWidth="1"/>
    <col min="15621" max="15621" width="17" customWidth="1"/>
    <col min="15622" max="15622" width="17.85546875" customWidth="1"/>
    <col min="15623" max="15623" width="14.5703125" customWidth="1"/>
    <col min="15624" max="15624" width="15.140625" customWidth="1"/>
    <col min="15625" max="15625" width="17.140625" customWidth="1"/>
    <col min="15626" max="15626" width="15.7109375" customWidth="1"/>
    <col min="15627" max="15627" width="13.5703125" bestFit="1" customWidth="1"/>
    <col min="15872" max="15872" width="8.7109375" customWidth="1"/>
    <col min="15873" max="15873" width="53.42578125" customWidth="1"/>
    <col min="15874" max="15874" width="15.7109375" customWidth="1"/>
    <col min="15875" max="15875" width="15.85546875" customWidth="1"/>
    <col min="15876" max="15876" width="15.5703125" customWidth="1"/>
    <col min="15877" max="15877" width="17" customWidth="1"/>
    <col min="15878" max="15878" width="17.85546875" customWidth="1"/>
    <col min="15879" max="15879" width="14.5703125" customWidth="1"/>
    <col min="15880" max="15880" width="15.140625" customWidth="1"/>
    <col min="15881" max="15881" width="17.140625" customWidth="1"/>
    <col min="15882" max="15882" width="15.7109375" customWidth="1"/>
    <col min="15883" max="15883" width="13.5703125" bestFit="1" customWidth="1"/>
    <col min="16128" max="16128" width="8.7109375" customWidth="1"/>
    <col min="16129" max="16129" width="53.42578125" customWidth="1"/>
    <col min="16130" max="16130" width="15.7109375" customWidth="1"/>
    <col min="16131" max="16131" width="15.85546875" customWidth="1"/>
    <col min="16132" max="16132" width="15.5703125" customWidth="1"/>
    <col min="16133" max="16133" width="17" customWidth="1"/>
    <col min="16134" max="16134" width="17.85546875" customWidth="1"/>
    <col min="16135" max="16135" width="14.5703125" customWidth="1"/>
    <col min="16136" max="16136" width="15.140625" customWidth="1"/>
    <col min="16137" max="16137" width="17.140625" customWidth="1"/>
    <col min="16138" max="16138" width="15.7109375" customWidth="1"/>
    <col min="16139" max="16139" width="13.5703125" bestFit="1" customWidth="1"/>
  </cols>
  <sheetData>
    <row r="1" spans="1:14" ht="15.75" x14ac:dyDescent="0.25">
      <c r="K1" s="509"/>
      <c r="L1" s="509"/>
      <c r="M1" s="509"/>
      <c r="N1" s="509"/>
    </row>
    <row r="3" spans="1:14" ht="16.5" x14ac:dyDescent="0.25">
      <c r="A3" s="510" t="s">
        <v>809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</row>
    <row r="4" spans="1:14" ht="16.5" x14ac:dyDescent="0.25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</row>
    <row r="5" spans="1:14" ht="16.5" x14ac:dyDescent="0.25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</row>
    <row r="6" spans="1:14" ht="31.5" customHeight="1" x14ac:dyDescent="0.25">
      <c r="A6" s="511" t="s">
        <v>810</v>
      </c>
      <c r="B6" s="511"/>
      <c r="C6" s="511"/>
      <c r="D6" s="328">
        <v>0</v>
      </c>
      <c r="E6" s="329"/>
      <c r="F6" s="248"/>
      <c r="G6" s="248"/>
      <c r="H6" s="248"/>
      <c r="I6" s="248"/>
      <c r="J6" s="248"/>
      <c r="K6" s="248"/>
      <c r="L6" s="248"/>
      <c r="M6" s="248"/>
      <c r="N6" s="248"/>
    </row>
    <row r="7" spans="1:14" ht="16.5" x14ac:dyDescent="0.25">
      <c r="A7" s="511" t="s">
        <v>811</v>
      </c>
      <c r="B7" s="511"/>
      <c r="C7" s="511"/>
      <c r="D7" s="328">
        <f>D6+G14-G27</f>
        <v>0</v>
      </c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4" ht="16.5" x14ac:dyDescent="0.25">
      <c r="A8" s="510" t="s">
        <v>612</v>
      </c>
      <c r="B8" s="510"/>
      <c r="C8" s="510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510"/>
    </row>
    <row r="9" spans="1:14" ht="16.5" x14ac:dyDescent="0.25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248"/>
      <c r="L9" s="248"/>
      <c r="M9" s="248"/>
      <c r="N9" s="248"/>
    </row>
    <row r="10" spans="1:14" s="1" customFormat="1" ht="15" customHeight="1" x14ac:dyDescent="0.25">
      <c r="A10" s="499" t="s">
        <v>609</v>
      </c>
      <c r="B10" s="499" t="s">
        <v>613</v>
      </c>
      <c r="C10" s="500" t="s">
        <v>805</v>
      </c>
      <c r="D10" s="500"/>
      <c r="E10" s="500"/>
      <c r="F10" s="500"/>
      <c r="G10" s="500" t="s">
        <v>808</v>
      </c>
      <c r="H10" s="500"/>
      <c r="I10" s="500"/>
      <c r="J10" s="500"/>
      <c r="K10" s="500" t="s">
        <v>806</v>
      </c>
      <c r="L10" s="500"/>
      <c r="M10" s="500"/>
      <c r="N10" s="500"/>
    </row>
    <row r="11" spans="1:14" s="1" customFormat="1" ht="15" customHeight="1" x14ac:dyDescent="0.25">
      <c r="A11" s="499"/>
      <c r="B11" s="499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</row>
    <row r="12" spans="1:14" s="1" customFormat="1" ht="15.75" x14ac:dyDescent="0.25">
      <c r="A12" s="499"/>
      <c r="B12" s="499"/>
      <c r="C12" s="501" t="s">
        <v>807</v>
      </c>
      <c r="D12" s="503" t="s">
        <v>114</v>
      </c>
      <c r="E12" s="504"/>
      <c r="F12" s="505"/>
      <c r="G12" s="501" t="s">
        <v>807</v>
      </c>
      <c r="H12" s="503" t="s">
        <v>114</v>
      </c>
      <c r="I12" s="504"/>
      <c r="J12" s="505"/>
      <c r="K12" s="501" t="s">
        <v>807</v>
      </c>
      <c r="L12" s="503" t="s">
        <v>114</v>
      </c>
      <c r="M12" s="504"/>
      <c r="N12" s="505"/>
    </row>
    <row r="13" spans="1:14" s="1" customFormat="1" ht="47.25" x14ac:dyDescent="0.25">
      <c r="A13" s="499"/>
      <c r="B13" s="499"/>
      <c r="C13" s="502"/>
      <c r="D13" s="134" t="s">
        <v>614</v>
      </c>
      <c r="E13" s="136" t="s">
        <v>610</v>
      </c>
      <c r="F13" s="136" t="s">
        <v>611</v>
      </c>
      <c r="G13" s="502"/>
      <c r="H13" s="134" t="s">
        <v>614</v>
      </c>
      <c r="I13" s="136" t="s">
        <v>610</v>
      </c>
      <c r="J13" s="136" t="s">
        <v>611</v>
      </c>
      <c r="K13" s="502"/>
      <c r="L13" s="249" t="s">
        <v>614</v>
      </c>
      <c r="M13" s="250" t="s">
        <v>610</v>
      </c>
      <c r="N13" s="250" t="s">
        <v>611</v>
      </c>
    </row>
    <row r="14" spans="1:14" s="1" customFormat="1" ht="15.75" x14ac:dyDescent="0.25">
      <c r="A14" s="137" t="s">
        <v>615</v>
      </c>
      <c r="B14" s="138" t="s">
        <v>616</v>
      </c>
      <c r="C14" s="139">
        <f t="shared" ref="C14:J14" si="0">SUM(C16:C19)</f>
        <v>123767.40270999999</v>
      </c>
      <c r="D14" s="139">
        <f t="shared" si="0"/>
        <v>44446.594160000001</v>
      </c>
      <c r="E14" s="139">
        <f t="shared" si="0"/>
        <v>27979.041419999998</v>
      </c>
      <c r="F14" s="139">
        <f t="shared" si="0"/>
        <v>51341.76713</v>
      </c>
      <c r="G14" s="139">
        <f t="shared" si="0"/>
        <v>54652.182920000007</v>
      </c>
      <c r="H14" s="139">
        <f t="shared" si="0"/>
        <v>44446.594160000001</v>
      </c>
      <c r="I14" s="139">
        <f t="shared" si="0"/>
        <v>1851.9414200000001</v>
      </c>
      <c r="J14" s="139">
        <f t="shared" si="0"/>
        <v>8353.6473399999995</v>
      </c>
      <c r="K14" s="139">
        <f t="shared" ref="K14:N14" si="1">SUM(K16:K19)</f>
        <v>115413.75537</v>
      </c>
      <c r="L14" s="139">
        <f t="shared" si="1"/>
        <v>0</v>
      </c>
      <c r="M14" s="139">
        <f t="shared" si="1"/>
        <v>26127.1</v>
      </c>
      <c r="N14" s="139">
        <f t="shared" si="1"/>
        <v>42988.119789999997</v>
      </c>
    </row>
    <row r="15" spans="1:14" s="1" customFormat="1" ht="16.5" x14ac:dyDescent="0.25">
      <c r="A15" s="137"/>
      <c r="B15" s="138" t="s">
        <v>617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s="1" customFormat="1" ht="81.75" customHeight="1" x14ac:dyDescent="0.25">
      <c r="A16" s="137" t="s">
        <v>618</v>
      </c>
      <c r="B16" s="142" t="s">
        <v>619</v>
      </c>
      <c r="C16" s="143">
        <f>SUM(E16:F16)</f>
        <v>24666.799999999999</v>
      </c>
      <c r="D16" s="144">
        <v>0</v>
      </c>
      <c r="E16" s="141">
        <v>0</v>
      </c>
      <c r="F16" s="144">
        <v>24666.799999999999</v>
      </c>
      <c r="G16" s="143">
        <f>SUM(I16:J16)</f>
        <v>5926.5599499999998</v>
      </c>
      <c r="H16" s="144">
        <v>0</v>
      </c>
      <c r="I16" s="141">
        <v>0</v>
      </c>
      <c r="J16" s="144">
        <v>5926.5599499999998</v>
      </c>
      <c r="K16" s="143">
        <f>SUM(M16:N16)</f>
        <v>18740.24005</v>
      </c>
      <c r="L16" s="144">
        <f>SUM(D16-H16)</f>
        <v>0</v>
      </c>
      <c r="M16" s="144">
        <f t="shared" ref="M16:N16" si="2">SUM(E16-I16)</f>
        <v>0</v>
      </c>
      <c r="N16" s="144">
        <f t="shared" si="2"/>
        <v>18740.24005</v>
      </c>
    </row>
    <row r="17" spans="1:15" s="1" customFormat="1" ht="73.5" customHeight="1" x14ac:dyDescent="0.25">
      <c r="A17" s="137" t="s">
        <v>620</v>
      </c>
      <c r="B17" s="142" t="s">
        <v>621</v>
      </c>
      <c r="C17" s="143">
        <f>SUM(E17:F17)</f>
        <v>26127.1</v>
      </c>
      <c r="D17" s="144">
        <v>0</v>
      </c>
      <c r="E17" s="144">
        <v>26127.1</v>
      </c>
      <c r="F17" s="144">
        <v>0</v>
      </c>
      <c r="G17" s="143">
        <f>SUM(I17:J17)</f>
        <v>0</v>
      </c>
      <c r="H17" s="144">
        <v>0</v>
      </c>
      <c r="I17" s="141">
        <v>0</v>
      </c>
      <c r="J17" s="141">
        <v>0</v>
      </c>
      <c r="K17" s="143">
        <f>SUM(M17:N17)</f>
        <v>26127.1</v>
      </c>
      <c r="L17" s="144">
        <f t="shared" ref="L17:L18" si="3">SUM(D17-H17)</f>
        <v>0</v>
      </c>
      <c r="M17" s="144">
        <f t="shared" ref="M17:M18" si="4">SUM(E17-I17)</f>
        <v>26127.1</v>
      </c>
      <c r="N17" s="144">
        <f t="shared" ref="N17" si="5">SUM(F17-J17)</f>
        <v>0</v>
      </c>
      <c r="O17" s="175"/>
    </row>
    <row r="18" spans="1:15" s="1" customFormat="1" ht="55.5" customHeight="1" x14ac:dyDescent="0.25">
      <c r="A18" s="137" t="s">
        <v>622</v>
      </c>
      <c r="B18" s="142" t="s">
        <v>608</v>
      </c>
      <c r="C18" s="143">
        <v>46298.535580000003</v>
      </c>
      <c r="D18" s="144">
        <v>44446.594160000001</v>
      </c>
      <c r="E18" s="144">
        <v>1851.9414200000001</v>
      </c>
      <c r="F18" s="144">
        <v>0</v>
      </c>
      <c r="G18" s="143">
        <v>46298.535580000003</v>
      </c>
      <c r="H18" s="144">
        <v>44446.594160000001</v>
      </c>
      <c r="I18" s="144">
        <v>1851.9414200000001</v>
      </c>
      <c r="J18" s="144">
        <v>0</v>
      </c>
      <c r="K18" s="143">
        <v>46298.535580000003</v>
      </c>
      <c r="L18" s="144">
        <f t="shared" si="3"/>
        <v>0</v>
      </c>
      <c r="M18" s="144">
        <f t="shared" si="4"/>
        <v>0</v>
      </c>
      <c r="N18" s="144">
        <f>SUM(F18-J18)</f>
        <v>0</v>
      </c>
    </row>
    <row r="19" spans="1:15" s="1" customFormat="1" ht="24" customHeight="1" x14ac:dyDescent="0.25">
      <c r="A19" s="137" t="s">
        <v>623</v>
      </c>
      <c r="B19" s="142" t="s">
        <v>624</v>
      </c>
      <c r="C19" s="143">
        <f>F19</f>
        <v>26674.967130000001</v>
      </c>
      <c r="D19" s="143">
        <v>0</v>
      </c>
      <c r="E19" s="144">
        <v>0</v>
      </c>
      <c r="F19" s="144">
        <f>26693.05942-18.09229</f>
        <v>26674.967130000001</v>
      </c>
      <c r="G19" s="143">
        <f>SUM(I19:J19)</f>
        <v>2427.0873899999997</v>
      </c>
      <c r="H19" s="143">
        <v>0</v>
      </c>
      <c r="I19" s="144">
        <v>0</v>
      </c>
      <c r="J19" s="144">
        <f>J27-J16</f>
        <v>2427.0873899999997</v>
      </c>
      <c r="K19" s="143">
        <f>SUM(M19:N19)</f>
        <v>24247.87974</v>
      </c>
      <c r="L19" s="143">
        <v>0</v>
      </c>
      <c r="M19" s="144">
        <v>0</v>
      </c>
      <c r="N19" s="144">
        <f>SUM(F19-J19)</f>
        <v>24247.87974</v>
      </c>
    </row>
    <row r="20" spans="1:15" s="1" customFormat="1" ht="15.75" x14ac:dyDescent="0.25">
      <c r="A20" s="145"/>
      <c r="B20" s="146"/>
      <c r="C20" s="147"/>
      <c r="D20" s="147"/>
      <c r="E20" s="148"/>
      <c r="F20" s="148"/>
      <c r="G20" s="147"/>
      <c r="H20" s="147"/>
      <c r="I20" s="148"/>
      <c r="J20" s="148"/>
      <c r="K20" s="147"/>
      <c r="L20" s="147"/>
      <c r="M20" s="148"/>
      <c r="N20" s="148"/>
    </row>
    <row r="21" spans="1:15" s="1" customFormat="1" ht="15.75" x14ac:dyDescent="0.25">
      <c r="A21" s="512" t="s">
        <v>625</v>
      </c>
      <c r="B21" s="512"/>
      <c r="C21" s="512"/>
      <c r="D21" s="512"/>
      <c r="E21" s="512"/>
      <c r="F21" s="512"/>
      <c r="G21" s="512"/>
      <c r="H21" s="512"/>
      <c r="I21" s="512"/>
      <c r="J21" s="512"/>
    </row>
    <row r="22" spans="1:15" ht="16.5" x14ac:dyDescent="0.25">
      <c r="A22" s="149"/>
      <c r="B22" s="149"/>
      <c r="C22" s="135"/>
      <c r="D22" s="135"/>
      <c r="E22" s="135"/>
      <c r="F22" s="135"/>
      <c r="G22" s="135"/>
      <c r="H22" s="135"/>
      <c r="I22" s="135"/>
      <c r="J22" s="135"/>
      <c r="K22" s="248"/>
      <c r="L22" s="248"/>
      <c r="M22" s="248"/>
      <c r="N22" s="248"/>
    </row>
    <row r="23" spans="1:15" ht="15" customHeight="1" x14ac:dyDescent="0.25">
      <c r="A23" s="499" t="s">
        <v>609</v>
      </c>
      <c r="B23" s="499" t="s">
        <v>626</v>
      </c>
      <c r="C23" s="500" t="s">
        <v>805</v>
      </c>
      <c r="D23" s="500"/>
      <c r="E23" s="500"/>
      <c r="F23" s="500"/>
      <c r="G23" s="500" t="s">
        <v>808</v>
      </c>
      <c r="H23" s="500"/>
      <c r="I23" s="500"/>
      <c r="J23" s="500"/>
      <c r="K23" s="500" t="s">
        <v>806</v>
      </c>
      <c r="L23" s="500"/>
      <c r="M23" s="500"/>
      <c r="N23" s="500"/>
    </row>
    <row r="24" spans="1:15" ht="15" customHeight="1" x14ac:dyDescent="0.25">
      <c r="A24" s="499"/>
      <c r="B24" s="499"/>
      <c r="C24" s="500"/>
      <c r="D24" s="500"/>
      <c r="E24" s="500"/>
      <c r="F24" s="500"/>
      <c r="G24" s="500"/>
      <c r="H24" s="500"/>
      <c r="I24" s="500"/>
      <c r="J24" s="500"/>
      <c r="K24" s="500"/>
      <c r="L24" s="500"/>
      <c r="M24" s="500"/>
      <c r="N24" s="500"/>
    </row>
    <row r="25" spans="1:15" ht="15.75" x14ac:dyDescent="0.25">
      <c r="A25" s="499"/>
      <c r="B25" s="499"/>
      <c r="C25" s="501" t="s">
        <v>807</v>
      </c>
      <c r="D25" s="506" t="s">
        <v>114</v>
      </c>
      <c r="E25" s="507"/>
      <c r="F25" s="508"/>
      <c r="G25" s="501" t="s">
        <v>807</v>
      </c>
      <c r="H25" s="506" t="s">
        <v>114</v>
      </c>
      <c r="I25" s="507"/>
      <c r="J25" s="508"/>
      <c r="K25" s="501" t="s">
        <v>807</v>
      </c>
      <c r="L25" s="506" t="s">
        <v>114</v>
      </c>
      <c r="M25" s="507"/>
      <c r="N25" s="508"/>
    </row>
    <row r="26" spans="1:15" ht="47.25" x14ac:dyDescent="0.25">
      <c r="A26" s="499"/>
      <c r="B26" s="499"/>
      <c r="C26" s="502"/>
      <c r="D26" s="134" t="s">
        <v>614</v>
      </c>
      <c r="E26" s="136" t="s">
        <v>610</v>
      </c>
      <c r="F26" s="136" t="s">
        <v>611</v>
      </c>
      <c r="G26" s="502"/>
      <c r="H26" s="134" t="s">
        <v>614</v>
      </c>
      <c r="I26" s="136" t="s">
        <v>610</v>
      </c>
      <c r="J26" s="136" t="s">
        <v>611</v>
      </c>
      <c r="K26" s="502"/>
      <c r="L26" s="249" t="s">
        <v>614</v>
      </c>
      <c r="M26" s="250" t="s">
        <v>610</v>
      </c>
      <c r="N26" s="250" t="s">
        <v>611</v>
      </c>
    </row>
    <row r="27" spans="1:15" ht="48" customHeight="1" x14ac:dyDescent="0.25">
      <c r="A27" s="203" t="s">
        <v>615</v>
      </c>
      <c r="B27" s="204" t="s">
        <v>627</v>
      </c>
      <c r="C27" s="205">
        <f t="shared" ref="C27:J27" si="6">C28+C88</f>
        <v>123767.40271000001</v>
      </c>
      <c r="D27" s="205">
        <f t="shared" si="6"/>
        <v>44446.594160000001</v>
      </c>
      <c r="E27" s="205">
        <f t="shared" si="6"/>
        <v>27979.041419999998</v>
      </c>
      <c r="F27" s="205">
        <f t="shared" si="6"/>
        <v>51341.76713</v>
      </c>
      <c r="G27" s="205">
        <f t="shared" si="6"/>
        <v>54652.182919999999</v>
      </c>
      <c r="H27" s="205">
        <f t="shared" si="6"/>
        <v>44446.594160000001</v>
      </c>
      <c r="I27" s="205">
        <f t="shared" si="6"/>
        <v>1851.9414200000001</v>
      </c>
      <c r="J27" s="205">
        <f t="shared" si="6"/>
        <v>8353.6473399999995</v>
      </c>
      <c r="K27" s="205">
        <f>SUM(C27-G27)</f>
        <v>69115.219790000003</v>
      </c>
      <c r="L27" s="205">
        <f t="shared" ref="L27" si="7">SUM(D27-H27)</f>
        <v>0</v>
      </c>
      <c r="M27" s="205">
        <f t="shared" ref="M27" si="8">SUM(E27-I27)</f>
        <v>26127.1</v>
      </c>
      <c r="N27" s="205">
        <f>N28+N88</f>
        <v>8353.6473399999995</v>
      </c>
    </row>
    <row r="28" spans="1:15" s="150" customFormat="1" ht="31.5" x14ac:dyDescent="0.25">
      <c r="A28" s="206" t="s">
        <v>618</v>
      </c>
      <c r="B28" s="207" t="s">
        <v>628</v>
      </c>
      <c r="C28" s="208">
        <f>C29+C33+C84+C86+C31</f>
        <v>122869.20271000001</v>
      </c>
      <c r="D28" s="208">
        <f>D29+D33+D84+D86</f>
        <v>44446.594160000001</v>
      </c>
      <c r="E28" s="208">
        <f>E29+E33+E84+E86</f>
        <v>27979.041419999998</v>
      </c>
      <c r="F28" s="208">
        <f>F29+F33+F84+F86+F31</f>
        <v>50443.567130000003</v>
      </c>
      <c r="G28" s="208">
        <f>G29+G33+G84+G86+G31</f>
        <v>54652.182919999999</v>
      </c>
      <c r="H28" s="208">
        <f>H29+H33+H84+H86</f>
        <v>44446.594160000001</v>
      </c>
      <c r="I28" s="208">
        <f>I29+I33+I84+I86</f>
        <v>1851.9414200000001</v>
      </c>
      <c r="J28" s="208">
        <f>J29+J33+J84+J86+J31</f>
        <v>8353.6473399999995</v>
      </c>
      <c r="K28" s="208">
        <f>K29+K33+K84+K86+K31</f>
        <v>54652.182919999999</v>
      </c>
      <c r="L28" s="208">
        <f>L29+L33+L84+L86</f>
        <v>44446.594160000001</v>
      </c>
      <c r="M28" s="208">
        <f>M29+M33+M84+M86</f>
        <v>1851.9414200000001</v>
      </c>
      <c r="N28" s="208">
        <f>N29+N33+N84+N86+N31</f>
        <v>8353.6473399999995</v>
      </c>
    </row>
    <row r="29" spans="1:15" s="151" customFormat="1" ht="15.75" x14ac:dyDescent="0.25">
      <c r="A29" s="209" t="s">
        <v>629</v>
      </c>
      <c r="B29" s="210" t="s">
        <v>630</v>
      </c>
      <c r="C29" s="211">
        <f>C30</f>
        <v>542.79999999999995</v>
      </c>
      <c r="D29" s="211">
        <v>0</v>
      </c>
      <c r="E29" s="211">
        <v>0</v>
      </c>
      <c r="F29" s="211">
        <f>F30</f>
        <v>542.79999999999995</v>
      </c>
      <c r="G29" s="211">
        <f>G30</f>
        <v>0</v>
      </c>
      <c r="H29" s="211">
        <v>0</v>
      </c>
      <c r="I29" s="211">
        <v>0</v>
      </c>
      <c r="J29" s="211">
        <f>J30</f>
        <v>0</v>
      </c>
      <c r="K29" s="211">
        <f>K30</f>
        <v>0</v>
      </c>
      <c r="L29" s="211">
        <v>0</v>
      </c>
      <c r="M29" s="211">
        <v>0</v>
      </c>
      <c r="N29" s="211">
        <f>N30</f>
        <v>0</v>
      </c>
    </row>
    <row r="30" spans="1:15" s="155" customFormat="1" ht="47.25" x14ac:dyDescent="0.25">
      <c r="A30" s="152"/>
      <c r="B30" s="153" t="s">
        <v>631</v>
      </c>
      <c r="C30" s="154">
        <f>F30</f>
        <v>542.79999999999995</v>
      </c>
      <c r="D30" s="154">
        <v>0</v>
      </c>
      <c r="E30" s="154">
        <v>0</v>
      </c>
      <c r="F30" s="154">
        <v>542.79999999999995</v>
      </c>
      <c r="G30" s="154">
        <f>J30</f>
        <v>0</v>
      </c>
      <c r="H30" s="154">
        <v>0</v>
      </c>
      <c r="I30" s="154">
        <v>0</v>
      </c>
      <c r="J30" s="154">
        <v>0</v>
      </c>
      <c r="K30" s="154">
        <f>N30</f>
        <v>0</v>
      </c>
      <c r="L30" s="154">
        <v>0</v>
      </c>
      <c r="M30" s="154">
        <v>0</v>
      </c>
      <c r="N30" s="154">
        <v>0</v>
      </c>
    </row>
    <row r="31" spans="1:15" s="155" customFormat="1" ht="35.25" customHeight="1" x14ac:dyDescent="0.25">
      <c r="A31" s="209" t="s">
        <v>632</v>
      </c>
      <c r="B31" s="210" t="s">
        <v>683</v>
      </c>
      <c r="C31" s="211">
        <f>C32</f>
        <v>285</v>
      </c>
      <c r="D31" s="211">
        <v>0</v>
      </c>
      <c r="E31" s="211">
        <v>0</v>
      </c>
      <c r="F31" s="211">
        <f>F32</f>
        <v>285</v>
      </c>
      <c r="G31" s="211">
        <f>G32</f>
        <v>200</v>
      </c>
      <c r="H31" s="211">
        <v>0</v>
      </c>
      <c r="I31" s="211">
        <v>0</v>
      </c>
      <c r="J31" s="211">
        <f>J32</f>
        <v>200</v>
      </c>
      <c r="K31" s="211">
        <f>K32</f>
        <v>200</v>
      </c>
      <c r="L31" s="211">
        <v>0</v>
      </c>
      <c r="M31" s="211">
        <v>0</v>
      </c>
      <c r="N31" s="211">
        <f>N32</f>
        <v>200</v>
      </c>
    </row>
    <row r="32" spans="1:15" s="155" customFormat="1" ht="47.25" x14ac:dyDescent="0.25">
      <c r="A32" s="152"/>
      <c r="B32" s="153" t="s">
        <v>684</v>
      </c>
      <c r="C32" s="154">
        <f>F32</f>
        <v>285</v>
      </c>
      <c r="D32" s="154">
        <v>0</v>
      </c>
      <c r="E32" s="154">
        <v>0</v>
      </c>
      <c r="F32" s="154">
        <v>285</v>
      </c>
      <c r="G32" s="154">
        <f>J32</f>
        <v>200</v>
      </c>
      <c r="H32" s="154">
        <v>0</v>
      </c>
      <c r="I32" s="154">
        <v>0</v>
      </c>
      <c r="J32" s="154">
        <v>200</v>
      </c>
      <c r="K32" s="154">
        <f>N32</f>
        <v>200</v>
      </c>
      <c r="L32" s="154">
        <v>0</v>
      </c>
      <c r="M32" s="154">
        <v>0</v>
      </c>
      <c r="N32" s="154">
        <v>200</v>
      </c>
    </row>
    <row r="33" spans="1:14" s="151" customFormat="1" ht="31.5" x14ac:dyDescent="0.25">
      <c r="A33" s="209" t="s">
        <v>637</v>
      </c>
      <c r="B33" s="212" t="s">
        <v>633</v>
      </c>
      <c r="C33" s="211">
        <f>C34+C64+C48</f>
        <v>43526.311170000001</v>
      </c>
      <c r="D33" s="211">
        <v>0</v>
      </c>
      <c r="E33" s="211">
        <f>E34+E64+E48</f>
        <v>26127.1</v>
      </c>
      <c r="F33" s="211">
        <f>F34+F64+F48</f>
        <v>17399.211170000002</v>
      </c>
      <c r="G33" s="211">
        <f>G34+G64+G48</f>
        <v>2010.4476200000001</v>
      </c>
      <c r="H33" s="211">
        <v>0</v>
      </c>
      <c r="I33" s="211">
        <f>I34+I64+I48</f>
        <v>0</v>
      </c>
      <c r="J33" s="211">
        <f>J34+J64+J48</f>
        <v>2010.4476200000001</v>
      </c>
      <c r="K33" s="211">
        <f>K34+K64+K48</f>
        <v>2010.4476200000001</v>
      </c>
      <c r="L33" s="211">
        <v>0</v>
      </c>
      <c r="M33" s="211">
        <f>M34+M64+M48</f>
        <v>0</v>
      </c>
      <c r="N33" s="211">
        <f>N34+N64+N48</f>
        <v>2010.4476200000001</v>
      </c>
    </row>
    <row r="34" spans="1:14" s="183" customFormat="1" ht="31.5" x14ac:dyDescent="0.25">
      <c r="A34" s="180"/>
      <c r="B34" s="181" t="s">
        <v>634</v>
      </c>
      <c r="C34" s="182">
        <f>E34+F34</f>
        <v>29030.11117</v>
      </c>
      <c r="D34" s="182">
        <v>0</v>
      </c>
      <c r="E34" s="182">
        <v>26127.1</v>
      </c>
      <c r="F34" s="182">
        <v>2903.0111700000002</v>
      </c>
      <c r="G34" s="182">
        <f>SUM(I34+J34)</f>
        <v>0</v>
      </c>
      <c r="H34" s="182">
        <v>0</v>
      </c>
      <c r="I34" s="182">
        <f>SUM(I35:I47)</f>
        <v>0</v>
      </c>
      <c r="J34" s="182">
        <f>SUM(J35:J47)</f>
        <v>0</v>
      </c>
      <c r="K34" s="182">
        <f>SUM(M34+N34)</f>
        <v>0</v>
      </c>
      <c r="L34" s="182">
        <v>0</v>
      </c>
      <c r="M34" s="182">
        <f>SUM(M35:M47)</f>
        <v>0</v>
      </c>
      <c r="N34" s="182">
        <f>SUM(N35:N47)</f>
        <v>0</v>
      </c>
    </row>
    <row r="35" spans="1:14" s="155" customFormat="1" ht="31.5" x14ac:dyDescent="0.25">
      <c r="A35" s="152"/>
      <c r="B35" s="176" t="s">
        <v>691</v>
      </c>
      <c r="C35" s="177">
        <f>D35+E35+F35</f>
        <v>3710.7764000000002</v>
      </c>
      <c r="D35" s="177">
        <v>0</v>
      </c>
      <c r="E35" s="179">
        <v>3339.6987600000002</v>
      </c>
      <c r="F35" s="179">
        <v>371.07763999999997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</row>
    <row r="36" spans="1:14" s="155" customFormat="1" ht="31.5" x14ac:dyDescent="0.25">
      <c r="A36" s="152"/>
      <c r="B36" s="214" t="s">
        <v>692</v>
      </c>
      <c r="C36" s="177">
        <f t="shared" ref="C36:C47" si="9">D36+E36+F36</f>
        <v>6989.3533900000002</v>
      </c>
      <c r="D36" s="177">
        <v>0</v>
      </c>
      <c r="E36" s="177">
        <v>6290.4180500000002</v>
      </c>
      <c r="F36" s="177">
        <v>698.93534</v>
      </c>
      <c r="G36" s="154">
        <v>0</v>
      </c>
      <c r="H36" s="154">
        <v>0</v>
      </c>
      <c r="I36" s="154">
        <v>0</v>
      </c>
      <c r="J36" s="154">
        <v>0</v>
      </c>
      <c r="K36" s="154">
        <v>0</v>
      </c>
      <c r="L36" s="154">
        <v>0</v>
      </c>
      <c r="M36" s="154">
        <v>0</v>
      </c>
      <c r="N36" s="154">
        <v>0</v>
      </c>
    </row>
    <row r="37" spans="1:14" s="155" customFormat="1" ht="15.75" x14ac:dyDescent="0.25">
      <c r="A37" s="152"/>
      <c r="B37" s="214" t="s">
        <v>693</v>
      </c>
      <c r="C37" s="177">
        <f t="shared" si="9"/>
        <v>4928.31466</v>
      </c>
      <c r="D37" s="177">
        <v>0</v>
      </c>
      <c r="E37" s="177">
        <v>4435.4831899999999</v>
      </c>
      <c r="F37" s="177">
        <v>492.83147000000002</v>
      </c>
      <c r="G37" s="154">
        <v>0</v>
      </c>
      <c r="H37" s="154">
        <v>0</v>
      </c>
      <c r="I37" s="154">
        <v>0</v>
      </c>
      <c r="J37" s="154">
        <v>0</v>
      </c>
      <c r="K37" s="154">
        <v>0</v>
      </c>
      <c r="L37" s="154">
        <v>0</v>
      </c>
      <c r="M37" s="154">
        <v>0</v>
      </c>
      <c r="N37" s="154">
        <v>0</v>
      </c>
    </row>
    <row r="38" spans="1:14" s="155" customFormat="1" ht="34.5" x14ac:dyDescent="0.25">
      <c r="A38" s="152"/>
      <c r="B38" s="215" t="s">
        <v>694</v>
      </c>
      <c r="C38" s="177">
        <f t="shared" si="9"/>
        <v>600</v>
      </c>
      <c r="D38" s="177">
        <v>0</v>
      </c>
      <c r="E38" s="177">
        <v>540</v>
      </c>
      <c r="F38" s="177">
        <v>60</v>
      </c>
      <c r="G38" s="154">
        <v>0</v>
      </c>
      <c r="H38" s="154">
        <v>0</v>
      </c>
      <c r="I38" s="154">
        <v>0</v>
      </c>
      <c r="J38" s="154">
        <v>0</v>
      </c>
      <c r="K38" s="154">
        <v>0</v>
      </c>
      <c r="L38" s="154">
        <v>0</v>
      </c>
      <c r="M38" s="154">
        <v>0</v>
      </c>
      <c r="N38" s="154">
        <v>0</v>
      </c>
    </row>
    <row r="39" spans="1:14" s="155" customFormat="1" ht="15.75" x14ac:dyDescent="0.25">
      <c r="A39" s="152"/>
      <c r="B39" s="214" t="s">
        <v>695</v>
      </c>
      <c r="C39" s="177">
        <f t="shared" si="9"/>
        <v>878.83150999999998</v>
      </c>
      <c r="D39" s="177">
        <v>0</v>
      </c>
      <c r="E39" s="177">
        <v>790.94835</v>
      </c>
      <c r="F39" s="177">
        <v>87.883160000000004</v>
      </c>
      <c r="G39" s="154">
        <v>0</v>
      </c>
      <c r="H39" s="154">
        <v>0</v>
      </c>
      <c r="I39" s="154">
        <v>0</v>
      </c>
      <c r="J39" s="154">
        <v>0</v>
      </c>
      <c r="K39" s="154">
        <v>0</v>
      </c>
      <c r="L39" s="154">
        <v>0</v>
      </c>
      <c r="M39" s="154">
        <v>0</v>
      </c>
      <c r="N39" s="154">
        <v>0</v>
      </c>
    </row>
    <row r="40" spans="1:14" s="155" customFormat="1" ht="15.75" x14ac:dyDescent="0.25">
      <c r="A40" s="152"/>
      <c r="B40" s="214" t="s">
        <v>696</v>
      </c>
      <c r="C40" s="177">
        <f t="shared" si="9"/>
        <v>792.48118999999997</v>
      </c>
      <c r="D40" s="177">
        <v>0</v>
      </c>
      <c r="E40" s="177">
        <v>713.23307</v>
      </c>
      <c r="F40" s="177">
        <v>79.24812</v>
      </c>
      <c r="G40" s="154">
        <v>0</v>
      </c>
      <c r="H40" s="154">
        <v>0</v>
      </c>
      <c r="I40" s="154">
        <v>0</v>
      </c>
      <c r="J40" s="154">
        <v>0</v>
      </c>
      <c r="K40" s="154">
        <v>0</v>
      </c>
      <c r="L40" s="154">
        <v>0</v>
      </c>
      <c r="M40" s="154">
        <v>0</v>
      </c>
      <c r="N40" s="154">
        <v>0</v>
      </c>
    </row>
    <row r="41" spans="1:14" s="155" customFormat="1" ht="31.5" x14ac:dyDescent="0.25">
      <c r="A41" s="152"/>
      <c r="B41" s="214" t="s">
        <v>697</v>
      </c>
      <c r="C41" s="177">
        <f t="shared" si="9"/>
        <v>950.31331</v>
      </c>
      <c r="D41" s="177">
        <v>0</v>
      </c>
      <c r="E41" s="177">
        <v>855.28197</v>
      </c>
      <c r="F41" s="177">
        <v>95.03134</v>
      </c>
      <c r="G41" s="154">
        <v>0</v>
      </c>
      <c r="H41" s="154">
        <v>0</v>
      </c>
      <c r="I41" s="154">
        <v>0</v>
      </c>
      <c r="J41" s="154">
        <v>0</v>
      </c>
      <c r="K41" s="154">
        <v>0</v>
      </c>
      <c r="L41" s="154">
        <v>0</v>
      </c>
      <c r="M41" s="154">
        <v>0</v>
      </c>
      <c r="N41" s="154">
        <v>0</v>
      </c>
    </row>
    <row r="42" spans="1:14" s="155" customFormat="1" ht="15.75" x14ac:dyDescent="0.25">
      <c r="A42" s="152"/>
      <c r="B42" s="214" t="s">
        <v>698</v>
      </c>
      <c r="C42" s="177">
        <f t="shared" si="9"/>
        <v>1749.8029199999999</v>
      </c>
      <c r="D42" s="177">
        <v>0</v>
      </c>
      <c r="E42" s="177">
        <v>1574.8226199999999</v>
      </c>
      <c r="F42" s="177">
        <v>174.9803</v>
      </c>
      <c r="G42" s="154">
        <v>0</v>
      </c>
      <c r="H42" s="154">
        <v>0</v>
      </c>
      <c r="I42" s="154">
        <v>0</v>
      </c>
      <c r="J42" s="154">
        <v>0</v>
      </c>
      <c r="K42" s="154">
        <v>0</v>
      </c>
      <c r="L42" s="154">
        <v>0</v>
      </c>
      <c r="M42" s="154">
        <v>0</v>
      </c>
      <c r="N42" s="154">
        <v>0</v>
      </c>
    </row>
    <row r="43" spans="1:14" s="155" customFormat="1" ht="31.5" x14ac:dyDescent="0.25">
      <c r="A43" s="152"/>
      <c r="B43" s="214" t="s">
        <v>699</v>
      </c>
      <c r="C43" s="177">
        <f t="shared" si="9"/>
        <v>3779.9084600000001</v>
      </c>
      <c r="D43" s="177">
        <v>0</v>
      </c>
      <c r="E43" s="177">
        <v>3401.91761</v>
      </c>
      <c r="F43" s="177">
        <v>377.99085000000002</v>
      </c>
      <c r="G43" s="154">
        <v>0</v>
      </c>
      <c r="H43" s="154">
        <v>0</v>
      </c>
      <c r="I43" s="154">
        <v>0</v>
      </c>
      <c r="J43" s="154">
        <v>0</v>
      </c>
      <c r="K43" s="154">
        <v>0</v>
      </c>
      <c r="L43" s="154">
        <v>0</v>
      </c>
      <c r="M43" s="154">
        <v>0</v>
      </c>
      <c r="N43" s="154">
        <v>0</v>
      </c>
    </row>
    <row r="44" spans="1:14" s="155" customFormat="1" ht="15.75" x14ac:dyDescent="0.25">
      <c r="A44" s="152"/>
      <c r="B44" s="214" t="s">
        <v>700</v>
      </c>
      <c r="C44" s="177">
        <f t="shared" si="9"/>
        <v>1543.22019</v>
      </c>
      <c r="D44" s="177">
        <v>0</v>
      </c>
      <c r="E44" s="177">
        <v>1388.8981699999999</v>
      </c>
      <c r="F44" s="177">
        <v>154.32202000000001</v>
      </c>
      <c r="G44" s="154">
        <v>0</v>
      </c>
      <c r="H44" s="154">
        <v>0</v>
      </c>
      <c r="I44" s="154">
        <v>0</v>
      </c>
      <c r="J44" s="154">
        <v>0</v>
      </c>
      <c r="K44" s="154">
        <v>0</v>
      </c>
      <c r="L44" s="154">
        <v>0</v>
      </c>
      <c r="M44" s="154">
        <v>0</v>
      </c>
      <c r="N44" s="154">
        <v>0</v>
      </c>
    </row>
    <row r="45" spans="1:14" s="155" customFormat="1" ht="31.5" x14ac:dyDescent="0.25">
      <c r="A45" s="152"/>
      <c r="B45" s="214" t="s">
        <v>701</v>
      </c>
      <c r="C45" s="177">
        <f t="shared" si="9"/>
        <v>1146.4693100000002</v>
      </c>
      <c r="D45" s="177">
        <v>0</v>
      </c>
      <c r="E45" s="177">
        <v>1031.8223700000001</v>
      </c>
      <c r="F45" s="177">
        <v>114.64694</v>
      </c>
      <c r="G45" s="154">
        <v>0</v>
      </c>
      <c r="H45" s="154">
        <v>0</v>
      </c>
      <c r="I45" s="154">
        <v>0</v>
      </c>
      <c r="J45" s="154">
        <v>0</v>
      </c>
      <c r="K45" s="154">
        <v>0</v>
      </c>
      <c r="L45" s="154">
        <v>0</v>
      </c>
      <c r="M45" s="154">
        <v>0</v>
      </c>
      <c r="N45" s="154">
        <v>0</v>
      </c>
    </row>
    <row r="46" spans="1:14" s="155" customFormat="1" ht="31.5" x14ac:dyDescent="0.25">
      <c r="A46" s="152"/>
      <c r="B46" s="214" t="s">
        <v>702</v>
      </c>
      <c r="C46" s="177">
        <f t="shared" si="9"/>
        <v>1115.93164</v>
      </c>
      <c r="D46" s="177">
        <v>0</v>
      </c>
      <c r="E46" s="177">
        <v>1004.33847</v>
      </c>
      <c r="F46" s="177">
        <v>111.59317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4">
        <v>0</v>
      </c>
      <c r="N46" s="154">
        <v>0</v>
      </c>
    </row>
    <row r="47" spans="1:14" s="155" customFormat="1" ht="31.5" x14ac:dyDescent="0.25">
      <c r="A47" s="152"/>
      <c r="B47" s="214" t="s">
        <v>703</v>
      </c>
      <c r="C47" s="177">
        <f t="shared" si="9"/>
        <v>844.70819000000006</v>
      </c>
      <c r="D47" s="177">
        <v>0</v>
      </c>
      <c r="E47" s="177">
        <v>760.23737000000006</v>
      </c>
      <c r="F47" s="177">
        <v>84.470820000000003</v>
      </c>
      <c r="G47" s="154">
        <v>0</v>
      </c>
      <c r="H47" s="154">
        <v>0</v>
      </c>
      <c r="I47" s="154">
        <v>0</v>
      </c>
      <c r="J47" s="154">
        <v>0</v>
      </c>
      <c r="K47" s="154">
        <v>0</v>
      </c>
      <c r="L47" s="154">
        <v>0</v>
      </c>
      <c r="M47" s="154">
        <v>0</v>
      </c>
      <c r="N47" s="154">
        <v>0</v>
      </c>
    </row>
    <row r="48" spans="1:14" s="183" customFormat="1" ht="31.5" x14ac:dyDescent="0.25">
      <c r="A48" s="180"/>
      <c r="B48" s="181" t="s">
        <v>635</v>
      </c>
      <c r="C48" s="182">
        <f>E48+F48</f>
        <v>4858.5</v>
      </c>
      <c r="D48" s="182">
        <v>0</v>
      </c>
      <c r="E48" s="182">
        <v>0</v>
      </c>
      <c r="F48" s="182">
        <f>SUM(F49:F63)</f>
        <v>4858.5</v>
      </c>
      <c r="G48" s="182">
        <f>SUM(G49:G63)</f>
        <v>598.5</v>
      </c>
      <c r="H48" s="182">
        <v>0</v>
      </c>
      <c r="I48" s="182">
        <v>0</v>
      </c>
      <c r="J48" s="182">
        <f>SUM(J49:J63)</f>
        <v>598.5</v>
      </c>
      <c r="K48" s="182">
        <f>SUM(K49:K63)</f>
        <v>598.5</v>
      </c>
      <c r="L48" s="182">
        <v>0</v>
      </c>
      <c r="M48" s="182">
        <v>0</v>
      </c>
      <c r="N48" s="182">
        <f>SUM(N49:N63)</f>
        <v>598.5</v>
      </c>
    </row>
    <row r="49" spans="1:14" s="155" customFormat="1" ht="31.5" x14ac:dyDescent="0.25">
      <c r="A49" s="152"/>
      <c r="B49" s="178" t="s">
        <v>704</v>
      </c>
      <c r="C49" s="177">
        <f>E49+F49</f>
        <v>387.4</v>
      </c>
      <c r="D49" s="177">
        <v>0</v>
      </c>
      <c r="E49" s="177">
        <v>0</v>
      </c>
      <c r="F49" s="177">
        <v>387.4</v>
      </c>
      <c r="G49" s="154">
        <v>0</v>
      </c>
      <c r="H49" s="154">
        <v>0</v>
      </c>
      <c r="I49" s="154">
        <v>0</v>
      </c>
      <c r="J49" s="154">
        <v>0</v>
      </c>
      <c r="K49" s="154">
        <v>0</v>
      </c>
      <c r="L49" s="154">
        <v>0</v>
      </c>
      <c r="M49" s="154">
        <v>0</v>
      </c>
      <c r="N49" s="154">
        <v>0</v>
      </c>
    </row>
    <row r="50" spans="1:14" s="155" customFormat="1" ht="31.5" x14ac:dyDescent="0.25">
      <c r="A50" s="152"/>
      <c r="B50" s="178" t="s">
        <v>705</v>
      </c>
      <c r="C50" s="177">
        <f t="shared" ref="C50:C63" si="10">E50+F50</f>
        <v>435.6</v>
      </c>
      <c r="D50" s="177">
        <v>0</v>
      </c>
      <c r="E50" s="177">
        <v>0</v>
      </c>
      <c r="F50" s="177">
        <v>435.6</v>
      </c>
      <c r="G50" s="154">
        <v>0</v>
      </c>
      <c r="H50" s="154">
        <v>0</v>
      </c>
      <c r="I50" s="154">
        <v>0</v>
      </c>
      <c r="J50" s="154">
        <v>0</v>
      </c>
      <c r="K50" s="154">
        <v>0</v>
      </c>
      <c r="L50" s="154">
        <v>0</v>
      </c>
      <c r="M50" s="154">
        <v>0</v>
      </c>
      <c r="N50" s="154">
        <v>0</v>
      </c>
    </row>
    <row r="51" spans="1:14" s="155" customFormat="1" ht="31.5" x14ac:dyDescent="0.25">
      <c r="A51" s="152"/>
      <c r="B51" s="178" t="s">
        <v>706</v>
      </c>
      <c r="C51" s="177">
        <f t="shared" si="10"/>
        <v>387.5</v>
      </c>
      <c r="D51" s="177">
        <v>0</v>
      </c>
      <c r="E51" s="177">
        <v>0</v>
      </c>
      <c r="F51" s="177">
        <v>387.5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154">
        <v>0</v>
      </c>
      <c r="N51" s="154">
        <v>0</v>
      </c>
    </row>
    <row r="52" spans="1:14" s="155" customFormat="1" ht="31.5" x14ac:dyDescent="0.25">
      <c r="A52" s="152"/>
      <c r="B52" s="178" t="s">
        <v>707</v>
      </c>
      <c r="C52" s="177">
        <f t="shared" si="10"/>
        <v>599.5</v>
      </c>
      <c r="D52" s="177">
        <v>0</v>
      </c>
      <c r="E52" s="177">
        <v>0</v>
      </c>
      <c r="F52" s="177">
        <v>599.5</v>
      </c>
      <c r="G52" s="154">
        <v>0</v>
      </c>
      <c r="H52" s="154">
        <v>0</v>
      </c>
      <c r="I52" s="154">
        <v>0</v>
      </c>
      <c r="J52" s="154">
        <v>0</v>
      </c>
      <c r="K52" s="154">
        <v>0</v>
      </c>
      <c r="L52" s="154">
        <v>0</v>
      </c>
      <c r="M52" s="154">
        <v>0</v>
      </c>
      <c r="N52" s="154">
        <v>0</v>
      </c>
    </row>
    <row r="53" spans="1:14" s="155" customFormat="1" ht="31.5" x14ac:dyDescent="0.25">
      <c r="A53" s="152"/>
      <c r="B53" s="178" t="s">
        <v>708</v>
      </c>
      <c r="C53" s="177">
        <f t="shared" si="10"/>
        <v>113.4</v>
      </c>
      <c r="D53" s="177">
        <v>0</v>
      </c>
      <c r="E53" s="177">
        <v>0</v>
      </c>
      <c r="F53" s="177">
        <v>113.4</v>
      </c>
      <c r="G53" s="154">
        <v>0</v>
      </c>
      <c r="H53" s="154">
        <v>0</v>
      </c>
      <c r="I53" s="154">
        <v>0</v>
      </c>
      <c r="J53" s="154">
        <v>0</v>
      </c>
      <c r="K53" s="154">
        <v>0</v>
      </c>
      <c r="L53" s="154">
        <v>0</v>
      </c>
      <c r="M53" s="154">
        <v>0</v>
      </c>
      <c r="N53" s="154">
        <v>0</v>
      </c>
    </row>
    <row r="54" spans="1:14" s="155" customFormat="1" ht="31.5" x14ac:dyDescent="0.25">
      <c r="A54" s="152"/>
      <c r="B54" s="178" t="s">
        <v>709</v>
      </c>
      <c r="C54" s="177">
        <f t="shared" si="10"/>
        <v>125.8</v>
      </c>
      <c r="D54" s="177">
        <v>0</v>
      </c>
      <c r="E54" s="177">
        <v>0</v>
      </c>
      <c r="F54" s="177">
        <v>125.8</v>
      </c>
      <c r="G54" s="154">
        <v>0</v>
      </c>
      <c r="H54" s="154">
        <v>0</v>
      </c>
      <c r="I54" s="154">
        <v>0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</row>
    <row r="55" spans="1:14" s="155" customFormat="1" ht="31.5" x14ac:dyDescent="0.25">
      <c r="A55" s="152"/>
      <c r="B55" s="178" t="s">
        <v>710</v>
      </c>
      <c r="C55" s="177">
        <f t="shared" si="10"/>
        <v>115.8</v>
      </c>
      <c r="D55" s="177">
        <v>0</v>
      </c>
      <c r="E55" s="177">
        <v>0</v>
      </c>
      <c r="F55" s="177">
        <v>115.8</v>
      </c>
      <c r="G55" s="154">
        <v>0</v>
      </c>
      <c r="H55" s="154">
        <v>0</v>
      </c>
      <c r="I55" s="154">
        <v>0</v>
      </c>
      <c r="J55" s="154">
        <v>0</v>
      </c>
      <c r="K55" s="154">
        <v>0</v>
      </c>
      <c r="L55" s="154">
        <v>0</v>
      </c>
      <c r="M55" s="154">
        <v>0</v>
      </c>
      <c r="N55" s="154">
        <v>0</v>
      </c>
    </row>
    <row r="56" spans="1:14" s="155" customFormat="1" ht="47.25" x14ac:dyDescent="0.25">
      <c r="A56" s="152"/>
      <c r="B56" s="178" t="s">
        <v>711</v>
      </c>
      <c r="C56" s="177">
        <f t="shared" si="10"/>
        <v>326.7</v>
      </c>
      <c r="D56" s="177">
        <v>0</v>
      </c>
      <c r="E56" s="177">
        <v>0</v>
      </c>
      <c r="F56" s="177">
        <v>326.7</v>
      </c>
      <c r="G56" s="154">
        <v>0</v>
      </c>
      <c r="H56" s="154">
        <v>0</v>
      </c>
      <c r="I56" s="154">
        <v>0</v>
      </c>
      <c r="J56" s="154">
        <v>0</v>
      </c>
      <c r="K56" s="154">
        <v>0</v>
      </c>
      <c r="L56" s="154">
        <v>0</v>
      </c>
      <c r="M56" s="154">
        <v>0</v>
      </c>
      <c r="N56" s="154">
        <v>0</v>
      </c>
    </row>
    <row r="57" spans="1:14" s="155" customFormat="1" ht="15.75" x14ac:dyDescent="0.25">
      <c r="A57" s="152"/>
      <c r="B57" s="178" t="s">
        <v>712</v>
      </c>
      <c r="C57" s="177">
        <f t="shared" si="10"/>
        <v>89.2</v>
      </c>
      <c r="D57" s="177">
        <v>0</v>
      </c>
      <c r="E57" s="177">
        <v>0</v>
      </c>
      <c r="F57" s="177">
        <v>89.2</v>
      </c>
      <c r="G57" s="154">
        <v>0</v>
      </c>
      <c r="H57" s="154">
        <v>0</v>
      </c>
      <c r="I57" s="154">
        <v>0</v>
      </c>
      <c r="J57" s="154">
        <v>0</v>
      </c>
      <c r="K57" s="154">
        <v>0</v>
      </c>
      <c r="L57" s="154">
        <v>0</v>
      </c>
      <c r="M57" s="154">
        <v>0</v>
      </c>
      <c r="N57" s="154">
        <v>0</v>
      </c>
    </row>
    <row r="58" spans="1:14" s="155" customFormat="1" ht="31.5" x14ac:dyDescent="0.25">
      <c r="A58" s="152"/>
      <c r="B58" s="178" t="s">
        <v>713</v>
      </c>
      <c r="C58" s="177">
        <f t="shared" si="10"/>
        <v>158.6</v>
      </c>
      <c r="D58" s="177">
        <v>0</v>
      </c>
      <c r="E58" s="177">
        <v>0</v>
      </c>
      <c r="F58" s="177">
        <v>158.6</v>
      </c>
      <c r="G58" s="154">
        <v>0</v>
      </c>
      <c r="H58" s="154">
        <v>0</v>
      </c>
      <c r="I58" s="154">
        <v>0</v>
      </c>
      <c r="J58" s="154">
        <v>0</v>
      </c>
      <c r="K58" s="154">
        <v>0</v>
      </c>
      <c r="L58" s="154">
        <v>0</v>
      </c>
      <c r="M58" s="154">
        <v>0</v>
      </c>
      <c r="N58" s="154">
        <v>0</v>
      </c>
    </row>
    <row r="59" spans="1:14" s="155" customFormat="1" ht="31.5" x14ac:dyDescent="0.25">
      <c r="A59" s="152"/>
      <c r="B59" s="178" t="s">
        <v>714</v>
      </c>
      <c r="C59" s="177">
        <f t="shared" si="10"/>
        <v>121.4</v>
      </c>
      <c r="D59" s="177">
        <v>0</v>
      </c>
      <c r="E59" s="177">
        <v>0</v>
      </c>
      <c r="F59" s="177">
        <v>121.4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</row>
    <row r="60" spans="1:14" s="155" customFormat="1" ht="31.5" x14ac:dyDescent="0.25">
      <c r="A60" s="152"/>
      <c r="B60" s="178" t="s">
        <v>715</v>
      </c>
      <c r="C60" s="177">
        <f t="shared" si="10"/>
        <v>600</v>
      </c>
      <c r="D60" s="177">
        <v>0</v>
      </c>
      <c r="E60" s="177">
        <v>0</v>
      </c>
      <c r="F60" s="177">
        <v>600</v>
      </c>
      <c r="G60" s="154">
        <v>0</v>
      </c>
      <c r="H60" s="154">
        <v>0</v>
      </c>
      <c r="I60" s="154">
        <v>0</v>
      </c>
      <c r="J60" s="154">
        <v>0</v>
      </c>
      <c r="K60" s="154">
        <v>0</v>
      </c>
      <c r="L60" s="154">
        <v>0</v>
      </c>
      <c r="M60" s="154">
        <v>0</v>
      </c>
      <c r="N60" s="154">
        <v>0</v>
      </c>
    </row>
    <row r="61" spans="1:14" s="155" customFormat="1" ht="31.5" x14ac:dyDescent="0.25">
      <c r="A61" s="152"/>
      <c r="B61" s="178" t="s">
        <v>716</v>
      </c>
      <c r="C61" s="177">
        <f t="shared" si="10"/>
        <v>600</v>
      </c>
      <c r="D61" s="177">
        <v>0</v>
      </c>
      <c r="E61" s="177">
        <v>0</v>
      </c>
      <c r="F61" s="177">
        <v>600</v>
      </c>
      <c r="G61" s="154">
        <v>0</v>
      </c>
      <c r="H61" s="154">
        <v>0</v>
      </c>
      <c r="I61" s="154">
        <v>0</v>
      </c>
      <c r="J61" s="154">
        <v>0</v>
      </c>
      <c r="K61" s="154">
        <v>0</v>
      </c>
      <c r="L61" s="154">
        <v>0</v>
      </c>
      <c r="M61" s="154">
        <v>0</v>
      </c>
      <c r="N61" s="154">
        <v>0</v>
      </c>
    </row>
    <row r="62" spans="1:14" s="155" customFormat="1" ht="47.25" x14ac:dyDescent="0.25">
      <c r="A62" s="152"/>
      <c r="B62" s="178" t="s">
        <v>753</v>
      </c>
      <c r="C62" s="177">
        <f t="shared" si="10"/>
        <v>598.5</v>
      </c>
      <c r="D62" s="177">
        <v>0</v>
      </c>
      <c r="E62" s="177">
        <v>0</v>
      </c>
      <c r="F62" s="177">
        <v>598.5</v>
      </c>
      <c r="G62" s="154">
        <v>598.5</v>
      </c>
      <c r="H62" s="154">
        <v>0</v>
      </c>
      <c r="I62" s="154">
        <v>0</v>
      </c>
      <c r="J62" s="154">
        <v>598.5</v>
      </c>
      <c r="K62" s="154">
        <v>598.5</v>
      </c>
      <c r="L62" s="154">
        <v>0</v>
      </c>
      <c r="M62" s="154">
        <v>0</v>
      </c>
      <c r="N62" s="154">
        <v>598.5</v>
      </c>
    </row>
    <row r="63" spans="1:14" s="155" customFormat="1" ht="31.5" x14ac:dyDescent="0.25">
      <c r="A63" s="152"/>
      <c r="B63" s="178" t="s">
        <v>754</v>
      </c>
      <c r="C63" s="177">
        <f t="shared" si="10"/>
        <v>199.1</v>
      </c>
      <c r="D63" s="177">
        <v>0</v>
      </c>
      <c r="E63" s="177">
        <v>0</v>
      </c>
      <c r="F63" s="177">
        <v>199.1</v>
      </c>
      <c r="G63" s="154">
        <v>0</v>
      </c>
      <c r="H63" s="154">
        <v>0</v>
      </c>
      <c r="I63" s="154">
        <v>0</v>
      </c>
      <c r="J63" s="154">
        <v>0</v>
      </c>
      <c r="K63" s="154">
        <v>0</v>
      </c>
      <c r="L63" s="154">
        <v>0</v>
      </c>
      <c r="M63" s="154">
        <v>0</v>
      </c>
      <c r="N63" s="154">
        <v>0</v>
      </c>
    </row>
    <row r="64" spans="1:14" s="183" customFormat="1" ht="31.5" x14ac:dyDescent="0.25">
      <c r="A64" s="180"/>
      <c r="B64" s="181" t="s">
        <v>636</v>
      </c>
      <c r="C64" s="182">
        <f>F64</f>
        <v>9637.7000000000007</v>
      </c>
      <c r="D64" s="182">
        <v>0</v>
      </c>
      <c r="E64" s="182">
        <v>0</v>
      </c>
      <c r="F64" s="182">
        <f>SUM(F65:F83)</f>
        <v>9637.7000000000007</v>
      </c>
      <c r="G64" s="182">
        <f>J64</f>
        <v>1411.9476200000001</v>
      </c>
      <c r="H64" s="182">
        <v>0</v>
      </c>
      <c r="I64" s="182">
        <v>0</v>
      </c>
      <c r="J64" s="182">
        <f>SUM(J65:J83)</f>
        <v>1411.9476200000001</v>
      </c>
      <c r="K64" s="182">
        <f>N64</f>
        <v>1411.9476200000001</v>
      </c>
      <c r="L64" s="182">
        <v>0</v>
      </c>
      <c r="M64" s="182">
        <v>0</v>
      </c>
      <c r="N64" s="182">
        <f>SUM(N65:N83)</f>
        <v>1411.9476200000001</v>
      </c>
    </row>
    <row r="65" spans="1:14" s="155" customFormat="1" ht="31.5" x14ac:dyDescent="0.25">
      <c r="A65" s="152"/>
      <c r="B65" s="178" t="s">
        <v>717</v>
      </c>
      <c r="C65" s="177">
        <f>F65</f>
        <v>1786.6</v>
      </c>
      <c r="D65" s="177">
        <v>0</v>
      </c>
      <c r="E65" s="177">
        <v>0</v>
      </c>
      <c r="F65" s="177">
        <v>1786.6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</row>
    <row r="66" spans="1:14" s="155" customFormat="1" ht="31.5" x14ac:dyDescent="0.25">
      <c r="A66" s="152"/>
      <c r="B66" s="178" t="s">
        <v>718</v>
      </c>
      <c r="C66" s="177">
        <f t="shared" ref="C66:C83" si="11">F66</f>
        <v>577.70000000000005</v>
      </c>
      <c r="D66" s="177">
        <v>0</v>
      </c>
      <c r="E66" s="177">
        <v>0</v>
      </c>
      <c r="F66" s="177">
        <v>577.70000000000005</v>
      </c>
      <c r="G66" s="154">
        <v>0</v>
      </c>
      <c r="H66" s="154">
        <v>0</v>
      </c>
      <c r="I66" s="154">
        <v>0</v>
      </c>
      <c r="J66" s="154">
        <v>577.70000000000005</v>
      </c>
      <c r="K66" s="154">
        <v>0</v>
      </c>
      <c r="L66" s="154">
        <v>0</v>
      </c>
      <c r="M66" s="154">
        <v>0</v>
      </c>
      <c r="N66" s="154">
        <v>577.70000000000005</v>
      </c>
    </row>
    <row r="67" spans="1:14" s="155" customFormat="1" ht="31.5" x14ac:dyDescent="0.25">
      <c r="A67" s="152"/>
      <c r="B67" s="178" t="s">
        <v>719</v>
      </c>
      <c r="C67" s="177">
        <f t="shared" si="11"/>
        <v>204.4</v>
      </c>
      <c r="D67" s="177">
        <v>0</v>
      </c>
      <c r="E67" s="177">
        <v>0</v>
      </c>
      <c r="F67" s="177">
        <v>204.4</v>
      </c>
      <c r="G67" s="154">
        <v>0</v>
      </c>
      <c r="H67" s="154">
        <v>0</v>
      </c>
      <c r="I67" s="154">
        <v>0</v>
      </c>
      <c r="J67" s="154">
        <v>0</v>
      </c>
      <c r="K67" s="154">
        <v>0</v>
      </c>
      <c r="L67" s="154">
        <v>0</v>
      </c>
      <c r="M67" s="154">
        <v>0</v>
      </c>
      <c r="N67" s="154">
        <v>0</v>
      </c>
    </row>
    <row r="68" spans="1:14" s="155" customFormat="1" ht="31.5" x14ac:dyDescent="0.25">
      <c r="A68" s="152"/>
      <c r="B68" s="178" t="s">
        <v>720</v>
      </c>
      <c r="C68" s="177">
        <f t="shared" si="11"/>
        <v>75.900000000000006</v>
      </c>
      <c r="D68" s="177">
        <v>0</v>
      </c>
      <c r="E68" s="177">
        <v>0</v>
      </c>
      <c r="F68" s="177">
        <v>75.900000000000006</v>
      </c>
      <c r="G68" s="154">
        <v>0</v>
      </c>
      <c r="H68" s="154">
        <v>0</v>
      </c>
      <c r="I68" s="154">
        <v>0</v>
      </c>
      <c r="J68" s="154">
        <v>0</v>
      </c>
      <c r="K68" s="154">
        <v>0</v>
      </c>
      <c r="L68" s="154">
        <v>0</v>
      </c>
      <c r="M68" s="154">
        <v>0</v>
      </c>
      <c r="N68" s="154">
        <v>0</v>
      </c>
    </row>
    <row r="69" spans="1:14" s="155" customFormat="1" ht="47.25" x14ac:dyDescent="0.25">
      <c r="A69" s="152"/>
      <c r="B69" s="178" t="s">
        <v>721</v>
      </c>
      <c r="C69" s="177">
        <f t="shared" si="11"/>
        <v>424.3</v>
      </c>
      <c r="D69" s="177">
        <v>0</v>
      </c>
      <c r="E69" s="177">
        <v>0</v>
      </c>
      <c r="F69" s="177">
        <v>424.3</v>
      </c>
      <c r="G69" s="154">
        <v>0</v>
      </c>
      <c r="H69" s="154">
        <v>0</v>
      </c>
      <c r="I69" s="154">
        <v>0</v>
      </c>
      <c r="J69" s="154">
        <v>0</v>
      </c>
      <c r="K69" s="154">
        <v>0</v>
      </c>
      <c r="L69" s="154">
        <v>0</v>
      </c>
      <c r="M69" s="154">
        <v>0</v>
      </c>
      <c r="N69" s="154">
        <v>0</v>
      </c>
    </row>
    <row r="70" spans="1:14" s="155" customFormat="1" ht="15.75" x14ac:dyDescent="0.25">
      <c r="A70" s="152"/>
      <c r="B70" s="178" t="s">
        <v>722</v>
      </c>
      <c r="C70" s="177">
        <f t="shared" si="11"/>
        <v>374.6</v>
      </c>
      <c r="D70" s="177">
        <v>0</v>
      </c>
      <c r="E70" s="177">
        <v>0</v>
      </c>
      <c r="F70" s="177">
        <v>374.6</v>
      </c>
      <c r="G70" s="154">
        <v>0</v>
      </c>
      <c r="H70" s="154">
        <v>0</v>
      </c>
      <c r="I70" s="154">
        <v>0</v>
      </c>
      <c r="J70" s="154">
        <v>374.6</v>
      </c>
      <c r="K70" s="154">
        <v>0</v>
      </c>
      <c r="L70" s="154">
        <v>0</v>
      </c>
      <c r="M70" s="154">
        <v>0</v>
      </c>
      <c r="N70" s="154">
        <v>374.6</v>
      </c>
    </row>
    <row r="71" spans="1:14" s="155" customFormat="1" ht="31.5" x14ac:dyDescent="0.25">
      <c r="A71" s="152"/>
      <c r="B71" s="178" t="s">
        <v>723</v>
      </c>
      <c r="C71" s="177">
        <f t="shared" si="11"/>
        <v>806.6</v>
      </c>
      <c r="D71" s="177">
        <v>0</v>
      </c>
      <c r="E71" s="177">
        <v>0</v>
      </c>
      <c r="F71" s="177">
        <v>806.6</v>
      </c>
      <c r="G71" s="154">
        <v>0</v>
      </c>
      <c r="H71" s="154">
        <v>0</v>
      </c>
      <c r="I71" s="154">
        <v>0</v>
      </c>
      <c r="J71" s="154">
        <v>0</v>
      </c>
      <c r="K71" s="154">
        <v>0</v>
      </c>
      <c r="L71" s="154">
        <v>0</v>
      </c>
      <c r="M71" s="154">
        <v>0</v>
      </c>
      <c r="N71" s="154">
        <v>0</v>
      </c>
    </row>
    <row r="72" spans="1:14" s="155" customFormat="1" ht="31.5" x14ac:dyDescent="0.25">
      <c r="A72" s="152"/>
      <c r="B72" s="178" t="s">
        <v>724</v>
      </c>
      <c r="C72" s="177">
        <f t="shared" si="11"/>
        <v>879.4</v>
      </c>
      <c r="D72" s="177">
        <v>0</v>
      </c>
      <c r="E72" s="177">
        <v>0</v>
      </c>
      <c r="F72" s="177">
        <v>879.4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4">
        <v>0</v>
      </c>
      <c r="N72" s="154">
        <v>0</v>
      </c>
    </row>
    <row r="73" spans="1:14" s="155" customFormat="1" ht="31.5" x14ac:dyDescent="0.25">
      <c r="A73" s="152"/>
      <c r="B73" s="178" t="s">
        <v>725</v>
      </c>
      <c r="C73" s="177">
        <f t="shared" si="11"/>
        <v>526.29999999999995</v>
      </c>
      <c r="D73" s="177">
        <v>0</v>
      </c>
      <c r="E73" s="177">
        <v>0</v>
      </c>
      <c r="F73" s="177">
        <v>526.29999999999995</v>
      </c>
      <c r="G73" s="154">
        <v>0</v>
      </c>
      <c r="H73" s="154">
        <v>0</v>
      </c>
      <c r="I73" s="154">
        <v>0</v>
      </c>
      <c r="J73" s="154">
        <v>0</v>
      </c>
      <c r="K73" s="154">
        <v>0</v>
      </c>
      <c r="L73" s="154">
        <v>0</v>
      </c>
      <c r="M73" s="154">
        <v>0</v>
      </c>
      <c r="N73" s="154">
        <v>0</v>
      </c>
    </row>
    <row r="74" spans="1:14" s="155" customFormat="1" ht="15.75" x14ac:dyDescent="0.25">
      <c r="A74" s="152"/>
      <c r="B74" s="178" t="s">
        <v>726</v>
      </c>
      <c r="C74" s="177">
        <f t="shared" si="11"/>
        <v>493.7</v>
      </c>
      <c r="D74" s="177">
        <v>0</v>
      </c>
      <c r="E74" s="177">
        <v>0</v>
      </c>
      <c r="F74" s="177">
        <v>493.7</v>
      </c>
      <c r="G74" s="154">
        <v>0</v>
      </c>
      <c r="H74" s="154">
        <v>0</v>
      </c>
      <c r="I74" s="154">
        <v>0</v>
      </c>
      <c r="J74" s="154">
        <v>0</v>
      </c>
      <c r="K74" s="154">
        <v>0</v>
      </c>
      <c r="L74" s="154">
        <v>0</v>
      </c>
      <c r="M74" s="154">
        <v>0</v>
      </c>
      <c r="N74" s="154">
        <v>0</v>
      </c>
    </row>
    <row r="75" spans="1:14" s="155" customFormat="1" ht="31.5" x14ac:dyDescent="0.25">
      <c r="A75" s="152"/>
      <c r="B75" s="178" t="s">
        <v>727</v>
      </c>
      <c r="C75" s="177">
        <f t="shared" si="11"/>
        <v>167</v>
      </c>
      <c r="D75" s="177">
        <v>0</v>
      </c>
      <c r="E75" s="177">
        <v>0</v>
      </c>
      <c r="F75" s="177">
        <v>167</v>
      </c>
      <c r="G75" s="154">
        <v>0</v>
      </c>
      <c r="H75" s="154">
        <v>0</v>
      </c>
      <c r="I75" s="154">
        <v>0</v>
      </c>
      <c r="J75" s="154">
        <v>0</v>
      </c>
      <c r="K75" s="154">
        <v>0</v>
      </c>
      <c r="L75" s="154">
        <v>0</v>
      </c>
      <c r="M75" s="154">
        <v>0</v>
      </c>
      <c r="N75" s="154">
        <v>0</v>
      </c>
    </row>
    <row r="76" spans="1:14" s="155" customFormat="1" ht="31.5" x14ac:dyDescent="0.25">
      <c r="A76" s="152"/>
      <c r="B76" s="178" t="s">
        <v>728</v>
      </c>
      <c r="C76" s="177">
        <f t="shared" si="11"/>
        <v>493.7</v>
      </c>
      <c r="D76" s="177">
        <v>0</v>
      </c>
      <c r="E76" s="177">
        <v>0</v>
      </c>
      <c r="F76" s="177">
        <v>493.7</v>
      </c>
      <c r="G76" s="154">
        <v>0</v>
      </c>
      <c r="H76" s="154">
        <v>0</v>
      </c>
      <c r="I76" s="154">
        <v>0</v>
      </c>
      <c r="J76" s="154">
        <v>0</v>
      </c>
      <c r="K76" s="154">
        <v>0</v>
      </c>
      <c r="L76" s="154">
        <v>0</v>
      </c>
      <c r="M76" s="154">
        <v>0</v>
      </c>
      <c r="N76" s="154">
        <v>0</v>
      </c>
    </row>
    <row r="77" spans="1:14" s="155" customFormat="1" ht="31.5" x14ac:dyDescent="0.25">
      <c r="A77" s="152"/>
      <c r="B77" s="178" t="s">
        <v>729</v>
      </c>
      <c r="C77" s="177">
        <f t="shared" si="11"/>
        <v>1441.5</v>
      </c>
      <c r="D77" s="177">
        <v>0</v>
      </c>
      <c r="E77" s="177">
        <v>0</v>
      </c>
      <c r="F77" s="177">
        <v>1441.5</v>
      </c>
      <c r="G77" s="154">
        <v>0</v>
      </c>
      <c r="H77" s="154">
        <v>0</v>
      </c>
      <c r="I77" s="154">
        <v>0</v>
      </c>
      <c r="J77" s="154">
        <v>0</v>
      </c>
      <c r="K77" s="154">
        <v>0</v>
      </c>
      <c r="L77" s="154">
        <v>0</v>
      </c>
      <c r="M77" s="154">
        <v>0</v>
      </c>
      <c r="N77" s="154">
        <v>0</v>
      </c>
    </row>
    <row r="78" spans="1:14" s="155" customFormat="1" ht="31.5" x14ac:dyDescent="0.25">
      <c r="A78" s="152"/>
      <c r="B78" s="178" t="s">
        <v>730</v>
      </c>
      <c r="C78" s="177">
        <f t="shared" si="11"/>
        <v>102.7</v>
      </c>
      <c r="D78" s="177">
        <v>0</v>
      </c>
      <c r="E78" s="177">
        <v>0</v>
      </c>
      <c r="F78" s="177">
        <v>102.7</v>
      </c>
      <c r="G78" s="154">
        <v>0</v>
      </c>
      <c r="H78" s="154">
        <v>0</v>
      </c>
      <c r="I78" s="154">
        <v>0</v>
      </c>
      <c r="J78" s="154">
        <v>0</v>
      </c>
      <c r="K78" s="154">
        <v>0</v>
      </c>
      <c r="L78" s="154">
        <v>0</v>
      </c>
      <c r="M78" s="154">
        <v>0</v>
      </c>
      <c r="N78" s="154">
        <v>0</v>
      </c>
    </row>
    <row r="79" spans="1:14" s="155" customFormat="1" ht="31.5" x14ac:dyDescent="0.25">
      <c r="A79" s="152"/>
      <c r="B79" s="178" t="s">
        <v>749</v>
      </c>
      <c r="C79" s="177">
        <f t="shared" si="11"/>
        <v>200</v>
      </c>
      <c r="D79" s="177">
        <v>0</v>
      </c>
      <c r="E79" s="177">
        <v>0</v>
      </c>
      <c r="F79" s="177">
        <v>200</v>
      </c>
      <c r="G79" s="154">
        <v>0</v>
      </c>
      <c r="H79" s="154">
        <v>0</v>
      </c>
      <c r="I79" s="154">
        <v>0</v>
      </c>
      <c r="J79" s="154">
        <v>0</v>
      </c>
      <c r="K79" s="154">
        <v>0</v>
      </c>
      <c r="L79" s="154">
        <v>0</v>
      </c>
      <c r="M79" s="154">
        <v>0</v>
      </c>
      <c r="N79" s="154">
        <v>0</v>
      </c>
    </row>
    <row r="80" spans="1:14" s="155" customFormat="1" ht="15.75" x14ac:dyDescent="0.25">
      <c r="A80" s="152"/>
      <c r="B80" s="178" t="s">
        <v>804</v>
      </c>
      <c r="C80" s="177">
        <f t="shared" si="11"/>
        <v>600</v>
      </c>
      <c r="D80" s="177">
        <v>0</v>
      </c>
      <c r="E80" s="177">
        <v>0</v>
      </c>
      <c r="F80" s="177">
        <v>600</v>
      </c>
      <c r="G80" s="154">
        <v>0</v>
      </c>
      <c r="H80" s="154">
        <v>0</v>
      </c>
      <c r="I80" s="154">
        <v>0</v>
      </c>
      <c r="J80" s="154">
        <v>0</v>
      </c>
      <c r="K80" s="154">
        <v>0</v>
      </c>
      <c r="L80" s="154">
        <v>0</v>
      </c>
      <c r="M80" s="154">
        <v>0</v>
      </c>
      <c r="N80" s="154">
        <v>0</v>
      </c>
    </row>
    <row r="81" spans="1:14" s="155" customFormat="1" ht="31.5" x14ac:dyDescent="0.25">
      <c r="A81" s="152"/>
      <c r="B81" s="178" t="s">
        <v>750</v>
      </c>
      <c r="C81" s="177">
        <f t="shared" si="11"/>
        <v>93.8</v>
      </c>
      <c r="D81" s="177">
        <v>0</v>
      </c>
      <c r="E81" s="177">
        <v>0</v>
      </c>
      <c r="F81" s="177">
        <v>93.8</v>
      </c>
      <c r="G81" s="154">
        <v>0</v>
      </c>
      <c r="H81" s="154">
        <v>0</v>
      </c>
      <c r="I81" s="154">
        <v>0</v>
      </c>
      <c r="J81" s="154">
        <v>70.147620000000003</v>
      </c>
      <c r="K81" s="154">
        <v>0</v>
      </c>
      <c r="L81" s="154">
        <v>0</v>
      </c>
      <c r="M81" s="154">
        <v>0</v>
      </c>
      <c r="N81" s="154">
        <v>70.147620000000003</v>
      </c>
    </row>
    <row r="82" spans="1:14" s="155" customFormat="1" ht="31.5" x14ac:dyDescent="0.25">
      <c r="A82" s="152"/>
      <c r="B82" s="178" t="s">
        <v>751</v>
      </c>
      <c r="C82" s="177">
        <f t="shared" si="11"/>
        <v>300.3</v>
      </c>
      <c r="D82" s="177">
        <v>0</v>
      </c>
      <c r="E82" s="177">
        <v>0</v>
      </c>
      <c r="F82" s="177">
        <v>300.3</v>
      </c>
      <c r="G82" s="154">
        <v>0</v>
      </c>
      <c r="H82" s="154">
        <v>0</v>
      </c>
      <c r="I82" s="154">
        <v>0</v>
      </c>
      <c r="J82" s="154">
        <v>300.3</v>
      </c>
      <c r="K82" s="154">
        <v>0</v>
      </c>
      <c r="L82" s="154">
        <v>0</v>
      </c>
      <c r="M82" s="154">
        <v>0</v>
      </c>
      <c r="N82" s="154">
        <v>300.3</v>
      </c>
    </row>
    <row r="83" spans="1:14" s="155" customFormat="1" ht="31.5" x14ac:dyDescent="0.25">
      <c r="A83" s="152"/>
      <c r="B83" s="178" t="s">
        <v>752</v>
      </c>
      <c r="C83" s="177">
        <f t="shared" si="11"/>
        <v>89.2</v>
      </c>
      <c r="D83" s="177">
        <v>0</v>
      </c>
      <c r="E83" s="177">
        <v>0</v>
      </c>
      <c r="F83" s="177">
        <v>89.2</v>
      </c>
      <c r="G83" s="154">
        <v>0</v>
      </c>
      <c r="H83" s="154">
        <v>0</v>
      </c>
      <c r="I83" s="154">
        <v>0</v>
      </c>
      <c r="J83" s="154">
        <v>89.2</v>
      </c>
      <c r="K83" s="154">
        <v>0</v>
      </c>
      <c r="L83" s="154">
        <v>0</v>
      </c>
      <c r="M83" s="154">
        <v>0</v>
      </c>
      <c r="N83" s="154">
        <v>89.2</v>
      </c>
    </row>
    <row r="84" spans="1:14" s="151" customFormat="1" ht="15.75" x14ac:dyDescent="0.25">
      <c r="A84" s="209" t="s">
        <v>640</v>
      </c>
      <c r="B84" s="212" t="s">
        <v>638</v>
      </c>
      <c r="C84" s="211">
        <f>E84+F84</f>
        <v>31983.9</v>
      </c>
      <c r="D84" s="211">
        <v>0</v>
      </c>
      <c r="E84" s="211">
        <v>0</v>
      </c>
      <c r="F84" s="211">
        <f>F85</f>
        <v>31983.9</v>
      </c>
      <c r="G84" s="211">
        <f>I84+J84</f>
        <v>5910.5437599999996</v>
      </c>
      <c r="H84" s="211">
        <v>0</v>
      </c>
      <c r="I84" s="211">
        <v>0</v>
      </c>
      <c r="J84" s="211">
        <f>J85</f>
        <v>5910.5437599999996</v>
      </c>
      <c r="K84" s="211">
        <f>M84+N84</f>
        <v>5910.5437599999996</v>
      </c>
      <c r="L84" s="211">
        <v>0</v>
      </c>
      <c r="M84" s="211">
        <v>0</v>
      </c>
      <c r="N84" s="211">
        <f>N85</f>
        <v>5910.5437599999996</v>
      </c>
    </row>
    <row r="85" spans="1:14" s="155" customFormat="1" ht="48.75" customHeight="1" x14ac:dyDescent="0.25">
      <c r="A85" s="152"/>
      <c r="B85" s="156" t="s">
        <v>639</v>
      </c>
      <c r="C85" s="154">
        <f>E85+F85</f>
        <v>31983.9</v>
      </c>
      <c r="D85" s="154">
        <v>0</v>
      </c>
      <c r="E85" s="154">
        <v>0</v>
      </c>
      <c r="F85" s="154">
        <v>31983.9</v>
      </c>
      <c r="G85" s="154">
        <f>I85+J85</f>
        <v>5910.5437599999996</v>
      </c>
      <c r="H85" s="154">
        <v>0</v>
      </c>
      <c r="I85" s="154">
        <v>0</v>
      </c>
      <c r="J85" s="154">
        <v>5910.5437599999996</v>
      </c>
      <c r="K85" s="154">
        <f>M85+N85</f>
        <v>5910.5437599999996</v>
      </c>
      <c r="L85" s="154">
        <v>0</v>
      </c>
      <c r="M85" s="154">
        <v>0</v>
      </c>
      <c r="N85" s="154">
        <v>5910.5437599999996</v>
      </c>
    </row>
    <row r="86" spans="1:14" s="151" customFormat="1" ht="31.5" x14ac:dyDescent="0.25">
      <c r="A86" s="209" t="s">
        <v>690</v>
      </c>
      <c r="B86" s="212" t="s">
        <v>413</v>
      </c>
      <c r="C86" s="211">
        <f>E86+F86+D86</f>
        <v>46531.19154</v>
      </c>
      <c r="D86" s="211">
        <f>D87</f>
        <v>44446.594160000001</v>
      </c>
      <c r="E86" s="211">
        <f>E87</f>
        <v>1851.9414200000001</v>
      </c>
      <c r="F86" s="211">
        <f>F87</f>
        <v>232.65595999999999</v>
      </c>
      <c r="G86" s="211">
        <f>I86+J86+H86</f>
        <v>46531.19154</v>
      </c>
      <c r="H86" s="211">
        <f>H87</f>
        <v>44446.594160000001</v>
      </c>
      <c r="I86" s="211">
        <f>I87</f>
        <v>1851.9414200000001</v>
      </c>
      <c r="J86" s="211">
        <f>J87</f>
        <v>232.65596000000002</v>
      </c>
      <c r="K86" s="211">
        <f>M86+N86+L86</f>
        <v>46531.19154</v>
      </c>
      <c r="L86" s="211">
        <f>L87</f>
        <v>44446.594160000001</v>
      </c>
      <c r="M86" s="211">
        <f>M87</f>
        <v>1851.9414200000001</v>
      </c>
      <c r="N86" s="211">
        <f>N87</f>
        <v>232.65596000000002</v>
      </c>
    </row>
    <row r="87" spans="1:14" s="155" customFormat="1" ht="31.5" x14ac:dyDescent="0.25">
      <c r="A87" s="152"/>
      <c r="B87" s="156" t="s">
        <v>641</v>
      </c>
      <c r="C87" s="154">
        <f>E87+F87+D87</f>
        <v>46531.19154</v>
      </c>
      <c r="D87" s="154">
        <v>44446.594160000001</v>
      </c>
      <c r="E87" s="154">
        <v>1851.9414200000001</v>
      </c>
      <c r="F87" s="154">
        <v>232.65595999999999</v>
      </c>
      <c r="G87" s="154">
        <f>I87+J87+H87</f>
        <v>46531.19154</v>
      </c>
      <c r="H87" s="154">
        <v>44446.594160000001</v>
      </c>
      <c r="I87" s="154">
        <v>1851.9414200000001</v>
      </c>
      <c r="J87" s="154">
        <v>232.65596000000002</v>
      </c>
      <c r="K87" s="154">
        <f>M87+N87+L87</f>
        <v>46531.19154</v>
      </c>
      <c r="L87" s="154">
        <v>44446.594160000001</v>
      </c>
      <c r="M87" s="154">
        <v>1851.9414200000001</v>
      </c>
      <c r="N87" s="154">
        <v>232.65596000000002</v>
      </c>
    </row>
    <row r="88" spans="1:14" s="150" customFormat="1" ht="47.25" x14ac:dyDescent="0.25">
      <c r="A88" s="206" t="s">
        <v>620</v>
      </c>
      <c r="B88" s="207" t="s">
        <v>642</v>
      </c>
      <c r="C88" s="208">
        <f>C89</f>
        <v>898.2</v>
      </c>
      <c r="D88" s="208">
        <v>0</v>
      </c>
      <c r="E88" s="208">
        <v>0</v>
      </c>
      <c r="F88" s="208">
        <f>F89</f>
        <v>898.2</v>
      </c>
      <c r="G88" s="208">
        <f>J88</f>
        <v>0</v>
      </c>
      <c r="H88" s="208">
        <v>0</v>
      </c>
      <c r="I88" s="208">
        <v>0</v>
      </c>
      <c r="J88" s="208">
        <f>J90</f>
        <v>0</v>
      </c>
      <c r="K88" s="208">
        <f>N88</f>
        <v>0</v>
      </c>
      <c r="L88" s="208">
        <v>0</v>
      </c>
      <c r="M88" s="208">
        <v>0</v>
      </c>
      <c r="N88" s="208">
        <f>N90</f>
        <v>0</v>
      </c>
    </row>
    <row r="89" spans="1:14" s="155" customFormat="1" ht="31.5" x14ac:dyDescent="0.25">
      <c r="A89" s="209" t="s">
        <v>643</v>
      </c>
      <c r="B89" s="210" t="s">
        <v>407</v>
      </c>
      <c r="C89" s="213">
        <f>C90</f>
        <v>898.2</v>
      </c>
      <c r="D89" s="213">
        <v>0</v>
      </c>
      <c r="E89" s="213">
        <v>0</v>
      </c>
      <c r="F89" s="213">
        <f>F90</f>
        <v>898.2</v>
      </c>
      <c r="G89" s="213">
        <v>0</v>
      </c>
      <c r="H89" s="213">
        <v>0</v>
      </c>
      <c r="I89" s="213">
        <v>0</v>
      </c>
      <c r="J89" s="213">
        <v>0</v>
      </c>
      <c r="K89" s="213">
        <v>0</v>
      </c>
      <c r="L89" s="213">
        <v>0</v>
      </c>
      <c r="M89" s="213">
        <v>0</v>
      </c>
      <c r="N89" s="213">
        <v>0</v>
      </c>
    </row>
    <row r="90" spans="1:14" ht="51.75" customHeight="1" x14ac:dyDescent="0.25">
      <c r="A90" s="157"/>
      <c r="B90" s="153" t="s">
        <v>644</v>
      </c>
      <c r="C90" s="158">
        <v>898.2</v>
      </c>
      <c r="D90" s="158">
        <v>0</v>
      </c>
      <c r="E90" s="158">
        <v>0</v>
      </c>
      <c r="F90" s="158">
        <v>898.2</v>
      </c>
      <c r="G90" s="158">
        <f>J90</f>
        <v>0</v>
      </c>
      <c r="H90" s="158">
        <v>0</v>
      </c>
      <c r="I90" s="158">
        <v>0</v>
      </c>
      <c r="J90" s="158">
        <v>0</v>
      </c>
      <c r="K90" s="158">
        <f>N90</f>
        <v>0</v>
      </c>
      <c r="L90" s="158">
        <v>0</v>
      </c>
      <c r="M90" s="158">
        <v>0</v>
      </c>
      <c r="N90" s="158">
        <v>0</v>
      </c>
    </row>
    <row r="91" spans="1:14" ht="15.75" x14ac:dyDescent="0.25">
      <c r="A91" s="159"/>
      <c r="B91" s="160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</row>
  </sheetData>
  <mergeCells count="28">
    <mergeCell ref="H25:J25"/>
    <mergeCell ref="K25:K26"/>
    <mergeCell ref="L25:N25"/>
    <mergeCell ref="K1:N1"/>
    <mergeCell ref="A3:N3"/>
    <mergeCell ref="A6:C6"/>
    <mergeCell ref="A7:C7"/>
    <mergeCell ref="A8:N8"/>
    <mergeCell ref="B10:B13"/>
    <mergeCell ref="C12:C13"/>
    <mergeCell ref="D12:F12"/>
    <mergeCell ref="G12:G13"/>
    <mergeCell ref="H12:J12"/>
    <mergeCell ref="C10:F11"/>
    <mergeCell ref="G10:J11"/>
    <mergeCell ref="A21:J21"/>
    <mergeCell ref="A10:A13"/>
    <mergeCell ref="K23:N24"/>
    <mergeCell ref="K10:N11"/>
    <mergeCell ref="K12:K13"/>
    <mergeCell ref="L12:N12"/>
    <mergeCell ref="A23:A26"/>
    <mergeCell ref="B23:B26"/>
    <mergeCell ref="C25:C26"/>
    <mergeCell ref="D25:F25"/>
    <mergeCell ref="G25:G26"/>
    <mergeCell ref="C23:F24"/>
    <mergeCell ref="G23:J24"/>
  </mergeCells>
  <pageMargins left="0.31496062992125984" right="0.31496062992125984" top="1.1417322834645669" bottom="0.35433070866141736" header="0.31496062992125984" footer="0.31496062992125984"/>
  <pageSetup paperSize="9" scale="51" orientation="landscape" r:id="rId1"/>
  <rowBreaks count="1" manualBreakCount="1">
    <brk id="3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Доходы</vt:lpstr>
      <vt:lpstr>Расходы</vt:lpstr>
      <vt:lpstr>Источники</vt:lpstr>
      <vt:lpstr>Дорожный фонд</vt:lpstr>
      <vt:lpstr>'Дорожный фонд'!Область_печати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2025-04-28T10:48:21Z</cp:lastPrinted>
  <dcterms:created xsi:type="dcterms:W3CDTF">2024-10-23T06:02:00Z</dcterms:created>
  <dcterms:modified xsi:type="dcterms:W3CDTF">2025-05-21T07:25:13Z</dcterms:modified>
</cp:coreProperties>
</file>