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680" yWindow="-132" windowWidth="14472" windowHeight="12612" tabRatio="919"/>
  </bookViews>
  <sheets>
    <sheet name="ДОХОДЫ" sheetId="23" r:id="rId1"/>
    <sheet name="расходы" sheetId="1" r:id="rId2"/>
    <sheet name="Источники" sheetId="21" r:id="rId3"/>
    <sheet name="дорожный фонд" sheetId="20" r:id="rId4"/>
  </sheets>
  <definedNames>
    <definedName name="_xlnm._FilterDatabase" localSheetId="1" hidden="1">расходы!$A$3:$F$859</definedName>
    <definedName name="_xlnm.Print_Area" localSheetId="3">'дорожный фонд'!$A$1:$N$96</definedName>
    <definedName name="_xlnm.Print_Area" localSheetId="0">ДОХОДЫ!$A$3:$H$209</definedName>
    <definedName name="_xlnm.Print_Area" localSheetId="2">Источники!$A$1:$G$15</definedName>
    <definedName name="_xlnm.Print_Area" localSheetId="1">расходы!$A$1:$K$859</definedName>
  </definedNames>
  <calcPr calcId="145621"/>
</workbook>
</file>

<file path=xl/calcChain.xml><?xml version="1.0" encoding="utf-8"?>
<calcChain xmlns="http://schemas.openxmlformats.org/spreadsheetml/2006/main">
  <c r="C18" i="20" l="1"/>
  <c r="J66" i="20" l="1"/>
  <c r="G66" i="20"/>
  <c r="J34" i="20"/>
  <c r="I34" i="20"/>
  <c r="G53" i="20"/>
  <c r="N65" i="20"/>
  <c r="M65" i="20"/>
  <c r="L65" i="20"/>
  <c r="F53" i="20"/>
  <c r="N78" i="20"/>
  <c r="M78" i="20"/>
  <c r="L78" i="20"/>
  <c r="C78" i="20"/>
  <c r="J53" i="20"/>
  <c r="K65" i="20" l="1"/>
  <c r="K78" i="20"/>
  <c r="F30" i="20"/>
  <c r="H208" i="23" l="1"/>
  <c r="G208" i="23"/>
  <c r="H207" i="23"/>
  <c r="G207" i="23"/>
  <c r="H206" i="23"/>
  <c r="G206" i="23"/>
  <c r="H205" i="23"/>
  <c r="G205" i="23"/>
  <c r="H204" i="23"/>
  <c r="G204" i="23"/>
  <c r="H203" i="23"/>
  <c r="G203" i="23"/>
  <c r="F202" i="23"/>
  <c r="H202" i="23" s="1"/>
  <c r="E202" i="23"/>
  <c r="D202" i="23"/>
  <c r="C202" i="23"/>
  <c r="H201" i="23"/>
  <c r="G201" i="23"/>
  <c r="F200" i="23"/>
  <c r="E200" i="23"/>
  <c r="H200" i="23" s="1"/>
  <c r="D200" i="23"/>
  <c r="G200" i="23" s="1"/>
  <c r="C200" i="23"/>
  <c r="F198" i="23"/>
  <c r="E198" i="23"/>
  <c r="D198" i="23"/>
  <c r="C198" i="23"/>
  <c r="H197" i="23"/>
  <c r="G197" i="23"/>
  <c r="F196" i="23"/>
  <c r="E196" i="23"/>
  <c r="H196" i="23" s="1"/>
  <c r="D196" i="23"/>
  <c r="G196" i="23" s="1"/>
  <c r="C196" i="23"/>
  <c r="H195" i="23"/>
  <c r="G195" i="23"/>
  <c r="H194" i="23"/>
  <c r="G194" i="23"/>
  <c r="H193" i="23"/>
  <c r="G193" i="23"/>
  <c r="H192" i="23"/>
  <c r="G192" i="23"/>
  <c r="H191" i="23"/>
  <c r="G191" i="23"/>
  <c r="F188" i="23"/>
  <c r="E188" i="23"/>
  <c r="D188" i="23"/>
  <c r="C188" i="23"/>
  <c r="C184" i="23" s="1"/>
  <c r="H187" i="23"/>
  <c r="G187" i="23"/>
  <c r="H186" i="23"/>
  <c r="G186" i="23"/>
  <c r="H185" i="23"/>
  <c r="G185" i="23"/>
  <c r="F184" i="23"/>
  <c r="E184" i="23"/>
  <c r="D184" i="23"/>
  <c r="H183" i="23"/>
  <c r="G183" i="23"/>
  <c r="G182" i="23"/>
  <c r="F180" i="23"/>
  <c r="E180" i="23"/>
  <c r="H180" i="23" s="1"/>
  <c r="D180" i="23"/>
  <c r="G180" i="23" s="1"/>
  <c r="C180" i="23"/>
  <c r="H179" i="23"/>
  <c r="G179" i="23"/>
  <c r="G178" i="23"/>
  <c r="H177" i="23"/>
  <c r="G177" i="23"/>
  <c r="H176" i="23"/>
  <c r="G176" i="23"/>
  <c r="F174" i="23"/>
  <c r="E174" i="23"/>
  <c r="D174" i="23"/>
  <c r="C174" i="23"/>
  <c r="G173" i="23"/>
  <c r="H172" i="23"/>
  <c r="G172" i="23"/>
  <c r="H171" i="23"/>
  <c r="G171" i="23"/>
  <c r="H170" i="23"/>
  <c r="G170" i="23"/>
  <c r="H169" i="23"/>
  <c r="G169" i="23"/>
  <c r="H168" i="23"/>
  <c r="G168" i="23"/>
  <c r="H167" i="23"/>
  <c r="G167" i="23"/>
  <c r="H166" i="23"/>
  <c r="G166" i="23"/>
  <c r="H165" i="23"/>
  <c r="G165" i="23"/>
  <c r="H164" i="23"/>
  <c r="G164" i="23"/>
  <c r="H163" i="23"/>
  <c r="G163" i="23"/>
  <c r="H162" i="23"/>
  <c r="G162" i="23"/>
  <c r="H161" i="23"/>
  <c r="G161" i="23"/>
  <c r="F159" i="23"/>
  <c r="E159" i="23"/>
  <c r="E158" i="23" s="1"/>
  <c r="D159" i="23"/>
  <c r="D158" i="23" s="1"/>
  <c r="C159" i="23"/>
  <c r="G157" i="23"/>
  <c r="H156" i="23"/>
  <c r="G156" i="23"/>
  <c r="H155" i="23"/>
  <c r="G155" i="23"/>
  <c r="H154" i="23"/>
  <c r="G154" i="23"/>
  <c r="H153" i="23"/>
  <c r="G153" i="23"/>
  <c r="H152" i="23"/>
  <c r="G152" i="23"/>
  <c r="G151" i="23"/>
  <c r="H150" i="23"/>
  <c r="G150" i="23"/>
  <c r="H149" i="23"/>
  <c r="G149" i="23"/>
  <c r="G148" i="23"/>
  <c r="H147" i="23"/>
  <c r="G147" i="23"/>
  <c r="H146" i="23"/>
  <c r="G146" i="23"/>
  <c r="F144" i="23"/>
  <c r="G144" i="23" s="1"/>
  <c r="E144" i="23"/>
  <c r="D144" i="23"/>
  <c r="C144" i="23"/>
  <c r="G143" i="23"/>
  <c r="G142" i="23"/>
  <c r="F140" i="23"/>
  <c r="E140" i="23"/>
  <c r="E139" i="23" s="1"/>
  <c r="D140" i="23"/>
  <c r="G140" i="23" s="1"/>
  <c r="C140" i="23"/>
  <c r="C139" i="23" s="1"/>
  <c r="F139" i="23"/>
  <c r="G138" i="23"/>
  <c r="F136" i="23"/>
  <c r="F135" i="23" s="1"/>
  <c r="E136" i="23"/>
  <c r="D136" i="23"/>
  <c r="C136" i="23"/>
  <c r="C135" i="23" s="1"/>
  <c r="E135" i="23"/>
  <c r="G134" i="23"/>
  <c r="F133" i="23"/>
  <c r="G133" i="23" s="1"/>
  <c r="E133" i="23"/>
  <c r="D133" i="23"/>
  <c r="C133" i="23"/>
  <c r="G132" i="23"/>
  <c r="G131" i="23"/>
  <c r="G130" i="23"/>
  <c r="H129" i="23"/>
  <c r="G129" i="23"/>
  <c r="F127" i="23"/>
  <c r="G127" i="23" s="1"/>
  <c r="E127" i="23"/>
  <c r="E126" i="23" s="1"/>
  <c r="D127" i="23"/>
  <c r="C127" i="23"/>
  <c r="C126" i="23" s="1"/>
  <c r="D126" i="23"/>
  <c r="G125" i="23"/>
  <c r="F124" i="23"/>
  <c r="G124" i="23" s="1"/>
  <c r="E124" i="23"/>
  <c r="D124" i="23"/>
  <c r="C124" i="23"/>
  <c r="H123" i="23"/>
  <c r="G123" i="23"/>
  <c r="F122" i="23"/>
  <c r="E122" i="23"/>
  <c r="D122" i="23"/>
  <c r="G122" i="23" s="1"/>
  <c r="C122" i="23"/>
  <c r="H121" i="23"/>
  <c r="G121" i="23"/>
  <c r="F120" i="23"/>
  <c r="E120" i="23"/>
  <c r="H120" i="23" s="1"/>
  <c r="D120" i="23"/>
  <c r="C120" i="23"/>
  <c r="G119" i="23"/>
  <c r="G118" i="23"/>
  <c r="F118" i="23"/>
  <c r="F117" i="23" s="1"/>
  <c r="E118" i="23"/>
  <c r="E117" i="23" s="1"/>
  <c r="D118" i="23"/>
  <c r="D117" i="23" s="1"/>
  <c r="C118" i="23"/>
  <c r="C117" i="23" s="1"/>
  <c r="H115" i="23"/>
  <c r="G115" i="23"/>
  <c r="H114" i="23"/>
  <c r="G114" i="23"/>
  <c r="F112" i="23"/>
  <c r="E112" i="23"/>
  <c r="D112" i="23"/>
  <c r="C112" i="23"/>
  <c r="H111" i="23"/>
  <c r="G111" i="23"/>
  <c r="F109" i="23"/>
  <c r="E109" i="23"/>
  <c r="D109" i="23"/>
  <c r="C109" i="23"/>
  <c r="H108" i="23"/>
  <c r="G108" i="23"/>
  <c r="C107" i="23"/>
  <c r="H104" i="23"/>
  <c r="G104" i="23"/>
  <c r="F103" i="23"/>
  <c r="E103" i="23"/>
  <c r="D103" i="23"/>
  <c r="C103" i="23"/>
  <c r="F101" i="23"/>
  <c r="E101" i="23"/>
  <c r="D101" i="23"/>
  <c r="C101" i="23"/>
  <c r="F99" i="23"/>
  <c r="F98" i="23" s="1"/>
  <c r="E99" i="23"/>
  <c r="E98" i="23" s="1"/>
  <c r="D99" i="23"/>
  <c r="C99" i="23"/>
  <c r="H97" i="23"/>
  <c r="G97" i="23"/>
  <c r="H96" i="23"/>
  <c r="G96" i="23"/>
  <c r="H95" i="23"/>
  <c r="G95" i="23"/>
  <c r="H94" i="23"/>
  <c r="G94" i="23"/>
  <c r="H93" i="23"/>
  <c r="H92" i="23"/>
  <c r="G92" i="23"/>
  <c r="H91" i="23"/>
  <c r="G91" i="23"/>
  <c r="H90" i="23"/>
  <c r="G90" i="23"/>
  <c r="H89" i="23"/>
  <c r="G89" i="23"/>
  <c r="H88" i="23"/>
  <c r="G88" i="23"/>
  <c r="H86" i="23"/>
  <c r="G85" i="23"/>
  <c r="H84" i="23"/>
  <c r="G84" i="23"/>
  <c r="H82" i="23"/>
  <c r="G82" i="23"/>
  <c r="H81" i="23"/>
  <c r="G81" i="23"/>
  <c r="H80" i="23"/>
  <c r="G80" i="23"/>
  <c r="F79" i="23"/>
  <c r="E79" i="23"/>
  <c r="H79" i="23" s="1"/>
  <c r="D79" i="23"/>
  <c r="C79" i="23"/>
  <c r="H78" i="23"/>
  <c r="G78" i="23"/>
  <c r="H77" i="23"/>
  <c r="G77" i="23"/>
  <c r="F76" i="23"/>
  <c r="E76" i="23"/>
  <c r="D76" i="23"/>
  <c r="C76" i="23"/>
  <c r="H75" i="23"/>
  <c r="G75" i="23"/>
  <c r="H74" i="23"/>
  <c r="G74" i="23"/>
  <c r="F73" i="23"/>
  <c r="E73" i="23"/>
  <c r="E72" i="23" s="1"/>
  <c r="D73" i="23"/>
  <c r="C73" i="23"/>
  <c r="D72" i="23"/>
  <c r="H71" i="23"/>
  <c r="G71" i="23"/>
  <c r="F70" i="23"/>
  <c r="F68" i="23" s="1"/>
  <c r="E70" i="23"/>
  <c r="E68" i="23" s="1"/>
  <c r="D70" i="23"/>
  <c r="C70" i="23"/>
  <c r="C68" i="23" s="1"/>
  <c r="H69" i="23"/>
  <c r="G69" i="23"/>
  <c r="D68" i="23"/>
  <c r="H67" i="23"/>
  <c r="G67" i="23"/>
  <c r="F66" i="23"/>
  <c r="E66" i="23"/>
  <c r="D66" i="23"/>
  <c r="C66" i="23"/>
  <c r="C65" i="23" s="1"/>
  <c r="H64" i="23"/>
  <c r="G64" i="23"/>
  <c r="F63" i="23"/>
  <c r="H63" i="23" s="1"/>
  <c r="E63" i="23"/>
  <c r="D63" i="23"/>
  <c r="C63" i="23"/>
  <c r="H62" i="23"/>
  <c r="G62" i="23"/>
  <c r="H61" i="23"/>
  <c r="G61" i="23"/>
  <c r="H60" i="23"/>
  <c r="G60" i="23"/>
  <c r="H59" i="23"/>
  <c r="G59" i="23"/>
  <c r="H58" i="23"/>
  <c r="G58" i="23"/>
  <c r="F57" i="23"/>
  <c r="E57" i="23"/>
  <c r="D57" i="23"/>
  <c r="D56" i="23" s="1"/>
  <c r="C57" i="23"/>
  <c r="C56" i="23" s="1"/>
  <c r="E56" i="23"/>
  <c r="H54" i="23"/>
  <c r="G54" i="23"/>
  <c r="F53" i="23"/>
  <c r="G53" i="23" s="1"/>
  <c r="E53" i="23"/>
  <c r="D53" i="23"/>
  <c r="C53" i="23"/>
  <c r="H52" i="23"/>
  <c r="G52" i="23"/>
  <c r="F51" i="23"/>
  <c r="H51" i="23" s="1"/>
  <c r="E51" i="23"/>
  <c r="D51" i="23"/>
  <c r="C51" i="23"/>
  <c r="E50" i="23"/>
  <c r="H49" i="23"/>
  <c r="G49" i="23"/>
  <c r="H48" i="23"/>
  <c r="G48" i="23"/>
  <c r="F47" i="23"/>
  <c r="E47" i="23"/>
  <c r="D47" i="23"/>
  <c r="C47" i="23"/>
  <c r="H46" i="23"/>
  <c r="G46" i="23"/>
  <c r="H45" i="23"/>
  <c r="G45" i="23"/>
  <c r="F44" i="23"/>
  <c r="F41" i="23" s="1"/>
  <c r="E44" i="23"/>
  <c r="E41" i="23" s="1"/>
  <c r="D44" i="23"/>
  <c r="D41" i="23" s="1"/>
  <c r="C44" i="23"/>
  <c r="H43" i="23"/>
  <c r="G43" i="23"/>
  <c r="F42" i="23"/>
  <c r="E42" i="23"/>
  <c r="D42" i="23"/>
  <c r="G42" i="23" s="1"/>
  <c r="C42" i="23"/>
  <c r="C41" i="23"/>
  <c r="H40" i="23"/>
  <c r="G40" i="23"/>
  <c r="F39" i="23"/>
  <c r="E39" i="23"/>
  <c r="D39" i="23"/>
  <c r="G39" i="23" s="1"/>
  <c r="C39" i="23"/>
  <c r="H38" i="23"/>
  <c r="G38" i="23"/>
  <c r="F37" i="23"/>
  <c r="H37" i="23" s="1"/>
  <c r="E37" i="23"/>
  <c r="D37" i="23"/>
  <c r="C37" i="23"/>
  <c r="H35" i="23"/>
  <c r="G35" i="23"/>
  <c r="H34" i="23"/>
  <c r="G34" i="23"/>
  <c r="F33" i="23"/>
  <c r="E33" i="23"/>
  <c r="D33" i="23"/>
  <c r="C33" i="23"/>
  <c r="H31" i="23"/>
  <c r="G31" i="23"/>
  <c r="F30" i="23"/>
  <c r="E30" i="23"/>
  <c r="D30" i="23"/>
  <c r="G30" i="23" s="1"/>
  <c r="C30" i="23"/>
  <c r="H29" i="23"/>
  <c r="G29" i="23"/>
  <c r="H28" i="23"/>
  <c r="G28" i="23"/>
  <c r="H27" i="23"/>
  <c r="G27" i="23"/>
  <c r="H26" i="23"/>
  <c r="G26" i="23"/>
  <c r="F25" i="23"/>
  <c r="F24" i="23" s="1"/>
  <c r="E25" i="23"/>
  <c r="D25" i="23"/>
  <c r="C25" i="23"/>
  <c r="C24" i="23"/>
  <c r="H23" i="23"/>
  <c r="G23" i="23"/>
  <c r="G22" i="23"/>
  <c r="G20" i="23"/>
  <c r="H19" i="23"/>
  <c r="G19" i="23"/>
  <c r="H18" i="23"/>
  <c r="G18" i="23"/>
  <c r="H17" i="23"/>
  <c r="G17" i="23"/>
  <c r="F16" i="23"/>
  <c r="E16" i="23"/>
  <c r="E15" i="23" s="1"/>
  <c r="D16" i="23"/>
  <c r="D15" i="23" s="1"/>
  <c r="C16" i="23"/>
  <c r="C15" i="23" s="1"/>
  <c r="H57" i="23" l="1"/>
  <c r="G109" i="23"/>
  <c r="F107" i="23"/>
  <c r="C32" i="23"/>
  <c r="H103" i="23"/>
  <c r="H109" i="23"/>
  <c r="H184" i="23"/>
  <c r="G16" i="23"/>
  <c r="C72" i="23"/>
  <c r="H188" i="23"/>
  <c r="G37" i="23"/>
  <c r="D50" i="23"/>
  <c r="C98" i="23"/>
  <c r="C55" i="23" s="1"/>
  <c r="C158" i="23"/>
  <c r="H53" i="23"/>
  <c r="G63" i="23"/>
  <c r="F65" i="23"/>
  <c r="H76" i="23"/>
  <c r="D24" i="23"/>
  <c r="G24" i="23" s="1"/>
  <c r="G57" i="23"/>
  <c r="G70" i="23"/>
  <c r="E24" i="23"/>
  <c r="H24" i="23" s="1"/>
  <c r="F32" i="23"/>
  <c r="G41" i="23"/>
  <c r="H70" i="23"/>
  <c r="G79" i="23"/>
  <c r="G112" i="23"/>
  <c r="G120" i="23"/>
  <c r="G174" i="23"/>
  <c r="G184" i="23"/>
  <c r="G68" i="23"/>
  <c r="H68" i="23"/>
  <c r="G76" i="23"/>
  <c r="H47" i="23"/>
  <c r="D107" i="23"/>
  <c r="G107" i="23" s="1"/>
  <c r="H30" i="23"/>
  <c r="E32" i="23"/>
  <c r="E14" i="23" s="1"/>
  <c r="H39" i="23"/>
  <c r="H42" i="23"/>
  <c r="G47" i="23"/>
  <c r="D65" i="23"/>
  <c r="G65" i="23" s="1"/>
  <c r="D98" i="23"/>
  <c r="G98" i="23" s="1"/>
  <c r="G103" i="23"/>
  <c r="E107" i="23"/>
  <c r="H107" i="23" s="1"/>
  <c r="H112" i="23"/>
  <c r="G136" i="23"/>
  <c r="G188" i="23"/>
  <c r="D32" i="23"/>
  <c r="C50" i="23"/>
  <c r="C14" i="23" s="1"/>
  <c r="E65" i="23"/>
  <c r="H65" i="23" s="1"/>
  <c r="G117" i="23"/>
  <c r="G202" i="23"/>
  <c r="H16" i="23"/>
  <c r="G51" i="23"/>
  <c r="H41" i="23"/>
  <c r="E116" i="23"/>
  <c r="C116" i="23"/>
  <c r="C106" i="23" s="1"/>
  <c r="C105" i="23" s="1"/>
  <c r="H25" i="23"/>
  <c r="H33" i="23"/>
  <c r="H44" i="23"/>
  <c r="H66" i="23"/>
  <c r="D135" i="23"/>
  <c r="G135" i="23" s="1"/>
  <c r="F158" i="23"/>
  <c r="H159" i="23"/>
  <c r="G25" i="23"/>
  <c r="G33" i="23"/>
  <c r="G44" i="23"/>
  <c r="G66" i="23"/>
  <c r="H98" i="23"/>
  <c r="F126" i="23"/>
  <c r="H127" i="23"/>
  <c r="D139" i="23"/>
  <c r="G139" i="23" s="1"/>
  <c r="H144" i="23"/>
  <c r="G159" i="23"/>
  <c r="H174" i="23"/>
  <c r="F15" i="23"/>
  <c r="F50" i="23"/>
  <c r="F56" i="23"/>
  <c r="F72" i="23"/>
  <c r="C13" i="23" l="1"/>
  <c r="G32" i="23"/>
  <c r="D116" i="23"/>
  <c r="D106" i="23" s="1"/>
  <c r="D105" i="23" s="1"/>
  <c r="D55" i="23"/>
  <c r="E13" i="23"/>
  <c r="E106" i="23"/>
  <c r="E105" i="23" s="1"/>
  <c r="H32" i="23"/>
  <c r="D14" i="23"/>
  <c r="D13" i="23" s="1"/>
  <c r="D209" i="23" s="1"/>
  <c r="C10" i="21" s="1"/>
  <c r="E55" i="23"/>
  <c r="G56" i="23"/>
  <c r="H56" i="23"/>
  <c r="F55" i="23"/>
  <c r="G126" i="23"/>
  <c r="H126" i="23"/>
  <c r="G72" i="23"/>
  <c r="H72" i="23"/>
  <c r="G15" i="23"/>
  <c r="H15" i="23"/>
  <c r="F14" i="23"/>
  <c r="H158" i="23"/>
  <c r="G158" i="23"/>
  <c r="F116" i="23"/>
  <c r="C209" i="23"/>
  <c r="G50" i="23"/>
  <c r="H50" i="23"/>
  <c r="E209" i="23" l="1"/>
  <c r="D10" i="21" s="1"/>
  <c r="G116" i="23"/>
  <c r="H116" i="23"/>
  <c r="F106" i="23"/>
  <c r="H14" i="23"/>
  <c r="F13" i="23"/>
  <c r="G14" i="23"/>
  <c r="H55" i="23"/>
  <c r="G55" i="23"/>
  <c r="G106" i="23" l="1"/>
  <c r="H106" i="23"/>
  <c r="F105" i="23"/>
  <c r="G13" i="23"/>
  <c r="H13" i="23"/>
  <c r="G105" i="23" l="1"/>
  <c r="H105" i="23"/>
  <c r="F209" i="23"/>
  <c r="E10" i="21" s="1"/>
  <c r="G209" i="23" l="1"/>
  <c r="H209" i="23"/>
  <c r="I730" i="1" l="1"/>
  <c r="H730" i="1"/>
  <c r="J772" i="1"/>
  <c r="F771" i="1"/>
  <c r="F770" i="1" s="1"/>
  <c r="F769" i="1" s="1"/>
  <c r="I771" i="1"/>
  <c r="I770" i="1" s="1"/>
  <c r="I769" i="1" s="1"/>
  <c r="H771" i="1"/>
  <c r="H770" i="1" s="1"/>
  <c r="H769" i="1" s="1"/>
  <c r="G771" i="1"/>
  <c r="G770" i="1" s="1"/>
  <c r="G769" i="1" s="1"/>
  <c r="G797" i="1"/>
  <c r="G792" i="1"/>
  <c r="I765" i="1"/>
  <c r="I764" i="1" s="1"/>
  <c r="I763" i="1" s="1"/>
  <c r="H765" i="1"/>
  <c r="H764" i="1" s="1"/>
  <c r="H763" i="1" s="1"/>
  <c r="I749" i="1"/>
  <c r="I748" i="1" s="1"/>
  <c r="H749" i="1"/>
  <c r="H748" i="1" s="1"/>
  <c r="G744" i="1"/>
  <c r="G733" i="1"/>
  <c r="J700" i="1"/>
  <c r="F699" i="1"/>
  <c r="F698" i="1" s="1"/>
  <c r="F697" i="1" s="1"/>
  <c r="I699" i="1"/>
  <c r="I698" i="1" s="1"/>
  <c r="H699" i="1"/>
  <c r="H698" i="1" s="1"/>
  <c r="H697" i="1" s="1"/>
  <c r="G699" i="1"/>
  <c r="G698" i="1" s="1"/>
  <c r="G697" i="1" s="1"/>
  <c r="G580" i="1"/>
  <c r="G623" i="1"/>
  <c r="I617" i="1"/>
  <c r="G617" i="1"/>
  <c r="I613" i="1"/>
  <c r="H613" i="1"/>
  <c r="I596" i="1"/>
  <c r="H596" i="1"/>
  <c r="G582" i="1"/>
  <c r="I580" i="1"/>
  <c r="H580" i="1"/>
  <c r="I576" i="1"/>
  <c r="H576" i="1"/>
  <c r="G576" i="1"/>
  <c r="I537" i="1"/>
  <c r="H537" i="1"/>
  <c r="G537" i="1"/>
  <c r="G535" i="1"/>
  <c r="G472" i="1"/>
  <c r="G483" i="1"/>
  <c r="G362" i="1"/>
  <c r="G226" i="1"/>
  <c r="G469" i="1"/>
  <c r="G457" i="1"/>
  <c r="H394" i="1"/>
  <c r="I365" i="1"/>
  <c r="H365" i="1"/>
  <c r="G365" i="1"/>
  <c r="I362" i="1"/>
  <c r="H362" i="1"/>
  <c r="G349" i="1"/>
  <c r="H340" i="1"/>
  <c r="G333" i="1"/>
  <c r="J771" i="1" l="1"/>
  <c r="J770" i="1"/>
  <c r="J769" i="1"/>
  <c r="J699" i="1"/>
  <c r="J698" i="1"/>
  <c r="I697" i="1"/>
  <c r="J697" i="1" s="1"/>
  <c r="G534" i="1"/>
  <c r="G324" i="1"/>
  <c r="I324" i="1"/>
  <c r="H324" i="1"/>
  <c r="H318" i="1"/>
  <c r="H317" i="1" s="1"/>
  <c r="I311" i="1"/>
  <c r="I310" i="1" s="1"/>
  <c r="I309" i="1" s="1"/>
  <c r="H311" i="1"/>
  <c r="H310" i="1" s="1"/>
  <c r="H309" i="1" s="1"/>
  <c r="G311" i="1"/>
  <c r="G310" i="1" s="1"/>
  <c r="G309" i="1" s="1"/>
  <c r="I261" i="1"/>
  <c r="H261" i="1"/>
  <c r="G261" i="1"/>
  <c r="G260" i="1" s="1"/>
  <c r="G195" i="1"/>
  <c r="G194" i="1" s="1"/>
  <c r="G191" i="1"/>
  <c r="G190" i="1" s="1"/>
  <c r="F200" i="1"/>
  <c r="F199" i="1" s="1"/>
  <c r="F198" i="1" s="1"/>
  <c r="G200" i="1"/>
  <c r="G199" i="1" s="1"/>
  <c r="G198" i="1" s="1"/>
  <c r="H200" i="1"/>
  <c r="H199" i="1" s="1"/>
  <c r="H198" i="1" s="1"/>
  <c r="I200" i="1"/>
  <c r="I199" i="1" s="1"/>
  <c r="G189" i="1" l="1"/>
  <c r="G188" i="1" s="1"/>
  <c r="I198" i="1"/>
  <c r="J199" i="1"/>
  <c r="K199" i="1"/>
  <c r="J200" i="1"/>
  <c r="K200" i="1"/>
  <c r="K94" i="1"/>
  <c r="J94" i="1"/>
  <c r="I93" i="1"/>
  <c r="H93" i="1"/>
  <c r="G93" i="1"/>
  <c r="F576" i="1"/>
  <c r="F537" i="1"/>
  <c r="F535" i="1"/>
  <c r="F349" i="1"/>
  <c r="F311" i="1"/>
  <c r="F310" i="1" s="1"/>
  <c r="F309" i="1" s="1"/>
  <c r="F219" i="1"/>
  <c r="F91" i="1"/>
  <c r="K198" i="1" l="1"/>
  <c r="J198" i="1"/>
  <c r="J93" i="1"/>
  <c r="K93" i="1"/>
  <c r="F534" i="1"/>
  <c r="E9" i="21"/>
  <c r="E8" i="21" s="1"/>
  <c r="D9" i="21"/>
  <c r="F10" i="21" l="1"/>
  <c r="G10" i="21"/>
  <c r="D8" i="21"/>
  <c r="D7" i="21" s="1"/>
  <c r="G9" i="21"/>
  <c r="C9" i="21"/>
  <c r="F9" i="21" s="1"/>
  <c r="E7" i="21"/>
  <c r="G8" i="21" l="1"/>
  <c r="C8" i="21"/>
  <c r="C7" i="21" s="1"/>
  <c r="F7" i="21" s="1"/>
  <c r="G7" i="21"/>
  <c r="F8" i="21" l="1"/>
  <c r="M18" i="20" l="1"/>
  <c r="L18" i="20"/>
  <c r="N17" i="20"/>
  <c r="M17" i="20"/>
  <c r="L17" i="20"/>
  <c r="N16" i="20"/>
  <c r="M16" i="20"/>
  <c r="L16" i="20"/>
  <c r="N15" i="20"/>
  <c r="M15" i="20"/>
  <c r="L15" i="20"/>
  <c r="N14" i="20"/>
  <c r="M14" i="20"/>
  <c r="L14" i="20"/>
  <c r="N94" i="20"/>
  <c r="M94" i="20"/>
  <c r="L94" i="20"/>
  <c r="N92" i="20"/>
  <c r="K92" i="20" s="1"/>
  <c r="M92" i="20"/>
  <c r="L92" i="20"/>
  <c r="N90" i="20"/>
  <c r="K90" i="20" s="1"/>
  <c r="K89" i="20" s="1"/>
  <c r="M90" i="20"/>
  <c r="L90" i="20"/>
  <c r="M89" i="20"/>
  <c r="L89" i="20"/>
  <c r="L88" i="20"/>
  <c r="N87" i="20"/>
  <c r="M87" i="20"/>
  <c r="L87" i="20"/>
  <c r="N86" i="20"/>
  <c r="M86" i="20"/>
  <c r="L86" i="20"/>
  <c r="N83" i="20"/>
  <c r="M83" i="20"/>
  <c r="L83" i="20"/>
  <c r="M80" i="20"/>
  <c r="L80" i="20"/>
  <c r="M79" i="20"/>
  <c r="L79" i="20"/>
  <c r="N77" i="20"/>
  <c r="M77" i="20"/>
  <c r="L77" i="20"/>
  <c r="N76" i="20"/>
  <c r="M76" i="20"/>
  <c r="L76" i="20"/>
  <c r="N75" i="20"/>
  <c r="M75" i="20"/>
  <c r="L75" i="20"/>
  <c r="N74" i="20"/>
  <c r="M74" i="20"/>
  <c r="L74" i="20"/>
  <c r="N73" i="20"/>
  <c r="M73" i="20"/>
  <c r="L73" i="20"/>
  <c r="N72" i="20"/>
  <c r="M72" i="20"/>
  <c r="L72" i="20"/>
  <c r="N71" i="20"/>
  <c r="M71" i="20"/>
  <c r="L71" i="20"/>
  <c r="N70" i="20"/>
  <c r="M70" i="20"/>
  <c r="L70" i="20"/>
  <c r="N69" i="20"/>
  <c r="M69" i="20"/>
  <c r="L69" i="20"/>
  <c r="N68" i="20"/>
  <c r="M68" i="20"/>
  <c r="L68" i="20"/>
  <c r="N67" i="20"/>
  <c r="M67" i="20"/>
  <c r="L67" i="20"/>
  <c r="M66" i="20"/>
  <c r="L66" i="20"/>
  <c r="N64" i="20"/>
  <c r="M64" i="20"/>
  <c r="L64" i="20"/>
  <c r="N63" i="20"/>
  <c r="M63" i="20"/>
  <c r="L63" i="20"/>
  <c r="N62" i="20"/>
  <c r="M62" i="20"/>
  <c r="L62" i="20"/>
  <c r="N61" i="20"/>
  <c r="M61" i="20"/>
  <c r="L61" i="20"/>
  <c r="N60" i="20"/>
  <c r="M60" i="20"/>
  <c r="L60" i="20"/>
  <c r="N59" i="20"/>
  <c r="M59" i="20"/>
  <c r="L59" i="20"/>
  <c r="N58" i="20"/>
  <c r="M58" i="20"/>
  <c r="L58" i="20"/>
  <c r="N57" i="20"/>
  <c r="M57" i="20"/>
  <c r="L57" i="20"/>
  <c r="N56" i="20"/>
  <c r="M56" i="20"/>
  <c r="L56" i="20"/>
  <c r="N55" i="20"/>
  <c r="M55" i="20"/>
  <c r="L55" i="20"/>
  <c r="N54" i="20"/>
  <c r="M54" i="20"/>
  <c r="L54" i="20"/>
  <c r="M53" i="20"/>
  <c r="L53" i="20"/>
  <c r="N52" i="20"/>
  <c r="M52" i="20"/>
  <c r="L52" i="20"/>
  <c r="N51" i="20"/>
  <c r="M51" i="20"/>
  <c r="L51" i="20"/>
  <c r="N50" i="20"/>
  <c r="M50" i="20"/>
  <c r="L50" i="20"/>
  <c r="N49" i="20"/>
  <c r="M49" i="20"/>
  <c r="L49" i="20"/>
  <c r="N48" i="20"/>
  <c r="M48" i="20"/>
  <c r="L48" i="20"/>
  <c r="N47" i="20"/>
  <c r="M47" i="20"/>
  <c r="L47" i="20"/>
  <c r="N46" i="20"/>
  <c r="M46" i="20"/>
  <c r="L46" i="20"/>
  <c r="N45" i="20"/>
  <c r="M45" i="20"/>
  <c r="L45" i="20"/>
  <c r="N44" i="20"/>
  <c r="M44" i="20"/>
  <c r="L44" i="20"/>
  <c r="N43" i="20"/>
  <c r="M43" i="20"/>
  <c r="L43" i="20"/>
  <c r="N42" i="20"/>
  <c r="M42" i="20"/>
  <c r="L42" i="20"/>
  <c r="N41" i="20"/>
  <c r="M41" i="20"/>
  <c r="L41" i="20"/>
  <c r="N40" i="20"/>
  <c r="M40" i="20"/>
  <c r="L40" i="20"/>
  <c r="N39" i="20"/>
  <c r="M39" i="20"/>
  <c r="L39" i="20"/>
  <c r="N38" i="20"/>
  <c r="M38" i="20"/>
  <c r="L38" i="20"/>
  <c r="N37" i="20"/>
  <c r="M37" i="20"/>
  <c r="L37" i="20"/>
  <c r="N36" i="20"/>
  <c r="M36" i="20"/>
  <c r="L36" i="20"/>
  <c r="N35" i="20"/>
  <c r="M35" i="20"/>
  <c r="L35" i="20"/>
  <c r="L34" i="20"/>
  <c r="L33" i="20"/>
  <c r="N31" i="20"/>
  <c r="K31" i="20" s="1"/>
  <c r="M31" i="20"/>
  <c r="L31" i="20"/>
  <c r="M29" i="20"/>
  <c r="L29" i="20"/>
  <c r="I82" i="20"/>
  <c r="I81" i="20" s="1"/>
  <c r="H82" i="20"/>
  <c r="H81" i="20" s="1"/>
  <c r="J82" i="20"/>
  <c r="J81" i="20" s="1"/>
  <c r="E4" i="20"/>
  <c r="F80" i="20"/>
  <c r="N80" i="20" s="1"/>
  <c r="I318" i="1"/>
  <c r="G318" i="1"/>
  <c r="F318" i="1"/>
  <c r="I510" i="1"/>
  <c r="H510" i="1"/>
  <c r="H509" i="1" s="1"/>
  <c r="H508" i="1" s="1"/>
  <c r="H507" i="1" s="1"/>
  <c r="H506" i="1" s="1"/>
  <c r="H505" i="1" s="1"/>
  <c r="G510" i="1"/>
  <c r="G509" i="1" s="1"/>
  <c r="G508" i="1" s="1"/>
  <c r="G507" i="1" s="1"/>
  <c r="F510" i="1"/>
  <c r="F509" i="1" s="1"/>
  <c r="F508" i="1" s="1"/>
  <c r="J858" i="1"/>
  <c r="K856" i="1"/>
  <c r="J854" i="1"/>
  <c r="J852" i="1"/>
  <c r="K850" i="1"/>
  <c r="J850" i="1"/>
  <c r="K849" i="1"/>
  <c r="J844" i="1"/>
  <c r="K839" i="1"/>
  <c r="J839" i="1"/>
  <c r="K838" i="1"/>
  <c r="J838" i="1"/>
  <c r="K829" i="1"/>
  <c r="J829" i="1"/>
  <c r="K826" i="1"/>
  <c r="J826" i="1"/>
  <c r="K825" i="1"/>
  <c r="J825" i="1"/>
  <c r="K823" i="1"/>
  <c r="J823" i="1"/>
  <c r="J816" i="1"/>
  <c r="K809" i="1"/>
  <c r="J809" i="1"/>
  <c r="K808" i="1"/>
  <c r="J808" i="1"/>
  <c r="J798" i="1"/>
  <c r="J793" i="1"/>
  <c r="K790" i="1"/>
  <c r="J790" i="1"/>
  <c r="K787" i="1"/>
  <c r="J787" i="1"/>
  <c r="K785" i="1"/>
  <c r="J785" i="1"/>
  <c r="K780" i="1"/>
  <c r="J780" i="1"/>
  <c r="K779" i="1"/>
  <c r="J779" i="1"/>
  <c r="J768" i="1"/>
  <c r="J767" i="1"/>
  <c r="J766" i="1"/>
  <c r="J762" i="1"/>
  <c r="J761" i="1"/>
  <c r="J760" i="1"/>
  <c r="J757" i="1"/>
  <c r="J756" i="1"/>
  <c r="J755" i="1"/>
  <c r="J752" i="1"/>
  <c r="J751" i="1"/>
  <c r="J750" i="1"/>
  <c r="J745" i="1"/>
  <c r="J742" i="1"/>
  <c r="K739" i="1"/>
  <c r="J734" i="1"/>
  <c r="K731" i="1"/>
  <c r="J731" i="1"/>
  <c r="K730" i="1"/>
  <c r="J730" i="1"/>
  <c r="K729" i="1"/>
  <c r="K726" i="1"/>
  <c r="J726" i="1"/>
  <c r="J718" i="1"/>
  <c r="J711" i="1"/>
  <c r="J710" i="1"/>
  <c r="K707" i="1"/>
  <c r="J707" i="1"/>
  <c r="K696" i="1"/>
  <c r="J696" i="1"/>
  <c r="J687" i="1"/>
  <c r="K684" i="1"/>
  <c r="J684" i="1"/>
  <c r="K683" i="1"/>
  <c r="J683" i="1"/>
  <c r="K680" i="1"/>
  <c r="J680" i="1"/>
  <c r="K678" i="1"/>
  <c r="J678" i="1"/>
  <c r="K671" i="1"/>
  <c r="J671" i="1"/>
  <c r="K664" i="1"/>
  <c r="J664" i="1"/>
  <c r="K663" i="1"/>
  <c r="J663" i="1"/>
  <c r="J661" i="1"/>
  <c r="K657" i="1"/>
  <c r="J657" i="1"/>
  <c r="K655" i="1"/>
  <c r="J655" i="1"/>
  <c r="K653" i="1"/>
  <c r="J653" i="1"/>
  <c r="K649" i="1"/>
  <c r="J649" i="1"/>
  <c r="K641" i="1"/>
  <c r="J641" i="1"/>
  <c r="K637" i="1"/>
  <c r="J637" i="1"/>
  <c r="K635" i="1"/>
  <c r="J635" i="1"/>
  <c r="J627" i="1"/>
  <c r="J626" i="1"/>
  <c r="J625" i="1"/>
  <c r="J624" i="1"/>
  <c r="J629" i="1"/>
  <c r="K620" i="1"/>
  <c r="J620" i="1"/>
  <c r="K618" i="1"/>
  <c r="J618" i="1"/>
  <c r="K616" i="1"/>
  <c r="J616" i="1"/>
  <c r="J614" i="1"/>
  <c r="J613" i="1"/>
  <c r="K612" i="1"/>
  <c r="J612" i="1"/>
  <c r="K607" i="1"/>
  <c r="J607" i="1"/>
  <c r="K606" i="1"/>
  <c r="J606" i="1"/>
  <c r="J599" i="1"/>
  <c r="J598" i="1"/>
  <c r="J597" i="1"/>
  <c r="K592" i="1"/>
  <c r="J592" i="1"/>
  <c r="K590" i="1"/>
  <c r="J590" i="1"/>
  <c r="J583" i="1"/>
  <c r="J582" i="1"/>
  <c r="J581" i="1"/>
  <c r="J580" i="1"/>
  <c r="K579" i="1"/>
  <c r="J579" i="1"/>
  <c r="K573" i="1"/>
  <c r="J573" i="1"/>
  <c r="K569" i="1"/>
  <c r="J569" i="1"/>
  <c r="K565" i="1"/>
  <c r="J565" i="1"/>
  <c r="K567" i="1"/>
  <c r="J567" i="1"/>
  <c r="K554" i="1"/>
  <c r="J554" i="1"/>
  <c r="K562" i="1"/>
  <c r="J562" i="1"/>
  <c r="K560" i="1"/>
  <c r="J560" i="1"/>
  <c r="K558" i="1"/>
  <c r="J558" i="1"/>
  <c r="K556" i="1"/>
  <c r="J556" i="1"/>
  <c r="K551" i="1"/>
  <c r="J551" i="1"/>
  <c r="K550" i="1"/>
  <c r="J550" i="1"/>
  <c r="K547" i="1"/>
  <c r="J547" i="1"/>
  <c r="K545" i="1"/>
  <c r="J545" i="1"/>
  <c r="J538" i="1"/>
  <c r="J537" i="1"/>
  <c r="K532" i="1"/>
  <c r="J532" i="1"/>
  <c r="J527" i="1"/>
  <c r="K524" i="1"/>
  <c r="J524" i="1"/>
  <c r="K522" i="1"/>
  <c r="J522" i="1"/>
  <c r="K521" i="1"/>
  <c r="J521" i="1"/>
  <c r="K519" i="1"/>
  <c r="J519" i="1"/>
  <c r="J511" i="1"/>
  <c r="J502" i="1"/>
  <c r="K495" i="1"/>
  <c r="J495" i="1"/>
  <c r="J489" i="1"/>
  <c r="K486" i="1"/>
  <c r="J486" i="1"/>
  <c r="K485" i="1"/>
  <c r="J485" i="1"/>
  <c r="K484" i="1"/>
  <c r="J484" i="1"/>
  <c r="J481" i="1"/>
  <c r="K475" i="1"/>
  <c r="J475" i="1"/>
  <c r="J474" i="1"/>
  <c r="K472" i="1"/>
  <c r="J472" i="1"/>
  <c r="J471" i="1"/>
  <c r="K469" i="1"/>
  <c r="J469" i="1"/>
  <c r="J468" i="1"/>
  <c r="K464" i="1"/>
  <c r="J464" i="1"/>
  <c r="J460" i="1"/>
  <c r="J459" i="1"/>
  <c r="J454" i="1"/>
  <c r="K448" i="1"/>
  <c r="J448" i="1"/>
  <c r="J440" i="1"/>
  <c r="J439" i="1"/>
  <c r="J435" i="1"/>
  <c r="K434" i="1"/>
  <c r="J434" i="1"/>
  <c r="K424" i="1"/>
  <c r="J424" i="1"/>
  <c r="J414" i="1"/>
  <c r="J413" i="1"/>
  <c r="J409" i="1"/>
  <c r="J408" i="1"/>
  <c r="J407" i="1"/>
  <c r="K402" i="1"/>
  <c r="J402" i="1"/>
  <c r="J395" i="1"/>
  <c r="J399" i="1"/>
  <c r="K397" i="1"/>
  <c r="J397" i="1"/>
  <c r="J392" i="1"/>
  <c r="J391" i="1"/>
  <c r="J388" i="1"/>
  <c r="J387" i="1"/>
  <c r="J361" i="1"/>
  <c r="K373" i="1"/>
  <c r="J373" i="1"/>
  <c r="J366" i="1"/>
  <c r="K363" i="1"/>
  <c r="J363" i="1"/>
  <c r="J383" i="1"/>
  <c r="J382" i="1"/>
  <c r="J381" i="1"/>
  <c r="J378" i="1"/>
  <c r="J377" i="1"/>
  <c r="J376" i="1"/>
  <c r="K354" i="1"/>
  <c r="J354" i="1"/>
  <c r="J348" i="1"/>
  <c r="K346" i="1"/>
  <c r="J346" i="1"/>
  <c r="K352" i="1"/>
  <c r="J352" i="1"/>
  <c r="J342" i="1"/>
  <c r="J341" i="1"/>
  <c r="J337" i="1"/>
  <c r="J335" i="1"/>
  <c r="K332" i="1"/>
  <c r="J332" i="1"/>
  <c r="J330" i="1"/>
  <c r="J328" i="1"/>
  <c r="J325" i="1"/>
  <c r="J323" i="1"/>
  <c r="K319" i="1"/>
  <c r="J319" i="1"/>
  <c r="J308" i="1"/>
  <c r="K306" i="1"/>
  <c r="J306" i="1"/>
  <c r="K304" i="1"/>
  <c r="J304" i="1"/>
  <c r="K302" i="1"/>
  <c r="J302" i="1"/>
  <c r="J295" i="1"/>
  <c r="K294" i="1"/>
  <c r="J294" i="1"/>
  <c r="K293" i="1"/>
  <c r="J293" i="1"/>
  <c r="J289" i="1"/>
  <c r="J286" i="1"/>
  <c r="J285" i="1"/>
  <c r="K282" i="1"/>
  <c r="J282" i="1"/>
  <c r="J278" i="1"/>
  <c r="J274" i="1"/>
  <c r="J271" i="1"/>
  <c r="K264" i="1"/>
  <c r="J264" i="1"/>
  <c r="K262" i="1"/>
  <c r="J262" i="1"/>
  <c r="J256" i="1"/>
  <c r="J255" i="1"/>
  <c r="J251" i="1"/>
  <c r="J248" i="1"/>
  <c r="K244" i="1"/>
  <c r="J244" i="1"/>
  <c r="K243" i="1"/>
  <c r="J243" i="1"/>
  <c r="K242" i="1"/>
  <c r="J242" i="1"/>
  <c r="J238" i="1"/>
  <c r="K234" i="1"/>
  <c r="J234" i="1"/>
  <c r="K223" i="1"/>
  <c r="J223" i="1"/>
  <c r="J225" i="1"/>
  <c r="K231" i="1"/>
  <c r="J231" i="1"/>
  <c r="K230" i="1"/>
  <c r="J230" i="1"/>
  <c r="J218" i="1"/>
  <c r="K208" i="1"/>
  <c r="J208" i="1"/>
  <c r="K201" i="1"/>
  <c r="J201" i="1"/>
  <c r="J187" i="1"/>
  <c r="J182" i="1"/>
  <c r="J180" i="1"/>
  <c r="J178" i="1"/>
  <c r="J176" i="1"/>
  <c r="K173" i="1"/>
  <c r="J173" i="1"/>
  <c r="K165" i="1"/>
  <c r="J165" i="1"/>
  <c r="J155" i="1"/>
  <c r="K153" i="1"/>
  <c r="J153" i="1"/>
  <c r="K161" i="1"/>
  <c r="J161" i="1"/>
  <c r="K159" i="1"/>
  <c r="K158" i="1"/>
  <c r="J158" i="1"/>
  <c r="K149" i="1"/>
  <c r="J149" i="1"/>
  <c r="J147" i="1"/>
  <c r="J134" i="1"/>
  <c r="K140" i="1"/>
  <c r="J140" i="1"/>
  <c r="J139" i="1"/>
  <c r="K138" i="1"/>
  <c r="J138" i="1"/>
  <c r="J136" i="1"/>
  <c r="K122" i="1"/>
  <c r="J122" i="1"/>
  <c r="K121" i="1"/>
  <c r="J121" i="1"/>
  <c r="J128" i="1"/>
  <c r="K126" i="1"/>
  <c r="J126" i="1"/>
  <c r="K124" i="1"/>
  <c r="J124" i="1"/>
  <c r="K114" i="1"/>
  <c r="K113" i="1"/>
  <c r="J113" i="1"/>
  <c r="J105" i="1"/>
  <c r="K103" i="1"/>
  <c r="J103" i="1"/>
  <c r="K102" i="1"/>
  <c r="J102" i="1"/>
  <c r="J100" i="1"/>
  <c r="J99" i="1"/>
  <c r="K98" i="1"/>
  <c r="J98" i="1"/>
  <c r="K96" i="1"/>
  <c r="J96" i="1"/>
  <c r="K92" i="1"/>
  <c r="J92" i="1"/>
  <c r="K91" i="1"/>
  <c r="K90" i="1"/>
  <c r="J90" i="1"/>
  <c r="K88" i="1"/>
  <c r="J88" i="1"/>
  <c r="K87" i="1"/>
  <c r="J87" i="1"/>
  <c r="K86" i="1"/>
  <c r="J86" i="1"/>
  <c r="J82" i="1"/>
  <c r="J81" i="1"/>
  <c r="K76" i="1"/>
  <c r="J76" i="1"/>
  <c r="K74" i="1"/>
  <c r="J74" i="1"/>
  <c r="J70" i="1"/>
  <c r="K69" i="1"/>
  <c r="J69" i="1"/>
  <c r="K65" i="1"/>
  <c r="J65" i="1"/>
  <c r="K63" i="1"/>
  <c r="J63" i="1"/>
  <c r="J56" i="1"/>
  <c r="J47" i="1"/>
  <c r="J46" i="1"/>
  <c r="J49" i="1"/>
  <c r="K43" i="1"/>
  <c r="J43" i="1"/>
  <c r="J42" i="1"/>
  <c r="J39" i="1"/>
  <c r="J24" i="1"/>
  <c r="K32" i="1"/>
  <c r="J32" i="1"/>
  <c r="J31" i="1"/>
  <c r="J29" i="1"/>
  <c r="K27" i="1"/>
  <c r="J27" i="1"/>
  <c r="K26" i="1"/>
  <c r="J26" i="1"/>
  <c r="K35" i="1"/>
  <c r="J35" i="1"/>
  <c r="K34" i="1"/>
  <c r="J34" i="1"/>
  <c r="K20" i="1"/>
  <c r="J20" i="1"/>
  <c r="K19" i="1"/>
  <c r="J19" i="1"/>
  <c r="K12" i="1"/>
  <c r="J12" i="1"/>
  <c r="H824" i="1"/>
  <c r="H822" i="1"/>
  <c r="H807" i="1"/>
  <c r="H758" i="1"/>
  <c r="H753" i="1"/>
  <c r="H744" i="1"/>
  <c r="H743" i="1" s="1"/>
  <c r="H741" i="1"/>
  <c r="H738" i="1"/>
  <c r="H732" i="1"/>
  <c r="H728" i="1"/>
  <c r="H725" i="1"/>
  <c r="H709" i="1"/>
  <c r="H708" i="1" s="1"/>
  <c r="H706" i="1"/>
  <c r="H682" i="1"/>
  <c r="H681" i="1" s="1"/>
  <c r="H679" i="1"/>
  <c r="H677" i="1"/>
  <c r="H670" i="1"/>
  <c r="H662" i="1"/>
  <c r="H660" i="1"/>
  <c r="H656" i="1"/>
  <c r="H654" i="1"/>
  <c r="H652" i="1"/>
  <c r="H636" i="1"/>
  <c r="H634" i="1"/>
  <c r="H623" i="1"/>
  <c r="H630" i="1"/>
  <c r="H628" i="1"/>
  <c r="H619" i="1"/>
  <c r="H617" i="1"/>
  <c r="H615" i="1"/>
  <c r="H611" i="1"/>
  <c r="H605" i="1"/>
  <c r="H595" i="1"/>
  <c r="H591" i="1"/>
  <c r="H589" i="1"/>
  <c r="H578" i="1"/>
  <c r="H575" i="1" s="1"/>
  <c r="H572" i="1"/>
  <c r="H568" i="1"/>
  <c r="H564" i="1"/>
  <c r="H566" i="1"/>
  <c r="H553" i="1"/>
  <c r="H561" i="1"/>
  <c r="H559" i="1"/>
  <c r="H557" i="1"/>
  <c r="H555" i="1"/>
  <c r="H549" i="1"/>
  <c r="H548" i="1"/>
  <c r="H546" i="1"/>
  <c r="H544" i="1"/>
  <c r="H531" i="1"/>
  <c r="H526" i="1"/>
  <c r="H525" i="1" s="1"/>
  <c r="H523" i="1"/>
  <c r="H520" i="1"/>
  <c r="H518" i="1"/>
  <c r="H483" i="1"/>
  <c r="H482" i="1" s="1"/>
  <c r="H480" i="1"/>
  <c r="H473" i="1"/>
  <c r="H470" i="1"/>
  <c r="H467" i="1"/>
  <c r="H457" i="1"/>
  <c r="H456" i="1" s="1"/>
  <c r="H438" i="1"/>
  <c r="H437" i="1" s="1"/>
  <c r="H423" i="1"/>
  <c r="H422" i="1" s="1"/>
  <c r="H421" i="1" s="1"/>
  <c r="H420" i="1" s="1"/>
  <c r="H419" i="1" s="1"/>
  <c r="H412" i="1"/>
  <c r="H411" i="1"/>
  <c r="H406" i="1"/>
  <c r="H405" i="1" s="1"/>
  <c r="H353" i="1"/>
  <c r="H137" i="1"/>
  <c r="H123" i="1"/>
  <c r="H101" i="1"/>
  <c r="H38" i="1"/>
  <c r="H37" i="1" s="1"/>
  <c r="H23" i="1"/>
  <c r="H30" i="1"/>
  <c r="H28" i="1"/>
  <c r="H25" i="1"/>
  <c r="I677" i="1"/>
  <c r="I682" i="1"/>
  <c r="I553" i="1"/>
  <c r="I534" i="1"/>
  <c r="I137" i="1"/>
  <c r="I423" i="1"/>
  <c r="I353" i="1"/>
  <c r="I101" i="1"/>
  <c r="I85" i="1"/>
  <c r="I38" i="1"/>
  <c r="H534" i="1"/>
  <c r="G765" i="1"/>
  <c r="G759" i="1"/>
  <c r="J759" i="1" s="1"/>
  <c r="G754" i="1"/>
  <c r="J754" i="1" s="1"/>
  <c r="G749" i="1"/>
  <c r="J749" i="1" s="1"/>
  <c r="G709" i="1"/>
  <c r="G682" i="1"/>
  <c r="G677" i="1"/>
  <c r="G596" i="1"/>
  <c r="G553" i="1"/>
  <c r="G423" i="1"/>
  <c r="G422" i="1" s="1"/>
  <c r="G421" i="1" s="1"/>
  <c r="G420" i="1" s="1"/>
  <c r="G419" i="1" s="1"/>
  <c r="F422" i="1"/>
  <c r="F421" i="1" s="1"/>
  <c r="G353" i="1"/>
  <c r="G101" i="1"/>
  <c r="G473" i="1"/>
  <c r="G470" i="1"/>
  <c r="G467" i="1"/>
  <c r="G380" i="1"/>
  <c r="G375" i="1"/>
  <c r="G137" i="1"/>
  <c r="I288" i="1"/>
  <c r="H288" i="1"/>
  <c r="G288" i="1"/>
  <c r="G91" i="1"/>
  <c r="J91" i="1" s="1"/>
  <c r="G38" i="1"/>
  <c r="G37" i="1" s="1"/>
  <c r="F37" i="1"/>
  <c r="K68" i="20" l="1"/>
  <c r="K72" i="20"/>
  <c r="K76" i="20"/>
  <c r="K94" i="20"/>
  <c r="K61" i="20"/>
  <c r="K70" i="20"/>
  <c r="K64" i="20"/>
  <c r="K62" i="20"/>
  <c r="K55" i="20"/>
  <c r="K56" i="20"/>
  <c r="K57" i="20"/>
  <c r="K59" i="20"/>
  <c r="K60" i="20"/>
  <c r="K67" i="20"/>
  <c r="K71" i="20"/>
  <c r="K75" i="20"/>
  <c r="K58" i="20"/>
  <c r="K73" i="20"/>
  <c r="K74" i="20"/>
  <c r="K77" i="20"/>
  <c r="M82" i="20"/>
  <c r="K83" i="20"/>
  <c r="K63" i="20"/>
  <c r="K54" i="20"/>
  <c r="K69" i="20"/>
  <c r="N82" i="20"/>
  <c r="L82" i="20"/>
  <c r="L12" i="20"/>
  <c r="K16" i="20"/>
  <c r="H676" i="1"/>
  <c r="J534" i="1"/>
  <c r="H436" i="1"/>
  <c r="H552" i="1"/>
  <c r="G764" i="1"/>
  <c r="J765" i="1"/>
  <c r="I37" i="1"/>
  <c r="J38" i="1"/>
  <c r="J353" i="1"/>
  <c r="K353" i="1"/>
  <c r="J553" i="1"/>
  <c r="K553" i="1"/>
  <c r="J261" i="1"/>
  <c r="K261" i="1"/>
  <c r="I509" i="1"/>
  <c r="J510" i="1"/>
  <c r="J101" i="1"/>
  <c r="K101" i="1"/>
  <c r="J137" i="1"/>
  <c r="K137" i="1"/>
  <c r="K677" i="1"/>
  <c r="J677" i="1"/>
  <c r="J288" i="1"/>
  <c r="I422" i="1"/>
  <c r="J423" i="1"/>
  <c r="K423" i="1"/>
  <c r="J682" i="1"/>
  <c r="K682" i="1"/>
  <c r="G506" i="1"/>
  <c r="G505" i="1" s="1"/>
  <c r="G504" i="1" s="1"/>
  <c r="K82" i="20" l="1"/>
  <c r="J37" i="1"/>
  <c r="I421" i="1"/>
  <c r="J422" i="1"/>
  <c r="K422" i="1"/>
  <c r="I508" i="1"/>
  <c r="J509" i="1"/>
  <c r="G763" i="1"/>
  <c r="J763" i="1" s="1"/>
  <c r="J764" i="1"/>
  <c r="I857" i="1"/>
  <c r="H857" i="1"/>
  <c r="G857" i="1"/>
  <c r="H855" i="1"/>
  <c r="G856" i="1"/>
  <c r="I855" i="1"/>
  <c r="I853" i="1"/>
  <c r="H853" i="1"/>
  <c r="G853" i="1"/>
  <c r="I851" i="1"/>
  <c r="H851" i="1"/>
  <c r="G851" i="1"/>
  <c r="H848" i="1"/>
  <c r="I848" i="1"/>
  <c r="I843" i="1"/>
  <c r="H843" i="1"/>
  <c r="H842" i="1" s="1"/>
  <c r="H841" i="1" s="1"/>
  <c r="H840" i="1" s="1"/>
  <c r="G843" i="1"/>
  <c r="G842" i="1" s="1"/>
  <c r="G841" i="1" s="1"/>
  <c r="G840" i="1" s="1"/>
  <c r="I837" i="1"/>
  <c r="H837" i="1"/>
  <c r="H836" i="1" s="1"/>
  <c r="H835" i="1" s="1"/>
  <c r="G837" i="1"/>
  <c r="G836" i="1" s="1"/>
  <c r="G835" i="1" s="1"/>
  <c r="I828" i="1"/>
  <c r="I827" i="1" s="1"/>
  <c r="H828" i="1"/>
  <c r="H827" i="1" s="1"/>
  <c r="G828" i="1"/>
  <c r="G827" i="1" s="1"/>
  <c r="I824" i="1"/>
  <c r="G824" i="1"/>
  <c r="I822" i="1"/>
  <c r="H821" i="1"/>
  <c r="G822" i="1"/>
  <c r="I815" i="1"/>
  <c r="I814" i="1" s="1"/>
  <c r="H815" i="1"/>
  <c r="H814" i="1" s="1"/>
  <c r="H813" i="1" s="1"/>
  <c r="H812" i="1" s="1"/>
  <c r="H811" i="1" s="1"/>
  <c r="H810" i="1" s="1"/>
  <c r="G815" i="1"/>
  <c r="G814" i="1" s="1"/>
  <c r="G813" i="1" s="1"/>
  <c r="G812" i="1" s="1"/>
  <c r="G811" i="1" s="1"/>
  <c r="G810" i="1" s="1"/>
  <c r="I807" i="1"/>
  <c r="I806" i="1" s="1"/>
  <c r="H806" i="1"/>
  <c r="H805" i="1" s="1"/>
  <c r="H804" i="1" s="1"/>
  <c r="H803" i="1" s="1"/>
  <c r="H802" i="1" s="1"/>
  <c r="H801" i="1" s="1"/>
  <c r="G807" i="1"/>
  <c r="G806" i="1" s="1"/>
  <c r="G805" i="1" s="1"/>
  <c r="G804" i="1" s="1"/>
  <c r="G803" i="1" s="1"/>
  <c r="G802" i="1" s="1"/>
  <c r="G801" i="1" s="1"/>
  <c r="I789" i="1"/>
  <c r="H789" i="1"/>
  <c r="G789" i="1"/>
  <c r="I786" i="1"/>
  <c r="H786" i="1"/>
  <c r="G786" i="1"/>
  <c r="I784" i="1"/>
  <c r="H784" i="1"/>
  <c r="G784" i="1"/>
  <c r="I778" i="1"/>
  <c r="H778" i="1"/>
  <c r="H777" i="1" s="1"/>
  <c r="H776" i="1" s="1"/>
  <c r="H775" i="1" s="1"/>
  <c r="G778" i="1"/>
  <c r="G777" i="1" s="1"/>
  <c r="G776" i="1" s="1"/>
  <c r="G775" i="1" s="1"/>
  <c r="I758" i="1"/>
  <c r="G758" i="1"/>
  <c r="I753" i="1"/>
  <c r="G753" i="1"/>
  <c r="G748" i="1"/>
  <c r="I744" i="1"/>
  <c r="I743" i="1" s="1"/>
  <c r="G743" i="1"/>
  <c r="I741" i="1"/>
  <c r="H740" i="1"/>
  <c r="G741" i="1"/>
  <c r="H737" i="1"/>
  <c r="I738" i="1"/>
  <c r="I732" i="1"/>
  <c r="G729" i="1"/>
  <c r="I728" i="1"/>
  <c r="I725" i="1"/>
  <c r="H724" i="1"/>
  <c r="G725" i="1"/>
  <c r="G724" i="1" s="1"/>
  <c r="I717" i="1"/>
  <c r="H717" i="1"/>
  <c r="H716" i="1" s="1"/>
  <c r="H715" i="1" s="1"/>
  <c r="H714" i="1" s="1"/>
  <c r="H713" i="1" s="1"/>
  <c r="H712" i="1" s="1"/>
  <c r="G717" i="1"/>
  <c r="G716" i="1" s="1"/>
  <c r="G715" i="1" s="1"/>
  <c r="G714" i="1" s="1"/>
  <c r="I709" i="1"/>
  <c r="G708" i="1"/>
  <c r="I706" i="1"/>
  <c r="G706" i="1"/>
  <c r="I695" i="1"/>
  <c r="H695" i="1"/>
  <c r="H694" i="1" s="1"/>
  <c r="H693" i="1" s="1"/>
  <c r="H692" i="1" s="1"/>
  <c r="H691" i="1" s="1"/>
  <c r="H690" i="1" s="1"/>
  <c r="G695" i="1"/>
  <c r="G694" i="1" s="1"/>
  <c r="G693" i="1" s="1"/>
  <c r="G692" i="1" s="1"/>
  <c r="G691" i="1" s="1"/>
  <c r="G690" i="1" s="1"/>
  <c r="I686" i="1"/>
  <c r="H686" i="1"/>
  <c r="H685" i="1" s="1"/>
  <c r="G686" i="1"/>
  <c r="G685" i="1" s="1"/>
  <c r="I681" i="1"/>
  <c r="G681" i="1"/>
  <c r="I679" i="1"/>
  <c r="G679" i="1"/>
  <c r="I670" i="1"/>
  <c r="I669" i="1" s="1"/>
  <c r="H669" i="1"/>
  <c r="H668" i="1" s="1"/>
  <c r="H667" i="1" s="1"/>
  <c r="H666" i="1" s="1"/>
  <c r="H665" i="1" s="1"/>
  <c r="G670" i="1"/>
  <c r="G669" i="1" s="1"/>
  <c r="G668" i="1" s="1"/>
  <c r="G667" i="1" s="1"/>
  <c r="G666" i="1" s="1"/>
  <c r="G665" i="1" s="1"/>
  <c r="I662" i="1"/>
  <c r="G662" i="1"/>
  <c r="I660" i="1"/>
  <c r="G660" i="1"/>
  <c r="H659" i="1"/>
  <c r="H658" i="1" s="1"/>
  <c r="I656" i="1"/>
  <c r="G656" i="1"/>
  <c r="I654" i="1"/>
  <c r="G654" i="1"/>
  <c r="I652" i="1"/>
  <c r="H651" i="1"/>
  <c r="H650" i="1" s="1"/>
  <c r="G652" i="1"/>
  <c r="I648" i="1"/>
  <c r="H648" i="1"/>
  <c r="H647" i="1" s="1"/>
  <c r="H646" i="1" s="1"/>
  <c r="G648" i="1"/>
  <c r="G647" i="1" s="1"/>
  <c r="G646" i="1" s="1"/>
  <c r="I640" i="1"/>
  <c r="H640" i="1"/>
  <c r="H639" i="1" s="1"/>
  <c r="H638" i="1" s="1"/>
  <c r="G640" i="1"/>
  <c r="G639" i="1" s="1"/>
  <c r="G638" i="1" s="1"/>
  <c r="I636" i="1"/>
  <c r="G636" i="1"/>
  <c r="I634" i="1"/>
  <c r="G634" i="1"/>
  <c r="I623" i="1"/>
  <c r="J623" i="1" s="1"/>
  <c r="I630" i="1"/>
  <c r="I628" i="1"/>
  <c r="G628" i="1"/>
  <c r="I619" i="1"/>
  <c r="G619" i="1"/>
  <c r="I615" i="1"/>
  <c r="G615" i="1"/>
  <c r="I611" i="1"/>
  <c r="H610" i="1"/>
  <c r="H609" i="1" s="1"/>
  <c r="G611" i="1"/>
  <c r="I605" i="1"/>
  <c r="H604" i="1"/>
  <c r="H603" i="1" s="1"/>
  <c r="H602" i="1" s="1"/>
  <c r="G605" i="1"/>
  <c r="G604" i="1" s="1"/>
  <c r="G603" i="1" s="1"/>
  <c r="G602" i="1" s="1"/>
  <c r="H594" i="1"/>
  <c r="H593" i="1" s="1"/>
  <c r="G595" i="1"/>
  <c r="G594" i="1" s="1"/>
  <c r="G593" i="1" s="1"/>
  <c r="I591" i="1"/>
  <c r="G591" i="1"/>
  <c r="I589" i="1"/>
  <c r="H588" i="1"/>
  <c r="H587" i="1" s="1"/>
  <c r="G589" i="1"/>
  <c r="I578" i="1"/>
  <c r="I575" i="1" s="1"/>
  <c r="H574" i="1"/>
  <c r="G578" i="1"/>
  <c r="G575" i="1" s="1"/>
  <c r="I572" i="1"/>
  <c r="H571" i="1"/>
  <c r="H570" i="1" s="1"/>
  <c r="G572" i="1"/>
  <c r="G571" i="1" s="1"/>
  <c r="G570" i="1" s="1"/>
  <c r="I568" i="1"/>
  <c r="G568" i="1"/>
  <c r="I564" i="1"/>
  <c r="G564" i="1"/>
  <c r="I566" i="1"/>
  <c r="H563" i="1"/>
  <c r="G566" i="1"/>
  <c r="I561" i="1"/>
  <c r="G561" i="1"/>
  <c r="I559" i="1"/>
  <c r="G559" i="1"/>
  <c r="I557" i="1"/>
  <c r="G557" i="1"/>
  <c r="I555" i="1"/>
  <c r="G555" i="1"/>
  <c r="I549" i="1"/>
  <c r="G549" i="1"/>
  <c r="I548" i="1"/>
  <c r="G548" i="1"/>
  <c r="I546" i="1"/>
  <c r="G546" i="1"/>
  <c r="I544" i="1"/>
  <c r="H543" i="1"/>
  <c r="G544" i="1"/>
  <c r="I533" i="1"/>
  <c r="H533" i="1"/>
  <c r="G533" i="1"/>
  <c r="I531" i="1"/>
  <c r="H530" i="1"/>
  <c r="H504" i="1" s="1"/>
  <c r="G531" i="1"/>
  <c r="G530" i="1" s="1"/>
  <c r="G529" i="1" s="1"/>
  <c r="I526" i="1"/>
  <c r="G526" i="1"/>
  <c r="G525" i="1" s="1"/>
  <c r="I523" i="1"/>
  <c r="G523" i="1"/>
  <c r="I520" i="1"/>
  <c r="G520" i="1"/>
  <c r="I518" i="1"/>
  <c r="G518" i="1"/>
  <c r="I501" i="1"/>
  <c r="I500" i="1" s="1"/>
  <c r="H501" i="1"/>
  <c r="G501" i="1"/>
  <c r="G500" i="1" s="1"/>
  <c r="G499" i="1" s="1"/>
  <c r="G498" i="1" s="1"/>
  <c r="G497" i="1" s="1"/>
  <c r="G496" i="1" s="1"/>
  <c r="I494" i="1"/>
  <c r="H494" i="1"/>
  <c r="H493" i="1" s="1"/>
  <c r="H492" i="1" s="1"/>
  <c r="H491" i="1" s="1"/>
  <c r="H490" i="1" s="1"/>
  <c r="G494" i="1"/>
  <c r="G493" i="1" s="1"/>
  <c r="G492" i="1" s="1"/>
  <c r="G491" i="1" s="1"/>
  <c r="G490" i="1" s="1"/>
  <c r="I488" i="1"/>
  <c r="H488" i="1"/>
  <c r="H487" i="1" s="1"/>
  <c r="G488" i="1"/>
  <c r="G487" i="1" s="1"/>
  <c r="I483" i="1"/>
  <c r="G482" i="1"/>
  <c r="I480" i="1"/>
  <c r="G480" i="1"/>
  <c r="I473" i="1"/>
  <c r="G466" i="1"/>
  <c r="G465" i="1" s="1"/>
  <c r="I470" i="1"/>
  <c r="I467" i="1"/>
  <c r="I463" i="1"/>
  <c r="H463" i="1"/>
  <c r="H462" i="1" s="1"/>
  <c r="H461" i="1" s="1"/>
  <c r="G463" i="1"/>
  <c r="G462" i="1" s="1"/>
  <c r="G461" i="1" s="1"/>
  <c r="I457" i="1"/>
  <c r="H455" i="1"/>
  <c r="G456" i="1"/>
  <c r="G455" i="1" s="1"/>
  <c r="I453" i="1"/>
  <c r="H453" i="1"/>
  <c r="H452" i="1" s="1"/>
  <c r="G453" i="1"/>
  <c r="G452" i="1" s="1"/>
  <c r="I447" i="1"/>
  <c r="I446" i="1" s="1"/>
  <c r="H447" i="1"/>
  <c r="H446" i="1" s="1"/>
  <c r="H445" i="1" s="1"/>
  <c r="H444" i="1" s="1"/>
  <c r="H443" i="1" s="1"/>
  <c r="H442" i="1" s="1"/>
  <c r="G447" i="1"/>
  <c r="G446" i="1" s="1"/>
  <c r="G445" i="1" s="1"/>
  <c r="G444" i="1" s="1"/>
  <c r="G443" i="1" s="1"/>
  <c r="G442" i="1" s="1"/>
  <c r="I438" i="1"/>
  <c r="G438" i="1"/>
  <c r="G436" i="1" s="1"/>
  <c r="I433" i="1"/>
  <c r="I432" i="1" s="1"/>
  <c r="H433" i="1"/>
  <c r="H432" i="1" s="1"/>
  <c r="H431" i="1" s="1"/>
  <c r="G433" i="1"/>
  <c r="G432" i="1" s="1"/>
  <c r="G431" i="1" s="1"/>
  <c r="H417" i="1"/>
  <c r="H416" i="1" s="1"/>
  <c r="H415" i="1" s="1"/>
  <c r="G418" i="1"/>
  <c r="I417" i="1"/>
  <c r="I412" i="1"/>
  <c r="G412" i="1"/>
  <c r="I411" i="1"/>
  <c r="H410" i="1"/>
  <c r="G411" i="1"/>
  <c r="G410" i="1" s="1"/>
  <c r="I406" i="1"/>
  <c r="H404" i="1"/>
  <c r="G406" i="1"/>
  <c r="G405" i="1" s="1"/>
  <c r="G404" i="1" s="1"/>
  <c r="I401" i="1"/>
  <c r="H401" i="1"/>
  <c r="H400" i="1" s="1"/>
  <c r="G401" i="1"/>
  <c r="G400" i="1" s="1"/>
  <c r="I394" i="1"/>
  <c r="G394" i="1"/>
  <c r="I398" i="1"/>
  <c r="H398" i="1"/>
  <c r="G398" i="1"/>
  <c r="I396" i="1"/>
  <c r="H396" i="1"/>
  <c r="G396" i="1"/>
  <c r="I390" i="1"/>
  <c r="H389" i="1"/>
  <c r="G390" i="1"/>
  <c r="G389" i="1" s="1"/>
  <c r="I386" i="1"/>
  <c r="H386" i="1"/>
  <c r="H385" i="1" s="1"/>
  <c r="G386" i="1"/>
  <c r="G385" i="1" s="1"/>
  <c r="I368" i="1"/>
  <c r="G370" i="1"/>
  <c r="I360" i="1"/>
  <c r="H360" i="1"/>
  <c r="G360" i="1"/>
  <c r="I372" i="1"/>
  <c r="H372" i="1"/>
  <c r="G372" i="1"/>
  <c r="I380" i="1"/>
  <c r="H380" i="1"/>
  <c r="H379" i="1" s="1"/>
  <c r="G379" i="1"/>
  <c r="I375" i="1"/>
  <c r="H375" i="1"/>
  <c r="H374" i="1" s="1"/>
  <c r="G374" i="1"/>
  <c r="I347" i="1"/>
  <c r="H347" i="1"/>
  <c r="G347" i="1"/>
  <c r="I345" i="1"/>
  <c r="H345" i="1"/>
  <c r="G345" i="1"/>
  <c r="I351" i="1"/>
  <c r="H351" i="1"/>
  <c r="G351" i="1"/>
  <c r="I340" i="1"/>
  <c r="I339" i="1" s="1"/>
  <c r="H339" i="1"/>
  <c r="H338" i="1" s="1"/>
  <c r="G340" i="1"/>
  <c r="G339" i="1" s="1"/>
  <c r="G338" i="1" s="1"/>
  <c r="I336" i="1"/>
  <c r="H336" i="1"/>
  <c r="G336" i="1"/>
  <c r="I333" i="1"/>
  <c r="H333" i="1"/>
  <c r="I331" i="1"/>
  <c r="H331" i="1"/>
  <c r="G331" i="1"/>
  <c r="I329" i="1"/>
  <c r="H329" i="1"/>
  <c r="G329" i="1"/>
  <c r="I327" i="1"/>
  <c r="H327" i="1"/>
  <c r="G327" i="1"/>
  <c r="I322" i="1"/>
  <c r="H322" i="1"/>
  <c r="G322" i="1"/>
  <c r="H316" i="1"/>
  <c r="G317" i="1"/>
  <c r="G316" i="1" s="1"/>
  <c r="I307" i="1"/>
  <c r="H307" i="1"/>
  <c r="G307" i="1"/>
  <c r="I305" i="1"/>
  <c r="H305" i="1"/>
  <c r="G305" i="1"/>
  <c r="I303" i="1"/>
  <c r="H303" i="1"/>
  <c r="G303" i="1"/>
  <c r="I301" i="1"/>
  <c r="H301" i="1"/>
  <c r="G301" i="1"/>
  <c r="I292" i="1"/>
  <c r="H292" i="1"/>
  <c r="H291" i="1" s="1"/>
  <c r="H290" i="1" s="1"/>
  <c r="H287" i="1" s="1"/>
  <c r="G292" i="1"/>
  <c r="G291" i="1" s="1"/>
  <c r="G290" i="1" s="1"/>
  <c r="I284" i="1"/>
  <c r="H284" i="1"/>
  <c r="H283" i="1" s="1"/>
  <c r="G284" i="1"/>
  <c r="G283" i="1" s="1"/>
  <c r="I281" i="1"/>
  <c r="H281" i="1"/>
  <c r="G281" i="1"/>
  <c r="I277" i="1"/>
  <c r="I276" i="1" s="1"/>
  <c r="I275" i="1" s="1"/>
  <c r="H277" i="1"/>
  <c r="H276" i="1" s="1"/>
  <c r="H275" i="1" s="1"/>
  <c r="G277" i="1"/>
  <c r="G276" i="1" s="1"/>
  <c r="G275" i="1" s="1"/>
  <c r="I273" i="1"/>
  <c r="H273" i="1"/>
  <c r="H272" i="1" s="1"/>
  <c r="G273" i="1"/>
  <c r="G272" i="1" s="1"/>
  <c r="I270" i="1"/>
  <c r="H270" i="1"/>
  <c r="H269" i="1" s="1"/>
  <c r="G270" i="1"/>
  <c r="G269" i="1" s="1"/>
  <c r="I260" i="1"/>
  <c r="H260" i="1"/>
  <c r="H259" i="1" s="1"/>
  <c r="G259" i="1"/>
  <c r="I254" i="1"/>
  <c r="H254" i="1"/>
  <c r="H253" i="1" s="1"/>
  <c r="H252" i="1" s="1"/>
  <c r="G254" i="1"/>
  <c r="G253" i="1" s="1"/>
  <c r="G252" i="1" s="1"/>
  <c r="I250" i="1"/>
  <c r="H250" i="1"/>
  <c r="H249" i="1" s="1"/>
  <c r="G250" i="1"/>
  <c r="G249" i="1" s="1"/>
  <c r="I247" i="1"/>
  <c r="H247" i="1"/>
  <c r="H246" i="1" s="1"/>
  <c r="G247" i="1"/>
  <c r="G246" i="1" s="1"/>
  <c r="I241" i="1"/>
  <c r="H241" i="1"/>
  <c r="H240" i="1" s="1"/>
  <c r="H239" i="1" s="1"/>
  <c r="G241" i="1"/>
  <c r="G240" i="1" s="1"/>
  <c r="G239" i="1" s="1"/>
  <c r="I237" i="1"/>
  <c r="H237" i="1"/>
  <c r="H236" i="1" s="1"/>
  <c r="H235" i="1" s="1"/>
  <c r="G237" i="1"/>
  <c r="G236" i="1" s="1"/>
  <c r="G235" i="1" s="1"/>
  <c r="I233" i="1"/>
  <c r="H233" i="1"/>
  <c r="H232" i="1" s="1"/>
  <c r="G233" i="1"/>
  <c r="G232" i="1" s="1"/>
  <c r="I222" i="1"/>
  <c r="H222" i="1"/>
  <c r="G222" i="1"/>
  <c r="I224" i="1"/>
  <c r="H224" i="1"/>
  <c r="G224" i="1"/>
  <c r="I229" i="1"/>
  <c r="H229" i="1"/>
  <c r="G229" i="1"/>
  <c r="I228" i="1"/>
  <c r="H228" i="1"/>
  <c r="G228" i="1"/>
  <c r="I217" i="1"/>
  <c r="H217" i="1"/>
  <c r="H216" i="1" s="1"/>
  <c r="G217" i="1"/>
  <c r="G216" i="1" s="1"/>
  <c r="G215" i="1"/>
  <c r="I214" i="1"/>
  <c r="H214" i="1"/>
  <c r="H213" i="1" s="1"/>
  <c r="I207" i="1"/>
  <c r="H207" i="1"/>
  <c r="H206" i="1" s="1"/>
  <c r="H205" i="1" s="1"/>
  <c r="H204" i="1" s="1"/>
  <c r="G207" i="1"/>
  <c r="G206" i="1" s="1"/>
  <c r="G205" i="1" s="1"/>
  <c r="G204" i="1" s="1"/>
  <c r="I186" i="1"/>
  <c r="H186" i="1"/>
  <c r="H185" i="1" s="1"/>
  <c r="H184" i="1" s="1"/>
  <c r="H183" i="1" s="1"/>
  <c r="G186" i="1"/>
  <c r="G185" i="1" s="1"/>
  <c r="G184" i="1" s="1"/>
  <c r="G183" i="1" s="1"/>
  <c r="I181" i="1"/>
  <c r="H181" i="1"/>
  <c r="G181" i="1"/>
  <c r="I179" i="1"/>
  <c r="H179" i="1"/>
  <c r="G179" i="1"/>
  <c r="I177" i="1"/>
  <c r="H177" i="1"/>
  <c r="G177" i="1"/>
  <c r="I175" i="1"/>
  <c r="H175" i="1"/>
  <c r="G175" i="1"/>
  <c r="I172" i="1"/>
  <c r="H172" i="1"/>
  <c r="H171" i="1" s="1"/>
  <c r="G172" i="1"/>
  <c r="G171" i="1" s="1"/>
  <c r="I164" i="1"/>
  <c r="I163" i="1" s="1"/>
  <c r="H164" i="1"/>
  <c r="H163" i="1" s="1"/>
  <c r="H162" i="1" s="1"/>
  <c r="G164" i="1"/>
  <c r="G163" i="1" s="1"/>
  <c r="G162" i="1" s="1"/>
  <c r="I154" i="1"/>
  <c r="H154" i="1"/>
  <c r="G154" i="1"/>
  <c r="I152" i="1"/>
  <c r="H152" i="1"/>
  <c r="G152" i="1"/>
  <c r="I160" i="1"/>
  <c r="H160" i="1"/>
  <c r="G160" i="1"/>
  <c r="G159" i="1"/>
  <c r="J159" i="1" s="1"/>
  <c r="I157" i="1"/>
  <c r="H157" i="1"/>
  <c r="I148" i="1"/>
  <c r="H148" i="1"/>
  <c r="G148" i="1"/>
  <c r="I146" i="1"/>
  <c r="H146" i="1"/>
  <c r="G146" i="1"/>
  <c r="I133" i="1"/>
  <c r="H133" i="1"/>
  <c r="G133" i="1"/>
  <c r="I135" i="1"/>
  <c r="H135" i="1"/>
  <c r="G135" i="1"/>
  <c r="I120" i="1"/>
  <c r="H120" i="1"/>
  <c r="G120" i="1"/>
  <c r="I127" i="1"/>
  <c r="H127" i="1"/>
  <c r="G127" i="1"/>
  <c r="I125" i="1"/>
  <c r="H125" i="1"/>
  <c r="G125" i="1"/>
  <c r="I123" i="1"/>
  <c r="G123" i="1"/>
  <c r="G114" i="1"/>
  <c r="I112" i="1"/>
  <c r="H112" i="1"/>
  <c r="H111" i="1" s="1"/>
  <c r="H110" i="1" s="1"/>
  <c r="H109" i="1" s="1"/>
  <c r="H108" i="1" s="1"/>
  <c r="H107" i="1" s="1"/>
  <c r="H106" i="1" s="1"/>
  <c r="I104" i="1"/>
  <c r="H104" i="1"/>
  <c r="G104" i="1"/>
  <c r="I97" i="1"/>
  <c r="H97" i="1"/>
  <c r="G97" i="1"/>
  <c r="I95" i="1"/>
  <c r="H95" i="1"/>
  <c r="G95" i="1"/>
  <c r="I89" i="1"/>
  <c r="H89" i="1"/>
  <c r="G89" i="1"/>
  <c r="H85" i="1"/>
  <c r="G85" i="1"/>
  <c r="I80" i="1"/>
  <c r="H80" i="1"/>
  <c r="H79" i="1" s="1"/>
  <c r="H78" i="1" s="1"/>
  <c r="H77" i="1" s="1"/>
  <c r="G80" i="1"/>
  <c r="G79" i="1" s="1"/>
  <c r="G78" i="1" s="1"/>
  <c r="G77" i="1" s="1"/>
  <c r="I75" i="1"/>
  <c r="H75" i="1"/>
  <c r="G75" i="1"/>
  <c r="I73" i="1"/>
  <c r="H73" i="1"/>
  <c r="G73" i="1"/>
  <c r="I68" i="1"/>
  <c r="H68" i="1"/>
  <c r="H67" i="1" s="1"/>
  <c r="H66" i="1" s="1"/>
  <c r="G68" i="1"/>
  <c r="G67" i="1" s="1"/>
  <c r="G66" i="1" s="1"/>
  <c r="I64" i="1"/>
  <c r="H64" i="1"/>
  <c r="G64" i="1"/>
  <c r="I62" i="1"/>
  <c r="H62" i="1"/>
  <c r="G62" i="1"/>
  <c r="I55" i="1"/>
  <c r="H55" i="1"/>
  <c r="H54" i="1" s="1"/>
  <c r="H53" i="1" s="1"/>
  <c r="H52" i="1" s="1"/>
  <c r="H51" i="1" s="1"/>
  <c r="H50" i="1" s="1"/>
  <c r="G55" i="1"/>
  <c r="G54" i="1" s="1"/>
  <c r="G53" i="1" s="1"/>
  <c r="G52" i="1" s="1"/>
  <c r="G51" i="1" s="1"/>
  <c r="G50" i="1" s="1"/>
  <c r="I48" i="1"/>
  <c r="H48" i="1"/>
  <c r="H45" i="1" s="1"/>
  <c r="H44" i="1" s="1"/>
  <c r="G48" i="1"/>
  <c r="G45" i="1" s="1"/>
  <c r="G44" i="1" s="1"/>
  <c r="I41" i="1"/>
  <c r="H41" i="1"/>
  <c r="H40" i="1" s="1"/>
  <c r="H36" i="1" s="1"/>
  <c r="G41" i="1"/>
  <c r="G40" i="1" s="1"/>
  <c r="G36" i="1" s="1"/>
  <c r="I23" i="1"/>
  <c r="G23" i="1"/>
  <c r="I30" i="1"/>
  <c r="G30" i="1"/>
  <c r="I28" i="1"/>
  <c r="G28" i="1"/>
  <c r="I25" i="1"/>
  <c r="G25" i="1"/>
  <c r="I33" i="1"/>
  <c r="H33" i="1"/>
  <c r="G33" i="1"/>
  <c r="I18" i="1"/>
  <c r="H18" i="1"/>
  <c r="H17" i="1" s="1"/>
  <c r="H16" i="1" s="1"/>
  <c r="G18" i="1"/>
  <c r="G17" i="1" s="1"/>
  <c r="G16" i="1" s="1"/>
  <c r="I11" i="1"/>
  <c r="H11" i="1"/>
  <c r="H10" i="1" s="1"/>
  <c r="H9" i="1" s="1"/>
  <c r="H8" i="1" s="1"/>
  <c r="H7" i="1" s="1"/>
  <c r="H6" i="1" s="1"/>
  <c r="G11" i="1"/>
  <c r="G10" i="1" s="1"/>
  <c r="G9" i="1" s="1"/>
  <c r="G8" i="1" s="1"/>
  <c r="G7" i="1" s="1"/>
  <c r="G6" i="1" s="1"/>
  <c r="F483" i="1"/>
  <c r="G713" i="1" l="1"/>
  <c r="G712" i="1" s="1"/>
  <c r="G221" i="1"/>
  <c r="H344" i="1"/>
  <c r="H343" i="1" s="1"/>
  <c r="G344" i="1"/>
  <c r="G343" i="1" s="1"/>
  <c r="J85" i="1"/>
  <c r="G84" i="1"/>
  <c r="G83" i="1" s="1"/>
  <c r="I84" i="1"/>
  <c r="H84" i="1"/>
  <c r="H83" i="1" s="1"/>
  <c r="K85" i="1"/>
  <c r="J857" i="1"/>
  <c r="G145" i="1"/>
  <c r="G144" i="1" s="1"/>
  <c r="I676" i="1"/>
  <c r="K676" i="1" s="1"/>
  <c r="H783" i="1"/>
  <c r="G543" i="1"/>
  <c r="I588" i="1"/>
  <c r="I587" i="1" s="1"/>
  <c r="I783" i="1"/>
  <c r="G821" i="1"/>
  <c r="G820" i="1" s="1"/>
  <c r="G819" i="1" s="1"/>
  <c r="G818" i="1" s="1"/>
  <c r="G817" i="1" s="1"/>
  <c r="J628" i="1"/>
  <c r="G72" i="1"/>
  <c r="G71" i="1" s="1"/>
  <c r="G588" i="1"/>
  <c r="G587" i="1" s="1"/>
  <c r="G586" i="1" s="1"/>
  <c r="G585" i="1" s="1"/>
  <c r="G584" i="1" s="1"/>
  <c r="J660" i="1"/>
  <c r="J748" i="1"/>
  <c r="J758" i="1"/>
  <c r="J851" i="1"/>
  <c r="H119" i="1"/>
  <c r="H118" i="1" s="1"/>
  <c r="H117" i="1" s="1"/>
  <c r="H116" i="1" s="1"/>
  <c r="G157" i="1"/>
  <c r="J157" i="1" s="1"/>
  <c r="H221" i="1"/>
  <c r="H212" i="1" s="1"/>
  <c r="G552" i="1"/>
  <c r="G119" i="1"/>
  <c r="G118" i="1" s="1"/>
  <c r="G117" i="1" s="1"/>
  <c r="G116" i="1" s="1"/>
  <c r="I445" i="1"/>
  <c r="J446" i="1"/>
  <c r="K446" i="1"/>
  <c r="I805" i="1"/>
  <c r="J806" i="1"/>
  <c r="K806" i="1"/>
  <c r="I499" i="1"/>
  <c r="J500" i="1"/>
  <c r="I162" i="1"/>
  <c r="J163" i="1"/>
  <c r="K163" i="1"/>
  <c r="J33" i="1"/>
  <c r="K33" i="1"/>
  <c r="J23" i="1"/>
  <c r="J62" i="1"/>
  <c r="K62" i="1"/>
  <c r="G112" i="1"/>
  <c r="G111" i="1" s="1"/>
  <c r="G110" i="1" s="1"/>
  <c r="G109" i="1" s="1"/>
  <c r="G108" i="1" s="1"/>
  <c r="G107" i="1" s="1"/>
  <c r="G106" i="1" s="1"/>
  <c r="J114" i="1"/>
  <c r="I40" i="1"/>
  <c r="J41" i="1"/>
  <c r="K41" i="1"/>
  <c r="J64" i="1"/>
  <c r="K64" i="1"/>
  <c r="I79" i="1"/>
  <c r="J80" i="1"/>
  <c r="J95" i="1"/>
  <c r="K95" i="1"/>
  <c r="I111" i="1"/>
  <c r="K112" i="1"/>
  <c r="J123" i="1"/>
  <c r="K123" i="1"/>
  <c r="J135" i="1"/>
  <c r="I10" i="1"/>
  <c r="J11" i="1"/>
  <c r="K11" i="1"/>
  <c r="J25" i="1"/>
  <c r="K25" i="1"/>
  <c r="J30" i="1"/>
  <c r="K30" i="1"/>
  <c r="I45" i="1"/>
  <c r="J48" i="1"/>
  <c r="I67" i="1"/>
  <c r="J68" i="1"/>
  <c r="K68" i="1"/>
  <c r="J97" i="1"/>
  <c r="K97" i="1"/>
  <c r="J125" i="1"/>
  <c r="K125" i="1"/>
  <c r="J133" i="1"/>
  <c r="J152" i="1"/>
  <c r="K152" i="1"/>
  <c r="J177" i="1"/>
  <c r="I185" i="1"/>
  <c r="J186" i="1"/>
  <c r="I213" i="1"/>
  <c r="I216" i="1"/>
  <c r="J217" i="1"/>
  <c r="J229" i="1"/>
  <c r="K229" i="1"/>
  <c r="I240" i="1"/>
  <c r="J241" i="1"/>
  <c r="K241" i="1"/>
  <c r="I259" i="1"/>
  <c r="J260" i="1"/>
  <c r="K260" i="1"/>
  <c r="J281" i="1"/>
  <c r="K281" i="1"/>
  <c r="J303" i="1"/>
  <c r="K303" i="1"/>
  <c r="J322" i="1"/>
  <c r="J331" i="1"/>
  <c r="K331" i="1"/>
  <c r="J345" i="1"/>
  <c r="K345" i="1"/>
  <c r="J362" i="1"/>
  <c r="K362" i="1"/>
  <c r="J398" i="1"/>
  <c r="I405" i="1"/>
  <c r="J406" i="1"/>
  <c r="J433" i="1"/>
  <c r="K433" i="1"/>
  <c r="I462" i="1"/>
  <c r="J463" i="1"/>
  <c r="K463" i="1"/>
  <c r="J473" i="1"/>
  <c r="K473" i="1"/>
  <c r="I482" i="1"/>
  <c r="I479" i="1" s="1"/>
  <c r="J483" i="1"/>
  <c r="K483" i="1"/>
  <c r="K544" i="1"/>
  <c r="J544" i="1"/>
  <c r="K548" i="1"/>
  <c r="J548" i="1"/>
  <c r="I552" i="1"/>
  <c r="J555" i="1"/>
  <c r="K555" i="1"/>
  <c r="J559" i="1"/>
  <c r="K559" i="1"/>
  <c r="I571" i="1"/>
  <c r="K572" i="1"/>
  <c r="J572" i="1"/>
  <c r="I595" i="1"/>
  <c r="J596" i="1"/>
  <c r="J615" i="1"/>
  <c r="K615" i="1"/>
  <c r="J619" i="1"/>
  <c r="K619" i="1"/>
  <c r="G630" i="1"/>
  <c r="J630" i="1" s="1"/>
  <c r="J631" i="1"/>
  <c r="I639" i="1"/>
  <c r="K640" i="1"/>
  <c r="J640" i="1"/>
  <c r="K654" i="1"/>
  <c r="J654" i="1"/>
  <c r="J662" i="1"/>
  <c r="K662" i="1"/>
  <c r="J670" i="1"/>
  <c r="K670" i="1"/>
  <c r="K681" i="1"/>
  <c r="J681" i="1"/>
  <c r="I694" i="1"/>
  <c r="J695" i="1"/>
  <c r="K695" i="1"/>
  <c r="I708" i="1"/>
  <c r="J708" i="1" s="1"/>
  <c r="J709" i="1"/>
  <c r="G728" i="1"/>
  <c r="J728" i="1" s="1"/>
  <c r="J729" i="1"/>
  <c r="G738" i="1"/>
  <c r="G737" i="1" s="1"/>
  <c r="J739" i="1"/>
  <c r="I740" i="1"/>
  <c r="J741" i="1"/>
  <c r="J789" i="1"/>
  <c r="K789" i="1"/>
  <c r="K822" i="1"/>
  <c r="J822" i="1"/>
  <c r="I842" i="1"/>
  <c r="J843" i="1"/>
  <c r="H300" i="1"/>
  <c r="H299" i="1" s="1"/>
  <c r="H298" i="1" s="1"/>
  <c r="H297" i="1" s="1"/>
  <c r="G610" i="1"/>
  <c r="G609" i="1" s="1"/>
  <c r="G651" i="1"/>
  <c r="G650" i="1" s="1"/>
  <c r="I659" i="1"/>
  <c r="J744" i="1"/>
  <c r="J753" i="1"/>
  <c r="G783" i="1"/>
  <c r="J815" i="1"/>
  <c r="I54" i="1"/>
  <c r="J55" i="1"/>
  <c r="J73" i="1"/>
  <c r="K73" i="1"/>
  <c r="J104" i="1"/>
  <c r="J127" i="1"/>
  <c r="I145" i="1"/>
  <c r="J146" i="1"/>
  <c r="J154" i="1"/>
  <c r="J164" i="1"/>
  <c r="K164" i="1"/>
  <c r="J179" i="1"/>
  <c r="J224" i="1"/>
  <c r="I246" i="1"/>
  <c r="J247" i="1"/>
  <c r="I269" i="1"/>
  <c r="J270" i="1"/>
  <c r="J275" i="1"/>
  <c r="I283" i="1"/>
  <c r="I280" i="1" s="1"/>
  <c r="J284" i="1"/>
  <c r="J305" i="1"/>
  <c r="K305" i="1"/>
  <c r="J324" i="1"/>
  <c r="J333" i="1"/>
  <c r="I338" i="1"/>
  <c r="J339" i="1"/>
  <c r="J347" i="1"/>
  <c r="J365" i="1"/>
  <c r="H368" i="1"/>
  <c r="K368" i="1" s="1"/>
  <c r="K370" i="1"/>
  <c r="I385" i="1"/>
  <c r="J386" i="1"/>
  <c r="I410" i="1"/>
  <c r="J411" i="1"/>
  <c r="G417" i="1"/>
  <c r="G416" i="1" s="1"/>
  <c r="G415" i="1" s="1"/>
  <c r="J418" i="1"/>
  <c r="J447" i="1"/>
  <c r="K447" i="1"/>
  <c r="I487" i="1"/>
  <c r="J488" i="1"/>
  <c r="J501" i="1"/>
  <c r="J520" i="1"/>
  <c r="K520" i="1"/>
  <c r="I525" i="1"/>
  <c r="J525" i="1" s="1"/>
  <c r="J526" i="1"/>
  <c r="K564" i="1"/>
  <c r="J564" i="1"/>
  <c r="K578" i="1"/>
  <c r="J578" i="1"/>
  <c r="J589" i="1"/>
  <c r="K589" i="1"/>
  <c r="I604" i="1"/>
  <c r="J605" i="1"/>
  <c r="K605" i="1"/>
  <c r="I633" i="1"/>
  <c r="K634" i="1"/>
  <c r="J634" i="1"/>
  <c r="I647" i="1"/>
  <c r="K648" i="1"/>
  <c r="J648" i="1"/>
  <c r="I716" i="1"/>
  <c r="J717" i="1"/>
  <c r="K728" i="1"/>
  <c r="I737" i="1"/>
  <c r="K738" i="1"/>
  <c r="J827" i="1"/>
  <c r="K827" i="1"/>
  <c r="G855" i="1"/>
  <c r="J855" i="1" s="1"/>
  <c r="J856" i="1"/>
  <c r="I507" i="1"/>
  <c r="J508" i="1"/>
  <c r="G393" i="1"/>
  <c r="G563" i="1"/>
  <c r="I17" i="1"/>
  <c r="J18" i="1"/>
  <c r="K18" i="1"/>
  <c r="J28" i="1"/>
  <c r="J75" i="1"/>
  <c r="K75" i="1"/>
  <c r="J89" i="1"/>
  <c r="K89" i="1"/>
  <c r="J120" i="1"/>
  <c r="K120" i="1"/>
  <c r="J148" i="1"/>
  <c r="K148" i="1"/>
  <c r="I171" i="1"/>
  <c r="J172" i="1"/>
  <c r="K172" i="1"/>
  <c r="J181" i="1"/>
  <c r="I206" i="1"/>
  <c r="J207" i="1"/>
  <c r="K207" i="1"/>
  <c r="J222" i="1"/>
  <c r="K222" i="1"/>
  <c r="I232" i="1"/>
  <c r="J233" i="1"/>
  <c r="K233" i="1"/>
  <c r="I249" i="1"/>
  <c r="J250" i="1"/>
  <c r="I272" i="1"/>
  <c r="J273" i="1"/>
  <c r="J276" i="1"/>
  <c r="I291" i="1"/>
  <c r="J292" i="1"/>
  <c r="K292" i="1"/>
  <c r="J307" i="1"/>
  <c r="J327" i="1"/>
  <c r="J336" i="1"/>
  <c r="J340" i="1"/>
  <c r="I374" i="1"/>
  <c r="J375" i="1"/>
  <c r="J372" i="1"/>
  <c r="K372" i="1"/>
  <c r="G368" i="1"/>
  <c r="J368" i="1" s="1"/>
  <c r="J370" i="1"/>
  <c r="I389" i="1"/>
  <c r="J390" i="1"/>
  <c r="J394" i="1"/>
  <c r="I416" i="1"/>
  <c r="I437" i="1"/>
  <c r="J438" i="1"/>
  <c r="I452" i="1"/>
  <c r="J453" i="1"/>
  <c r="J470" i="1"/>
  <c r="K470" i="1"/>
  <c r="J480" i="1"/>
  <c r="I493" i="1"/>
  <c r="J494" i="1"/>
  <c r="K494" i="1"/>
  <c r="I530" i="1"/>
  <c r="I529" i="1" s="1"/>
  <c r="J531" i="1"/>
  <c r="K531" i="1"/>
  <c r="K546" i="1"/>
  <c r="J546" i="1"/>
  <c r="J549" i="1"/>
  <c r="K549" i="1"/>
  <c r="J557" i="1"/>
  <c r="K557" i="1"/>
  <c r="J561" i="1"/>
  <c r="K561" i="1"/>
  <c r="I610" i="1"/>
  <c r="J611" i="1"/>
  <c r="K611" i="1"/>
  <c r="J617" i="1"/>
  <c r="K617" i="1"/>
  <c r="K652" i="1"/>
  <c r="J652" i="1"/>
  <c r="K656" i="1"/>
  <c r="J656" i="1"/>
  <c r="K679" i="1"/>
  <c r="J679" i="1"/>
  <c r="J706" i="1"/>
  <c r="K706" i="1"/>
  <c r="I724" i="1"/>
  <c r="J725" i="1"/>
  <c r="K725" i="1"/>
  <c r="J784" i="1"/>
  <c r="K784" i="1"/>
  <c r="G796" i="1"/>
  <c r="J796" i="1" s="1"/>
  <c r="J797" i="1"/>
  <c r="J807" i="1"/>
  <c r="K807" i="1"/>
  <c r="K824" i="1"/>
  <c r="J824" i="1"/>
  <c r="K828" i="1"/>
  <c r="J828" i="1"/>
  <c r="G848" i="1"/>
  <c r="J849" i="1"/>
  <c r="K855" i="1"/>
  <c r="I420" i="1"/>
  <c r="J421" i="1"/>
  <c r="K421" i="1"/>
  <c r="H145" i="1"/>
  <c r="H144" i="1" s="1"/>
  <c r="I221" i="1"/>
  <c r="G740" i="1"/>
  <c r="J743" i="1"/>
  <c r="K157" i="1"/>
  <c r="J160" i="1"/>
  <c r="K160" i="1"/>
  <c r="I174" i="1"/>
  <c r="J175" i="1"/>
  <c r="G214" i="1"/>
  <c r="G213" i="1" s="1"/>
  <c r="J215" i="1"/>
  <c r="J228" i="1"/>
  <c r="K228" i="1"/>
  <c r="I236" i="1"/>
  <c r="J237" i="1"/>
  <c r="I253" i="1"/>
  <c r="J254" i="1"/>
  <c r="J277" i="1"/>
  <c r="J301" i="1"/>
  <c r="K301" i="1"/>
  <c r="J329" i="1"/>
  <c r="J351" i="1"/>
  <c r="K351" i="1"/>
  <c r="I344" i="1"/>
  <c r="I343" i="1" s="1"/>
  <c r="I379" i="1"/>
  <c r="J380" i="1"/>
  <c r="J360" i="1"/>
  <c r="J396" i="1"/>
  <c r="K396" i="1"/>
  <c r="I400" i="1"/>
  <c r="J401" i="1"/>
  <c r="K401" i="1"/>
  <c r="J412" i="1"/>
  <c r="I431" i="1"/>
  <c r="J432" i="1"/>
  <c r="K432" i="1"/>
  <c r="I456" i="1"/>
  <c r="J457" i="1"/>
  <c r="J467" i="1"/>
  <c r="K467" i="1"/>
  <c r="J518" i="1"/>
  <c r="K518" i="1"/>
  <c r="J523" i="1"/>
  <c r="K523" i="1"/>
  <c r="I563" i="1"/>
  <c r="K566" i="1"/>
  <c r="J566" i="1"/>
  <c r="K568" i="1"/>
  <c r="J568" i="1"/>
  <c r="J591" i="1"/>
  <c r="K591" i="1"/>
  <c r="K636" i="1"/>
  <c r="J636" i="1"/>
  <c r="I668" i="1"/>
  <c r="K669" i="1"/>
  <c r="J669" i="1"/>
  <c r="I685" i="1"/>
  <c r="J685" i="1" s="1"/>
  <c r="J686" i="1"/>
  <c r="G732" i="1"/>
  <c r="J732" i="1" s="1"/>
  <c r="J733" i="1"/>
  <c r="I777" i="1"/>
  <c r="J778" i="1"/>
  <c r="K778" i="1"/>
  <c r="J786" i="1"/>
  <c r="K786" i="1"/>
  <c r="G791" i="1"/>
  <c r="J791" i="1" s="1"/>
  <c r="J792" i="1"/>
  <c r="I813" i="1"/>
  <c r="J814" i="1"/>
  <c r="I836" i="1"/>
  <c r="J837" i="1"/>
  <c r="K837" i="1"/>
  <c r="K848" i="1"/>
  <c r="J533" i="1"/>
  <c r="G705" i="1"/>
  <c r="G704" i="1" s="1"/>
  <c r="G703" i="1" s="1"/>
  <c r="G702" i="1" s="1"/>
  <c r="G701" i="1" s="1"/>
  <c r="G689" i="1" s="1"/>
  <c r="I821" i="1"/>
  <c r="I820" i="1" s="1"/>
  <c r="J853" i="1"/>
  <c r="H500" i="1"/>
  <c r="H499" i="1" s="1"/>
  <c r="H498" i="1" s="1"/>
  <c r="H497" i="1" s="1"/>
  <c r="H496" i="1" s="1"/>
  <c r="H393" i="1"/>
  <c r="I393" i="1"/>
  <c r="H820" i="1"/>
  <c r="H819" i="1" s="1"/>
  <c r="H818" i="1" s="1"/>
  <c r="H817" i="1" s="1"/>
  <c r="H321" i="1"/>
  <c r="H320" i="1" s="1"/>
  <c r="H315" i="1" s="1"/>
  <c r="H314" i="1" s="1"/>
  <c r="G321" i="1"/>
  <c r="G320" i="1" s="1"/>
  <c r="G315" i="1" s="1"/>
  <c r="G314" i="1" s="1"/>
  <c r="I321" i="1"/>
  <c r="H384" i="1"/>
  <c r="G300" i="1"/>
  <c r="G299" i="1" s="1"/>
  <c r="G298" i="1" s="1"/>
  <c r="G297" i="1" s="1"/>
  <c r="G22" i="1"/>
  <c r="G21" i="1" s="1"/>
  <c r="G15" i="1" s="1"/>
  <c r="G14" i="1" s="1"/>
  <c r="G13" i="1" s="1"/>
  <c r="I300" i="1"/>
  <c r="I156" i="1"/>
  <c r="I151" i="1" s="1"/>
  <c r="H847" i="1"/>
  <c r="H846" i="1" s="1"/>
  <c r="H845" i="1" s="1"/>
  <c r="G384" i="1"/>
  <c r="H174" i="1"/>
  <c r="H170" i="1" s="1"/>
  <c r="H169" i="1" s="1"/>
  <c r="H168" i="1" s="1"/>
  <c r="H167" i="1" s="1"/>
  <c r="H156" i="1"/>
  <c r="H151" i="1" s="1"/>
  <c r="H150" i="1" s="1"/>
  <c r="H72" i="1"/>
  <c r="H71" i="1" s="1"/>
  <c r="H61" i="1"/>
  <c r="H60" i="1" s="1"/>
  <c r="I727" i="1"/>
  <c r="I543" i="1"/>
  <c r="I119" i="1"/>
  <c r="I72" i="1"/>
  <c r="I61" i="1"/>
  <c r="I22" i="1"/>
  <c r="G574" i="1"/>
  <c r="G61" i="1"/>
  <c r="G60" i="1" s="1"/>
  <c r="I651" i="1"/>
  <c r="I788" i="1"/>
  <c r="I436" i="1"/>
  <c r="H517" i="1"/>
  <c r="H516" i="1" s="1"/>
  <c r="H727" i="1"/>
  <c r="H723" i="1" s="1"/>
  <c r="H722" i="1" s="1"/>
  <c r="H721" i="1" s="1"/>
  <c r="H720" i="1" s="1"/>
  <c r="G517" i="1"/>
  <c r="G516" i="1" s="1"/>
  <c r="G515" i="1" s="1"/>
  <c r="G514" i="1" s="1"/>
  <c r="G513" i="1" s="1"/>
  <c r="G833" i="1"/>
  <c r="G832" i="1" s="1"/>
  <c r="G834" i="1"/>
  <c r="G245" i="1"/>
  <c r="G280" i="1"/>
  <c r="G279" i="1" s="1"/>
  <c r="G659" i="1"/>
  <c r="G658" i="1" s="1"/>
  <c r="G633" i="1"/>
  <c r="G632" i="1" s="1"/>
  <c r="H645" i="1"/>
  <c r="H644" i="1" s="1"/>
  <c r="H643" i="1" s="1"/>
  <c r="H642" i="1" s="1"/>
  <c r="H280" i="1"/>
  <c r="H279" i="1" s="1"/>
  <c r="H633" i="1"/>
  <c r="H632" i="1" s="1"/>
  <c r="H430" i="1"/>
  <c r="H429" i="1" s="1"/>
  <c r="I847" i="1"/>
  <c r="G437" i="1"/>
  <c r="H788" i="1"/>
  <c r="H834" i="1"/>
  <c r="H833" i="1"/>
  <c r="H832" i="1" s="1"/>
  <c r="G430" i="1"/>
  <c r="G429" i="1" s="1"/>
  <c r="H622" i="1"/>
  <c r="H621" i="1" s="1"/>
  <c r="H675" i="1"/>
  <c r="H674" i="1" s="1"/>
  <c r="H673" i="1" s="1"/>
  <c r="H672" i="1" s="1"/>
  <c r="G403" i="1"/>
  <c r="H529" i="1"/>
  <c r="G676" i="1"/>
  <c r="G675" i="1" s="1"/>
  <c r="G674" i="1" s="1"/>
  <c r="G673" i="1" s="1"/>
  <c r="G672" i="1" s="1"/>
  <c r="H705" i="1"/>
  <c r="H704" i="1" s="1"/>
  <c r="H703" i="1" s="1"/>
  <c r="H702" i="1" s="1"/>
  <c r="H701" i="1" s="1"/>
  <c r="H689" i="1" s="1"/>
  <c r="H542" i="1"/>
  <c r="H541" i="1" s="1"/>
  <c r="H540" i="1" s="1"/>
  <c r="H539" i="1" s="1"/>
  <c r="G202" i="1"/>
  <c r="G203" i="1"/>
  <c r="G268" i="1"/>
  <c r="G267" i="1" s="1"/>
  <c r="G451" i="1"/>
  <c r="G450" i="1" s="1"/>
  <c r="G449" i="1" s="1"/>
  <c r="I622" i="1"/>
  <c r="H245" i="1"/>
  <c r="H586" i="1"/>
  <c r="H585" i="1" s="1"/>
  <c r="H584" i="1" s="1"/>
  <c r="H451" i="1"/>
  <c r="H202" i="1"/>
  <c r="H203" i="1"/>
  <c r="H268" i="1"/>
  <c r="H267" i="1" s="1"/>
  <c r="H403" i="1"/>
  <c r="H22" i="1"/>
  <c r="H21" i="1" s="1"/>
  <c r="H15" i="1" s="1"/>
  <c r="H14" i="1" s="1"/>
  <c r="H13" i="1" s="1"/>
  <c r="H479" i="1"/>
  <c r="H478" i="1" s="1"/>
  <c r="H477" i="1" s="1"/>
  <c r="H476" i="1" s="1"/>
  <c r="G174" i="1"/>
  <c r="G170" i="1" s="1"/>
  <c r="G169" i="1" s="1"/>
  <c r="G168" i="1" s="1"/>
  <c r="G167" i="1" s="1"/>
  <c r="I466" i="1"/>
  <c r="G132" i="1"/>
  <c r="G131" i="1" s="1"/>
  <c r="G130" i="1" s="1"/>
  <c r="G129" i="1" s="1"/>
  <c r="H132" i="1"/>
  <c r="H131" i="1" s="1"/>
  <c r="H130" i="1" s="1"/>
  <c r="H129" i="1" s="1"/>
  <c r="H466" i="1"/>
  <c r="H465" i="1" s="1"/>
  <c r="I132" i="1"/>
  <c r="G479" i="1"/>
  <c r="G478" i="1" s="1"/>
  <c r="G477" i="1" s="1"/>
  <c r="G476" i="1" s="1"/>
  <c r="C53" i="20" l="1"/>
  <c r="N53" i="20"/>
  <c r="K53" i="20" s="1"/>
  <c r="H428" i="1"/>
  <c r="H427" i="1" s="1"/>
  <c r="H426" i="1" s="1"/>
  <c r="H425" i="1" s="1"/>
  <c r="G428" i="1"/>
  <c r="G427" i="1" s="1"/>
  <c r="G426" i="1" s="1"/>
  <c r="G425" i="1" s="1"/>
  <c r="G59" i="1"/>
  <c r="G58" i="1" s="1"/>
  <c r="G57" i="1" s="1"/>
  <c r="G5" i="1" s="1"/>
  <c r="I170" i="1"/>
  <c r="J170" i="1" s="1"/>
  <c r="I268" i="1"/>
  <c r="I267" i="1" s="1"/>
  <c r="G622" i="1"/>
  <c r="G621" i="1" s="1"/>
  <c r="G608" i="1" s="1"/>
  <c r="G601" i="1" s="1"/>
  <c r="G600" i="1" s="1"/>
  <c r="G156" i="1"/>
  <c r="G151" i="1" s="1"/>
  <c r="G150" i="1" s="1"/>
  <c r="G143" i="1" s="1"/>
  <c r="G142" i="1" s="1"/>
  <c r="G141" i="1" s="1"/>
  <c r="G115" i="1" s="1"/>
  <c r="G212" i="1"/>
  <c r="G211" i="1" s="1"/>
  <c r="G210" i="1" s="1"/>
  <c r="G209" i="1" s="1"/>
  <c r="J417" i="1"/>
  <c r="K588" i="1"/>
  <c r="I384" i="1"/>
  <c r="J384" i="1" s="1"/>
  <c r="J783" i="1"/>
  <c r="G542" i="1"/>
  <c r="G541" i="1" s="1"/>
  <c r="G540" i="1" s="1"/>
  <c r="G539" i="1" s="1"/>
  <c r="K783" i="1"/>
  <c r="I705" i="1"/>
  <c r="J705" i="1" s="1"/>
  <c r="J738" i="1"/>
  <c r="J588" i="1"/>
  <c r="H359" i="1"/>
  <c r="H358" i="1" s="1"/>
  <c r="H357" i="1" s="1"/>
  <c r="H356" i="1" s="1"/>
  <c r="H355" i="1" s="1"/>
  <c r="H782" i="1"/>
  <c r="H781" i="1" s="1"/>
  <c r="H774" i="1" s="1"/>
  <c r="H773" i="1" s="1"/>
  <c r="H719" i="1" s="1"/>
  <c r="H688" i="1" s="1"/>
  <c r="I675" i="1"/>
  <c r="I674" i="1" s="1"/>
  <c r="G727" i="1"/>
  <c r="G723" i="1" s="1"/>
  <c r="G722" i="1" s="1"/>
  <c r="G721" i="1" s="1"/>
  <c r="G720" i="1" s="1"/>
  <c r="I517" i="1"/>
  <c r="K517" i="1" s="1"/>
  <c r="I359" i="1"/>
  <c r="G847" i="1"/>
  <c r="G846" i="1" s="1"/>
  <c r="G845" i="1" s="1"/>
  <c r="G831" i="1" s="1"/>
  <c r="G830" i="1" s="1"/>
  <c r="G788" i="1"/>
  <c r="G782" i="1" s="1"/>
  <c r="G781" i="1" s="1"/>
  <c r="G774" i="1" s="1"/>
  <c r="G773" i="1" s="1"/>
  <c r="J848" i="1"/>
  <c r="I150" i="1"/>
  <c r="K151" i="1"/>
  <c r="J343" i="1"/>
  <c r="K343" i="1"/>
  <c r="I430" i="1"/>
  <c r="J436" i="1"/>
  <c r="J543" i="1"/>
  <c r="K543" i="1"/>
  <c r="I320" i="1"/>
  <c r="J321" i="1"/>
  <c r="K321" i="1"/>
  <c r="J431" i="1"/>
  <c r="K431" i="1"/>
  <c r="I492" i="1"/>
  <c r="J493" i="1"/>
  <c r="K493" i="1"/>
  <c r="J529" i="1"/>
  <c r="K529" i="1"/>
  <c r="I60" i="1"/>
  <c r="J61" i="1"/>
  <c r="K61" i="1"/>
  <c r="I776" i="1"/>
  <c r="J777" i="1"/>
  <c r="K777" i="1"/>
  <c r="J563" i="1"/>
  <c r="K563" i="1"/>
  <c r="I252" i="1"/>
  <c r="J253" i="1"/>
  <c r="J174" i="1"/>
  <c r="J221" i="1"/>
  <c r="K221" i="1"/>
  <c r="I419" i="1"/>
  <c r="J420" i="1"/>
  <c r="K420" i="1"/>
  <c r="J452" i="1"/>
  <c r="J232" i="1"/>
  <c r="K232" i="1"/>
  <c r="J507" i="1"/>
  <c r="I506" i="1"/>
  <c r="I603" i="1"/>
  <c r="J604" i="1"/>
  <c r="K604" i="1"/>
  <c r="J487" i="1"/>
  <c r="J283" i="1"/>
  <c r="J246" i="1"/>
  <c r="I658" i="1"/>
  <c r="J659" i="1"/>
  <c r="K659" i="1"/>
  <c r="I570" i="1"/>
  <c r="J571" i="1"/>
  <c r="K571" i="1"/>
  <c r="J482" i="1"/>
  <c r="K482" i="1"/>
  <c r="I239" i="1"/>
  <c r="J240" i="1"/>
  <c r="K240" i="1"/>
  <c r="J213" i="1"/>
  <c r="I66" i="1"/>
  <c r="J67" i="1"/>
  <c r="K67" i="1"/>
  <c r="J162" i="1"/>
  <c r="K162" i="1"/>
  <c r="I444" i="1"/>
  <c r="J445" i="1"/>
  <c r="K445" i="1"/>
  <c r="J112" i="1"/>
  <c r="I71" i="1"/>
  <c r="J72" i="1"/>
  <c r="K72" i="1"/>
  <c r="I812" i="1"/>
  <c r="J813" i="1"/>
  <c r="J379" i="1"/>
  <c r="I478" i="1"/>
  <c r="J479" i="1"/>
  <c r="K479" i="1"/>
  <c r="I465" i="1"/>
  <c r="J466" i="1"/>
  <c r="K466" i="1"/>
  <c r="I621" i="1"/>
  <c r="I650" i="1"/>
  <c r="J651" i="1"/>
  <c r="K651" i="1"/>
  <c r="I21" i="1"/>
  <c r="J22" i="1"/>
  <c r="K22" i="1"/>
  <c r="I83" i="1"/>
  <c r="J84" i="1"/>
  <c r="K84" i="1"/>
  <c r="I299" i="1"/>
  <c r="J300" i="1"/>
  <c r="K300" i="1"/>
  <c r="I819" i="1"/>
  <c r="K820" i="1"/>
  <c r="J820" i="1"/>
  <c r="J821" i="1"/>
  <c r="K821" i="1"/>
  <c r="I835" i="1"/>
  <c r="K836" i="1"/>
  <c r="J836" i="1"/>
  <c r="I667" i="1"/>
  <c r="J668" i="1"/>
  <c r="K668" i="1"/>
  <c r="I235" i="1"/>
  <c r="J236" i="1"/>
  <c r="I609" i="1"/>
  <c r="J610" i="1"/>
  <c r="K610" i="1"/>
  <c r="J437" i="1"/>
  <c r="J389" i="1"/>
  <c r="I16" i="1"/>
  <c r="J17" i="1"/>
  <c r="K17" i="1"/>
  <c r="J737" i="1"/>
  <c r="K737" i="1"/>
  <c r="I715" i="1"/>
  <c r="J716" i="1"/>
  <c r="J410" i="1"/>
  <c r="J338" i="1"/>
  <c r="I53" i="1"/>
  <c r="J54" i="1"/>
  <c r="I841" i="1"/>
  <c r="J842" i="1"/>
  <c r="I184" i="1"/>
  <c r="J185" i="1"/>
  <c r="I44" i="1"/>
  <c r="J45" i="1"/>
  <c r="I36" i="1"/>
  <c r="J40" i="1"/>
  <c r="K40" i="1"/>
  <c r="J587" i="1"/>
  <c r="K587" i="1"/>
  <c r="I542" i="1"/>
  <c r="G645" i="1"/>
  <c r="G644" i="1" s="1"/>
  <c r="G643" i="1" s="1"/>
  <c r="G642" i="1" s="1"/>
  <c r="G359" i="1"/>
  <c r="G358" i="1" s="1"/>
  <c r="G357" i="1" s="1"/>
  <c r="G356" i="1" s="1"/>
  <c r="G355" i="1" s="1"/>
  <c r="J214" i="1"/>
  <c r="I131" i="1"/>
  <c r="J132" i="1"/>
  <c r="K132" i="1"/>
  <c r="I279" i="1"/>
  <c r="J280" i="1"/>
  <c r="K280" i="1"/>
  <c r="I846" i="1"/>
  <c r="K847" i="1"/>
  <c r="I782" i="1"/>
  <c r="K788" i="1"/>
  <c r="I118" i="1"/>
  <c r="J119" i="1"/>
  <c r="K119" i="1"/>
  <c r="I723" i="1"/>
  <c r="K727" i="1"/>
  <c r="K156" i="1"/>
  <c r="J393" i="1"/>
  <c r="K393" i="1"/>
  <c r="I455" i="1"/>
  <c r="J456" i="1"/>
  <c r="J400" i="1"/>
  <c r="K400" i="1"/>
  <c r="J344" i="1"/>
  <c r="K344" i="1"/>
  <c r="J676" i="1"/>
  <c r="K530" i="1"/>
  <c r="J530" i="1"/>
  <c r="I415" i="1"/>
  <c r="J416" i="1"/>
  <c r="J374" i="1"/>
  <c r="J272" i="1"/>
  <c r="J171" i="1"/>
  <c r="K171" i="1"/>
  <c r="I646" i="1"/>
  <c r="J647" i="1"/>
  <c r="K647" i="1"/>
  <c r="J385" i="1"/>
  <c r="I144" i="1"/>
  <c r="J145" i="1"/>
  <c r="K145" i="1"/>
  <c r="I693" i="1"/>
  <c r="J694" i="1"/>
  <c r="K694" i="1"/>
  <c r="I404" i="1"/>
  <c r="J405" i="1"/>
  <c r="I9" i="1"/>
  <c r="J10" i="1"/>
  <c r="K10" i="1"/>
  <c r="I78" i="1"/>
  <c r="J79" i="1"/>
  <c r="I498" i="1"/>
  <c r="J499" i="1"/>
  <c r="H143" i="1"/>
  <c r="H142" i="1" s="1"/>
  <c r="H141" i="1" s="1"/>
  <c r="H115" i="1" s="1"/>
  <c r="I317" i="1"/>
  <c r="J318" i="1"/>
  <c r="K318" i="1"/>
  <c r="K724" i="1"/>
  <c r="J724" i="1"/>
  <c r="I290" i="1"/>
  <c r="J291" i="1"/>
  <c r="K291" i="1"/>
  <c r="J249" i="1"/>
  <c r="I205" i="1"/>
  <c r="J206" i="1"/>
  <c r="K206" i="1"/>
  <c r="I632" i="1"/>
  <c r="J633" i="1"/>
  <c r="K633" i="1"/>
  <c r="I574" i="1"/>
  <c r="J575" i="1"/>
  <c r="K575" i="1"/>
  <c r="J269" i="1"/>
  <c r="I638" i="1"/>
  <c r="J639" i="1"/>
  <c r="K639" i="1"/>
  <c r="I594" i="1"/>
  <c r="J595" i="1"/>
  <c r="K552" i="1"/>
  <c r="J552" i="1"/>
  <c r="I461" i="1"/>
  <c r="J462" i="1"/>
  <c r="K462" i="1"/>
  <c r="J259" i="1"/>
  <c r="K259" i="1"/>
  <c r="J216" i="1"/>
  <c r="I110" i="1"/>
  <c r="J111" i="1"/>
  <c r="K111" i="1"/>
  <c r="I804" i="1"/>
  <c r="J805" i="1"/>
  <c r="K805" i="1"/>
  <c r="J740" i="1"/>
  <c r="H831" i="1"/>
  <c r="H830" i="1" s="1"/>
  <c r="H515" i="1"/>
  <c r="H514" i="1" s="1"/>
  <c r="H513" i="1" s="1"/>
  <c r="G313" i="1"/>
  <c r="H313" i="1"/>
  <c r="H59" i="1"/>
  <c r="H58" i="1" s="1"/>
  <c r="H57" i="1" s="1"/>
  <c r="H5" i="1" s="1"/>
  <c r="H258" i="1"/>
  <c r="H257" i="1" s="1"/>
  <c r="H450" i="1"/>
  <c r="H449" i="1" s="1"/>
  <c r="H441" i="1" s="1"/>
  <c r="H211" i="1"/>
  <c r="H210" i="1" s="1"/>
  <c r="H209" i="1" s="1"/>
  <c r="G258" i="1"/>
  <c r="G257" i="1" s="1"/>
  <c r="H608" i="1"/>
  <c r="H601" i="1" s="1"/>
  <c r="H600" i="1" s="1"/>
  <c r="G441" i="1"/>
  <c r="G94" i="20"/>
  <c r="G93" i="20" s="1"/>
  <c r="C94" i="20"/>
  <c r="C93" i="20" s="1"/>
  <c r="K93" i="20"/>
  <c r="J93" i="20"/>
  <c r="I93" i="20"/>
  <c r="H93" i="20"/>
  <c r="F93" i="20"/>
  <c r="E93" i="20"/>
  <c r="D93" i="20"/>
  <c r="G92" i="20"/>
  <c r="G91" i="20" s="1"/>
  <c r="C92" i="20"/>
  <c r="C91" i="20" s="1"/>
  <c r="K91" i="20"/>
  <c r="J91" i="20"/>
  <c r="J88" i="20" s="1"/>
  <c r="G88" i="20" s="1"/>
  <c r="I91" i="20"/>
  <c r="H91" i="20"/>
  <c r="F91" i="20"/>
  <c r="E91" i="20"/>
  <c r="D91" i="20"/>
  <c r="G90" i="20"/>
  <c r="F89" i="20"/>
  <c r="N89" i="20" s="1"/>
  <c r="C89" i="20"/>
  <c r="K87" i="20"/>
  <c r="G87" i="20"/>
  <c r="C87" i="20"/>
  <c r="K86" i="20"/>
  <c r="G86" i="20"/>
  <c r="C86" i="20"/>
  <c r="G85" i="20"/>
  <c r="F85" i="20"/>
  <c r="E85" i="20"/>
  <c r="D85" i="20"/>
  <c r="J84" i="20"/>
  <c r="I84" i="20"/>
  <c r="H84" i="20"/>
  <c r="G83" i="20"/>
  <c r="C83" i="20"/>
  <c r="G82" i="20"/>
  <c r="C82" i="20"/>
  <c r="F81" i="20"/>
  <c r="E81" i="20"/>
  <c r="M81" i="20" s="1"/>
  <c r="D81" i="20"/>
  <c r="L81" i="20" s="1"/>
  <c r="K80" i="20"/>
  <c r="G80" i="20"/>
  <c r="C80" i="20"/>
  <c r="J79" i="20"/>
  <c r="G79" i="20" s="1"/>
  <c r="F79" i="20"/>
  <c r="C79" i="20" s="1"/>
  <c r="C77" i="20"/>
  <c r="C76" i="20"/>
  <c r="C75" i="20"/>
  <c r="C74" i="20"/>
  <c r="C73" i="20"/>
  <c r="C72" i="20"/>
  <c r="C71" i="20"/>
  <c r="C70" i="20"/>
  <c r="C69" i="20"/>
  <c r="C68" i="20"/>
  <c r="C67" i="20"/>
  <c r="F66" i="20"/>
  <c r="C64" i="20"/>
  <c r="C63" i="20"/>
  <c r="C62" i="20"/>
  <c r="C61" i="20"/>
  <c r="C60" i="20"/>
  <c r="C59" i="20"/>
  <c r="C58" i="20"/>
  <c r="C57" i="20"/>
  <c r="C56" i="20"/>
  <c r="C54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K35" i="20"/>
  <c r="G35" i="20"/>
  <c r="J33" i="20"/>
  <c r="I33" i="20"/>
  <c r="F34" i="20"/>
  <c r="F33" i="20" s="1"/>
  <c r="E34" i="20"/>
  <c r="G31" i="20"/>
  <c r="G30" i="20" s="1"/>
  <c r="C31" i="20"/>
  <c r="C30" i="20" s="1"/>
  <c r="K30" i="20"/>
  <c r="J30" i="20"/>
  <c r="N30" i="20" s="1"/>
  <c r="I30" i="20"/>
  <c r="H30" i="20"/>
  <c r="E30" i="20"/>
  <c r="D30" i="20"/>
  <c r="G29" i="20"/>
  <c r="G28" i="20" s="1"/>
  <c r="F29" i="20"/>
  <c r="F28" i="20" s="1"/>
  <c r="J28" i="20"/>
  <c r="I28" i="20"/>
  <c r="H28" i="20"/>
  <c r="E28" i="20"/>
  <c r="M28" i="20" s="1"/>
  <c r="D28" i="20"/>
  <c r="M12" i="20"/>
  <c r="K17" i="20"/>
  <c r="G17" i="20"/>
  <c r="C17" i="20"/>
  <c r="G16" i="20"/>
  <c r="C16" i="20"/>
  <c r="K15" i="20"/>
  <c r="G15" i="20"/>
  <c r="C15" i="20"/>
  <c r="K14" i="20"/>
  <c r="G14" i="20"/>
  <c r="C14" i="20"/>
  <c r="I12" i="20"/>
  <c r="H12" i="20"/>
  <c r="E12" i="20"/>
  <c r="D12" i="20"/>
  <c r="N28" i="20" l="1"/>
  <c r="M91" i="20"/>
  <c r="L30" i="20"/>
  <c r="N91" i="20"/>
  <c r="K88" i="20"/>
  <c r="M93" i="20"/>
  <c r="M30" i="20"/>
  <c r="N34" i="20"/>
  <c r="L93" i="20"/>
  <c r="C29" i="20"/>
  <c r="C28" i="20" s="1"/>
  <c r="N29" i="20"/>
  <c r="K29" i="20" s="1"/>
  <c r="K28" i="20" s="1"/>
  <c r="C66" i="20"/>
  <c r="N66" i="20"/>
  <c r="K66" i="20" s="1"/>
  <c r="F84" i="20"/>
  <c r="N84" i="20" s="1"/>
  <c r="N85" i="20"/>
  <c r="N93" i="20"/>
  <c r="E84" i="20"/>
  <c r="M84" i="20" s="1"/>
  <c r="M85" i="20"/>
  <c r="D84" i="20"/>
  <c r="L84" i="20" s="1"/>
  <c r="L85" i="20"/>
  <c r="C34" i="20"/>
  <c r="C33" i="20" s="1"/>
  <c r="M34" i="20"/>
  <c r="D27" i="20"/>
  <c r="L28" i="20"/>
  <c r="C81" i="20"/>
  <c r="N81" i="20"/>
  <c r="K81" i="20" s="1"/>
  <c r="N79" i="20"/>
  <c r="K79" i="20" s="1"/>
  <c r="E88" i="20"/>
  <c r="M88" i="20" s="1"/>
  <c r="L91" i="20"/>
  <c r="K170" i="1"/>
  <c r="I169" i="1"/>
  <c r="K169" i="1" s="1"/>
  <c r="J268" i="1"/>
  <c r="J156" i="1"/>
  <c r="J151" i="1"/>
  <c r="J622" i="1"/>
  <c r="G512" i="1"/>
  <c r="G503" i="1" s="1"/>
  <c r="G719" i="1"/>
  <c r="G688" i="1" s="1"/>
  <c r="J727" i="1"/>
  <c r="I59" i="1"/>
  <c r="K59" i="1" s="1"/>
  <c r="K359" i="1"/>
  <c r="J788" i="1"/>
  <c r="K705" i="1"/>
  <c r="I516" i="1"/>
  <c r="I515" i="1" s="1"/>
  <c r="K515" i="1" s="1"/>
  <c r="J517" i="1"/>
  <c r="I704" i="1"/>
  <c r="I703" i="1" s="1"/>
  <c r="K675" i="1"/>
  <c r="J847" i="1"/>
  <c r="J675" i="1"/>
  <c r="I358" i="1"/>
  <c r="J358" i="1" s="1"/>
  <c r="H296" i="1"/>
  <c r="G296" i="1"/>
  <c r="I258" i="1"/>
  <c r="J258" i="1" s="1"/>
  <c r="J404" i="1"/>
  <c r="I403" i="1"/>
  <c r="I781" i="1"/>
  <c r="J782" i="1"/>
  <c r="K782" i="1"/>
  <c r="J36" i="1"/>
  <c r="K36" i="1"/>
  <c r="I840" i="1"/>
  <c r="J840" i="1" s="1"/>
  <c r="J841" i="1"/>
  <c r="J465" i="1"/>
  <c r="K465" i="1"/>
  <c r="K638" i="1"/>
  <c r="J638" i="1"/>
  <c r="K574" i="1"/>
  <c r="J574" i="1"/>
  <c r="I316" i="1"/>
  <c r="I315" i="1" s="1"/>
  <c r="J317" i="1"/>
  <c r="K317" i="1"/>
  <c r="I497" i="1"/>
  <c r="J498" i="1"/>
  <c r="I692" i="1"/>
  <c r="J693" i="1"/>
  <c r="K693" i="1"/>
  <c r="K646" i="1"/>
  <c r="J646" i="1"/>
  <c r="J455" i="1"/>
  <c r="I451" i="1"/>
  <c r="I130" i="1"/>
  <c r="J131" i="1"/>
  <c r="K131" i="1"/>
  <c r="I541" i="1"/>
  <c r="K542" i="1"/>
  <c r="J542" i="1"/>
  <c r="J44" i="1"/>
  <c r="I52" i="1"/>
  <c r="J53" i="1"/>
  <c r="I666" i="1"/>
  <c r="K667" i="1"/>
  <c r="J667" i="1"/>
  <c r="I818" i="1"/>
  <c r="J819" i="1"/>
  <c r="K819" i="1"/>
  <c r="I645" i="1"/>
  <c r="K650" i="1"/>
  <c r="J650" i="1"/>
  <c r="I477" i="1"/>
  <c r="J478" i="1"/>
  <c r="K478" i="1"/>
  <c r="I811" i="1"/>
  <c r="J812" i="1"/>
  <c r="K570" i="1"/>
  <c r="J570" i="1"/>
  <c r="I602" i="1"/>
  <c r="J603" i="1"/>
  <c r="K603" i="1"/>
  <c r="J252" i="1"/>
  <c r="I245" i="1"/>
  <c r="I143" i="1"/>
  <c r="J150" i="1"/>
  <c r="K150" i="1"/>
  <c r="J461" i="1"/>
  <c r="K461" i="1"/>
  <c r="J415" i="1"/>
  <c r="I673" i="1"/>
  <c r="J674" i="1"/>
  <c r="K674" i="1"/>
  <c r="J235" i="1"/>
  <c r="J419" i="1"/>
  <c r="K419" i="1"/>
  <c r="I803" i="1"/>
  <c r="J804" i="1"/>
  <c r="K804" i="1"/>
  <c r="K632" i="1"/>
  <c r="J632" i="1"/>
  <c r="I287" i="1"/>
  <c r="J290" i="1"/>
  <c r="K290" i="1"/>
  <c r="I77" i="1"/>
  <c r="J78" i="1"/>
  <c r="J144" i="1"/>
  <c r="K144" i="1"/>
  <c r="I722" i="1"/>
  <c r="J723" i="1"/>
  <c r="K723" i="1"/>
  <c r="I845" i="1"/>
  <c r="J846" i="1"/>
  <c r="K846" i="1"/>
  <c r="I183" i="1"/>
  <c r="J184" i="1"/>
  <c r="J16" i="1"/>
  <c r="K16" i="1"/>
  <c r="I834" i="1"/>
  <c r="J835" i="1"/>
  <c r="K835" i="1"/>
  <c r="I833" i="1"/>
  <c r="I298" i="1"/>
  <c r="J299" i="1"/>
  <c r="K299" i="1"/>
  <c r="J71" i="1"/>
  <c r="K71" i="1"/>
  <c r="J239" i="1"/>
  <c r="K239" i="1"/>
  <c r="I212" i="1"/>
  <c r="K658" i="1"/>
  <c r="J658" i="1"/>
  <c r="I491" i="1"/>
  <c r="J492" i="1"/>
  <c r="K492" i="1"/>
  <c r="I429" i="1"/>
  <c r="J430" i="1"/>
  <c r="K430" i="1"/>
  <c r="I109" i="1"/>
  <c r="J110" i="1"/>
  <c r="K110" i="1"/>
  <c r="I204" i="1"/>
  <c r="J205" i="1"/>
  <c r="K205" i="1"/>
  <c r="I8" i="1"/>
  <c r="J9" i="1"/>
  <c r="K9" i="1"/>
  <c r="I117" i="1"/>
  <c r="J118" i="1"/>
  <c r="K118" i="1"/>
  <c r="J279" i="1"/>
  <c r="K279" i="1"/>
  <c r="I714" i="1"/>
  <c r="I713" i="1" s="1"/>
  <c r="J715" i="1"/>
  <c r="J609" i="1"/>
  <c r="K609" i="1"/>
  <c r="J83" i="1"/>
  <c r="K83" i="1"/>
  <c r="I608" i="1"/>
  <c r="J621" i="1"/>
  <c r="J66" i="1"/>
  <c r="K66" i="1"/>
  <c r="J60" i="1"/>
  <c r="K60" i="1"/>
  <c r="J320" i="1"/>
  <c r="K320" i="1"/>
  <c r="J267" i="1"/>
  <c r="I593" i="1"/>
  <c r="J594" i="1"/>
  <c r="I15" i="1"/>
  <c r="J21" i="1"/>
  <c r="K21" i="1"/>
  <c r="I443" i="1"/>
  <c r="J444" i="1"/>
  <c r="K444" i="1"/>
  <c r="I505" i="1"/>
  <c r="J506" i="1"/>
  <c r="I775" i="1"/>
  <c r="J776" i="1"/>
  <c r="K776" i="1"/>
  <c r="J359" i="1"/>
  <c r="H512" i="1"/>
  <c r="H503" i="1" s="1"/>
  <c r="H166" i="1"/>
  <c r="G166" i="1"/>
  <c r="J27" i="20"/>
  <c r="E33" i="20"/>
  <c r="G81" i="20"/>
  <c r="C84" i="20"/>
  <c r="H27" i="20"/>
  <c r="H26" i="20" s="1"/>
  <c r="G34" i="20"/>
  <c r="G33" i="20" s="1"/>
  <c r="G84" i="20"/>
  <c r="F88" i="20"/>
  <c r="N88" i="20" s="1"/>
  <c r="N33" i="20"/>
  <c r="I27" i="20"/>
  <c r="I26" i="20" s="1"/>
  <c r="C88" i="20"/>
  <c r="C85" i="20"/>
  <c r="C27" i="20" l="1"/>
  <c r="C26" i="20" s="1"/>
  <c r="G27" i="20"/>
  <c r="G26" i="20" s="1"/>
  <c r="K34" i="20"/>
  <c r="K33" i="20" s="1"/>
  <c r="K85" i="20"/>
  <c r="K84" i="20"/>
  <c r="E27" i="20"/>
  <c r="M33" i="20"/>
  <c r="D26" i="20"/>
  <c r="L26" i="20" s="1"/>
  <c r="L27" i="20"/>
  <c r="F27" i="20"/>
  <c r="N27" i="20" s="1"/>
  <c r="J26" i="20"/>
  <c r="J18" i="20" s="1"/>
  <c r="I58" i="1"/>
  <c r="K58" i="1" s="1"/>
  <c r="I168" i="1"/>
  <c r="I167" i="1" s="1"/>
  <c r="J169" i="1"/>
  <c r="J516" i="1"/>
  <c r="J59" i="1"/>
  <c r="K704" i="1"/>
  <c r="J704" i="1"/>
  <c r="I357" i="1"/>
  <c r="K357" i="1" s="1"/>
  <c r="K358" i="1"/>
  <c r="K516" i="1"/>
  <c r="I514" i="1"/>
  <c r="K514" i="1" s="1"/>
  <c r="J515" i="1"/>
  <c r="G4" i="1"/>
  <c r="G859" i="1" s="1"/>
  <c r="H4" i="1"/>
  <c r="H859" i="1" s="1"/>
  <c r="D14" i="21" s="1"/>
  <c r="K258" i="1"/>
  <c r="I257" i="1"/>
  <c r="J257" i="1" s="1"/>
  <c r="I702" i="1"/>
  <c r="J703" i="1"/>
  <c r="K703" i="1"/>
  <c r="I14" i="1"/>
  <c r="J15" i="1"/>
  <c r="K15" i="1"/>
  <c r="I490" i="1"/>
  <c r="J491" i="1"/>
  <c r="K491" i="1"/>
  <c r="I314" i="1"/>
  <c r="J315" i="1"/>
  <c r="K315" i="1"/>
  <c r="I601" i="1"/>
  <c r="J608" i="1"/>
  <c r="K608" i="1"/>
  <c r="I108" i="1"/>
  <c r="J109" i="1"/>
  <c r="K109" i="1"/>
  <c r="J212" i="1"/>
  <c r="K212" i="1"/>
  <c r="I211" i="1"/>
  <c r="I832" i="1"/>
  <c r="J833" i="1"/>
  <c r="K833" i="1"/>
  <c r="J183" i="1"/>
  <c r="J602" i="1"/>
  <c r="K602" i="1"/>
  <c r="I810" i="1"/>
  <c r="J810" i="1" s="1"/>
  <c r="J811" i="1"/>
  <c r="I665" i="1"/>
  <c r="J666" i="1"/>
  <c r="K666" i="1"/>
  <c r="I540" i="1"/>
  <c r="J541" i="1"/>
  <c r="K541" i="1"/>
  <c r="J316" i="1"/>
  <c r="K316" i="1"/>
  <c r="J505" i="1"/>
  <c r="J593" i="1"/>
  <c r="I586" i="1"/>
  <c r="I116" i="1"/>
  <c r="J117" i="1"/>
  <c r="K117" i="1"/>
  <c r="I297" i="1"/>
  <c r="J298" i="1"/>
  <c r="K298" i="1"/>
  <c r="K834" i="1"/>
  <c r="J834" i="1"/>
  <c r="J845" i="1"/>
  <c r="K845" i="1"/>
  <c r="J77" i="1"/>
  <c r="I672" i="1"/>
  <c r="K673" i="1"/>
  <c r="J673" i="1"/>
  <c r="J245" i="1"/>
  <c r="I476" i="1"/>
  <c r="J477" i="1"/>
  <c r="K477" i="1"/>
  <c r="I51" i="1"/>
  <c r="J52" i="1"/>
  <c r="I129" i="1"/>
  <c r="J130" i="1"/>
  <c r="K130" i="1"/>
  <c r="J451" i="1"/>
  <c r="I450" i="1"/>
  <c r="I7" i="1"/>
  <c r="J8" i="1"/>
  <c r="K8" i="1"/>
  <c r="I428" i="1"/>
  <c r="J429" i="1"/>
  <c r="K429" i="1"/>
  <c r="I721" i="1"/>
  <c r="I720" i="1" s="1"/>
  <c r="K722" i="1"/>
  <c r="J722" i="1"/>
  <c r="J287" i="1"/>
  <c r="K287" i="1"/>
  <c r="I142" i="1"/>
  <c r="J143" i="1"/>
  <c r="K143" i="1"/>
  <c r="I644" i="1"/>
  <c r="J645" i="1"/>
  <c r="K645" i="1"/>
  <c r="I691" i="1"/>
  <c r="I690" i="1" s="1"/>
  <c r="J692" i="1"/>
  <c r="K692" i="1"/>
  <c r="J403" i="1"/>
  <c r="J204" i="1"/>
  <c r="K204" i="1"/>
  <c r="I202" i="1"/>
  <c r="I203" i="1"/>
  <c r="I802" i="1"/>
  <c r="J803" i="1"/>
  <c r="K803" i="1"/>
  <c r="I817" i="1"/>
  <c r="K818" i="1"/>
  <c r="J818" i="1"/>
  <c r="I496" i="1"/>
  <c r="J497" i="1"/>
  <c r="I774" i="1"/>
  <c r="J781" i="1"/>
  <c r="K781" i="1"/>
  <c r="I442" i="1"/>
  <c r="J443" i="1"/>
  <c r="K443" i="1"/>
  <c r="J714" i="1"/>
  <c r="J775" i="1"/>
  <c r="K775" i="1"/>
  <c r="F26" i="20"/>
  <c r="F12" i="20" s="1"/>
  <c r="I513" i="1" l="1"/>
  <c r="K513" i="1" s="1"/>
  <c r="C14" i="21"/>
  <c r="C13" i="21" s="1"/>
  <c r="C12" i="21" s="1"/>
  <c r="C11" i="21" s="1"/>
  <c r="C6" i="21" s="1"/>
  <c r="C5" i="21" s="1"/>
  <c r="C15" i="21" s="1"/>
  <c r="K27" i="20"/>
  <c r="K26" i="20" s="1"/>
  <c r="E26" i="20"/>
  <c r="M26" i="20" s="1"/>
  <c r="M27" i="20"/>
  <c r="G18" i="20"/>
  <c r="G12" i="20" s="1"/>
  <c r="E5" i="20" s="1"/>
  <c r="N26" i="20"/>
  <c r="D11" i="21"/>
  <c r="D6" i="21" s="1"/>
  <c r="D5" i="21" s="1"/>
  <c r="D15" i="21" s="1"/>
  <c r="D13" i="21"/>
  <c r="D12" i="21"/>
  <c r="I57" i="1"/>
  <c r="J57" i="1" s="1"/>
  <c r="J58" i="1"/>
  <c r="J168" i="1"/>
  <c r="K168" i="1"/>
  <c r="J514" i="1"/>
  <c r="J357" i="1"/>
  <c r="I356" i="1"/>
  <c r="J356" i="1" s="1"/>
  <c r="K257" i="1"/>
  <c r="J116" i="1"/>
  <c r="K116" i="1"/>
  <c r="K665" i="1"/>
  <c r="J665" i="1"/>
  <c r="K832" i="1"/>
  <c r="J832" i="1"/>
  <c r="I831" i="1"/>
  <c r="I712" i="1"/>
  <c r="J712" i="1" s="1"/>
  <c r="J713" i="1"/>
  <c r="J203" i="1"/>
  <c r="K203" i="1"/>
  <c r="I643" i="1"/>
  <c r="K644" i="1"/>
  <c r="J644" i="1"/>
  <c r="J721" i="1"/>
  <c r="K721" i="1"/>
  <c r="I801" i="1"/>
  <c r="J802" i="1"/>
  <c r="K802" i="1"/>
  <c r="I427" i="1"/>
  <c r="J428" i="1"/>
  <c r="K428" i="1"/>
  <c r="I449" i="1"/>
  <c r="J450" i="1"/>
  <c r="K450" i="1"/>
  <c r="J129" i="1"/>
  <c r="K129" i="1"/>
  <c r="J297" i="1"/>
  <c r="K297" i="1"/>
  <c r="I773" i="1"/>
  <c r="J774" i="1"/>
  <c r="K774" i="1"/>
  <c r="J691" i="1"/>
  <c r="K691" i="1"/>
  <c r="I6" i="1"/>
  <c r="J7" i="1"/>
  <c r="K7" i="1"/>
  <c r="I50" i="1"/>
  <c r="J51" i="1"/>
  <c r="J672" i="1"/>
  <c r="K672" i="1"/>
  <c r="I585" i="1"/>
  <c r="K586" i="1"/>
  <c r="J586" i="1"/>
  <c r="I539" i="1"/>
  <c r="K540" i="1"/>
  <c r="J540" i="1"/>
  <c r="I210" i="1"/>
  <c r="J211" i="1"/>
  <c r="K211" i="1"/>
  <c r="I600" i="1"/>
  <c r="J601" i="1"/>
  <c r="K601" i="1"/>
  <c r="I701" i="1"/>
  <c r="J702" i="1"/>
  <c r="K702" i="1"/>
  <c r="J202" i="1"/>
  <c r="K202" i="1"/>
  <c r="J167" i="1"/>
  <c r="K167" i="1"/>
  <c r="J476" i="1"/>
  <c r="K476" i="1"/>
  <c r="J314" i="1"/>
  <c r="K314" i="1"/>
  <c r="I313" i="1"/>
  <c r="J490" i="1"/>
  <c r="K490" i="1"/>
  <c r="J496" i="1"/>
  <c r="J817" i="1"/>
  <c r="K817" i="1"/>
  <c r="J442" i="1"/>
  <c r="K442" i="1"/>
  <c r="I141" i="1"/>
  <c r="J142" i="1"/>
  <c r="K142" i="1"/>
  <c r="I107" i="1"/>
  <c r="J108" i="1"/>
  <c r="K108" i="1"/>
  <c r="I13" i="1"/>
  <c r="J14" i="1"/>
  <c r="K14" i="1"/>
  <c r="C12" i="20"/>
  <c r="J513" i="1" l="1"/>
  <c r="D96" i="20"/>
  <c r="N18" i="20"/>
  <c r="J12" i="20"/>
  <c r="K57" i="1"/>
  <c r="K356" i="1"/>
  <c r="I355" i="1"/>
  <c r="J355" i="1" s="1"/>
  <c r="I5" i="1"/>
  <c r="K5" i="1" s="1"/>
  <c r="I209" i="1"/>
  <c r="J210" i="1"/>
  <c r="K210" i="1"/>
  <c r="J690" i="1"/>
  <c r="K690" i="1"/>
  <c r="J141" i="1"/>
  <c r="K141" i="1"/>
  <c r="J50" i="1"/>
  <c r="J773" i="1"/>
  <c r="K773" i="1"/>
  <c r="K720" i="1"/>
  <c r="J720" i="1"/>
  <c r="I719" i="1"/>
  <c r="I830" i="1"/>
  <c r="J831" i="1"/>
  <c r="K831" i="1"/>
  <c r="J313" i="1"/>
  <c r="K313" i="1"/>
  <c r="I689" i="1"/>
  <c r="J701" i="1"/>
  <c r="K701" i="1"/>
  <c r="I584" i="1"/>
  <c r="J585" i="1"/>
  <c r="K585" i="1"/>
  <c r="I441" i="1"/>
  <c r="J449" i="1"/>
  <c r="K449" i="1"/>
  <c r="I642" i="1"/>
  <c r="J643" i="1"/>
  <c r="K643" i="1"/>
  <c r="J600" i="1"/>
  <c r="K600" i="1"/>
  <c r="J6" i="1"/>
  <c r="K6" i="1"/>
  <c r="I426" i="1"/>
  <c r="J427" i="1"/>
  <c r="K427" i="1"/>
  <c r="I106" i="1"/>
  <c r="J107" i="1"/>
  <c r="K107" i="1"/>
  <c r="J801" i="1"/>
  <c r="K801" i="1"/>
  <c r="I115" i="1"/>
  <c r="J13" i="1"/>
  <c r="K13" i="1"/>
  <c r="J539" i="1"/>
  <c r="K539" i="1"/>
  <c r="N12" i="20" l="1"/>
  <c r="K18" i="20"/>
  <c r="K12" i="20" s="1"/>
  <c r="K355" i="1"/>
  <c r="I296" i="1"/>
  <c r="K296" i="1" s="1"/>
  <c r="J5" i="1"/>
  <c r="J115" i="1"/>
  <c r="K115" i="1"/>
  <c r="I425" i="1"/>
  <c r="J426" i="1"/>
  <c r="K426" i="1"/>
  <c r="K584" i="1"/>
  <c r="J584" i="1"/>
  <c r="K830" i="1"/>
  <c r="J830" i="1"/>
  <c r="K642" i="1"/>
  <c r="J642" i="1"/>
  <c r="J689" i="1"/>
  <c r="K689" i="1"/>
  <c r="J441" i="1"/>
  <c r="K441" i="1"/>
  <c r="J209" i="1"/>
  <c r="K209" i="1"/>
  <c r="I166" i="1"/>
  <c r="J106" i="1"/>
  <c r="K106" i="1"/>
  <c r="I688" i="1"/>
  <c r="J719" i="1"/>
  <c r="K719" i="1"/>
  <c r="I512" i="1"/>
  <c r="F733" i="1"/>
  <c r="F732" i="1" s="1"/>
  <c r="J296" i="1" l="1"/>
  <c r="I503" i="1"/>
  <c r="J512" i="1"/>
  <c r="K512" i="1"/>
  <c r="I4" i="1"/>
  <c r="J166" i="1"/>
  <c r="K166" i="1"/>
  <c r="J688" i="1"/>
  <c r="K688" i="1"/>
  <c r="J425" i="1"/>
  <c r="K425" i="1"/>
  <c r="I859" i="1" l="1"/>
  <c r="E14" i="21" s="1"/>
  <c r="J4" i="1"/>
  <c r="K4" i="1"/>
  <c r="J503" i="1"/>
  <c r="K503" i="1"/>
  <c r="E13" i="21" l="1"/>
  <c r="E11" i="21"/>
  <c r="F14" i="21"/>
  <c r="E12" i="21"/>
  <c r="G14" i="21"/>
  <c r="J859" i="1"/>
  <c r="K859" i="1"/>
  <c r="E6" i="21" l="1"/>
  <c r="G11" i="21"/>
  <c r="F11" i="21"/>
  <c r="F12" i="21"/>
  <c r="G12" i="21"/>
  <c r="F13" i="21"/>
  <c r="G13" i="21"/>
  <c r="F347" i="1"/>
  <c r="E5" i="21" l="1"/>
  <c r="G6" i="21"/>
  <c r="F857" i="1"/>
  <c r="F856" i="1"/>
  <c r="F855" i="1" s="1"/>
  <c r="F853" i="1"/>
  <c r="F851" i="1"/>
  <c r="F848" i="1"/>
  <c r="F844" i="1"/>
  <c r="F843" i="1" s="1"/>
  <c r="F842" i="1" s="1"/>
  <c r="F841" i="1" s="1"/>
  <c r="F840" i="1" s="1"/>
  <c r="F837" i="1"/>
  <c r="F836" i="1" s="1"/>
  <c r="F835" i="1" s="1"/>
  <c r="F828" i="1"/>
  <c r="F827" i="1" s="1"/>
  <c r="F824" i="1"/>
  <c r="F822" i="1"/>
  <c r="F815" i="1"/>
  <c r="F814" i="1" s="1"/>
  <c r="F813" i="1" s="1"/>
  <c r="F812" i="1" s="1"/>
  <c r="F811" i="1" s="1"/>
  <c r="F810" i="1" s="1"/>
  <c r="F807" i="1"/>
  <c r="F806" i="1" s="1"/>
  <c r="F805" i="1" s="1"/>
  <c r="F804" i="1" s="1"/>
  <c r="F803" i="1" s="1"/>
  <c r="F802" i="1" s="1"/>
  <c r="F801" i="1" s="1"/>
  <c r="F797" i="1"/>
  <c r="F796" i="1" s="1"/>
  <c r="F792" i="1"/>
  <c r="F791" i="1" s="1"/>
  <c r="F789" i="1"/>
  <c r="F786" i="1"/>
  <c r="F784" i="1"/>
  <c r="F778" i="1"/>
  <c r="F777" i="1" s="1"/>
  <c r="F776" i="1" s="1"/>
  <c r="F775" i="1" s="1"/>
  <c r="F759" i="1"/>
  <c r="F758" i="1" s="1"/>
  <c r="F754" i="1"/>
  <c r="F753" i="1" s="1"/>
  <c r="F749" i="1"/>
  <c r="F748" i="1" s="1"/>
  <c r="F744" i="1"/>
  <c r="F743" i="1" s="1"/>
  <c r="F741" i="1"/>
  <c r="F738" i="1"/>
  <c r="F737" i="1" s="1"/>
  <c r="F729" i="1"/>
  <c r="F728" i="1" s="1"/>
  <c r="F727" i="1" s="1"/>
  <c r="F725" i="1"/>
  <c r="F724" i="1" s="1"/>
  <c r="F717" i="1"/>
  <c r="F716" i="1" s="1"/>
  <c r="F715" i="1" s="1"/>
  <c r="F714" i="1" s="1"/>
  <c r="F713" i="1" s="1"/>
  <c r="F712" i="1" s="1"/>
  <c r="F709" i="1"/>
  <c r="F708" i="1" s="1"/>
  <c r="F706" i="1"/>
  <c r="F695" i="1"/>
  <c r="F694" i="1" s="1"/>
  <c r="F693" i="1" s="1"/>
  <c r="F692" i="1" s="1"/>
  <c r="F691" i="1" s="1"/>
  <c r="F690" i="1" s="1"/>
  <c r="F686" i="1"/>
  <c r="F685" i="1" s="1"/>
  <c r="F682" i="1"/>
  <c r="F681" i="1" s="1"/>
  <c r="F679" i="1"/>
  <c r="F670" i="1"/>
  <c r="F669" i="1" s="1"/>
  <c r="F668" i="1" s="1"/>
  <c r="F667" i="1" s="1"/>
  <c r="F666" i="1" s="1"/>
  <c r="F665" i="1" s="1"/>
  <c r="F662" i="1"/>
  <c r="F660" i="1"/>
  <c r="F656" i="1"/>
  <c r="F654" i="1"/>
  <c r="F652" i="1"/>
  <c r="F648" i="1"/>
  <c r="F640" i="1"/>
  <c r="F639" i="1" s="1"/>
  <c r="F638" i="1" s="1"/>
  <c r="F636" i="1"/>
  <c r="F634" i="1"/>
  <c r="F623" i="1"/>
  <c r="F630" i="1"/>
  <c r="F628" i="1"/>
  <c r="F619" i="1"/>
  <c r="F617" i="1"/>
  <c r="F615" i="1"/>
  <c r="F611" i="1"/>
  <c r="F605" i="1"/>
  <c r="F604" i="1" s="1"/>
  <c r="F603" i="1" s="1"/>
  <c r="F602" i="1" s="1"/>
  <c r="F596" i="1"/>
  <c r="F595" i="1" s="1"/>
  <c r="F594" i="1" s="1"/>
  <c r="F593" i="1" s="1"/>
  <c r="F578" i="1"/>
  <c r="F575" i="1" s="1"/>
  <c r="F572" i="1"/>
  <c r="F571" i="1" s="1"/>
  <c r="F570" i="1" s="1"/>
  <c r="F568" i="1"/>
  <c r="F564" i="1"/>
  <c r="F566" i="1"/>
  <c r="F561" i="1"/>
  <c r="F559" i="1"/>
  <c r="F557" i="1"/>
  <c r="F555" i="1"/>
  <c r="F549" i="1"/>
  <c r="F548" i="1"/>
  <c r="F546" i="1"/>
  <c r="F544" i="1"/>
  <c r="F531" i="1"/>
  <c r="F530" i="1" s="1"/>
  <c r="F526" i="1"/>
  <c r="F525" i="1" s="1"/>
  <c r="F523" i="1"/>
  <c r="F520" i="1"/>
  <c r="F518" i="1"/>
  <c r="F501" i="1"/>
  <c r="F500" i="1" s="1"/>
  <c r="F499" i="1" s="1"/>
  <c r="F498" i="1" s="1"/>
  <c r="F497" i="1" s="1"/>
  <c r="F496" i="1" s="1"/>
  <c r="F494" i="1"/>
  <c r="F493" i="1" s="1"/>
  <c r="F492" i="1" s="1"/>
  <c r="F491" i="1" s="1"/>
  <c r="F490" i="1" s="1"/>
  <c r="F488" i="1"/>
  <c r="F487" i="1" s="1"/>
  <c r="F482" i="1"/>
  <c r="F480" i="1"/>
  <c r="F473" i="1"/>
  <c r="F470" i="1"/>
  <c r="F467" i="1"/>
  <c r="F463" i="1"/>
  <c r="F462" i="1" s="1"/>
  <c r="F461" i="1" s="1"/>
  <c r="F457" i="1"/>
  <c r="F456" i="1" s="1"/>
  <c r="F455" i="1" s="1"/>
  <c r="F453" i="1"/>
  <c r="F452" i="1" s="1"/>
  <c r="F447" i="1"/>
  <c r="F446" i="1" s="1"/>
  <c r="F445" i="1" s="1"/>
  <c r="F444" i="1" s="1"/>
  <c r="F443" i="1" s="1"/>
  <c r="F442" i="1" s="1"/>
  <c r="F438" i="1"/>
  <c r="F437" i="1" s="1"/>
  <c r="F433" i="1"/>
  <c r="F432" i="1" s="1"/>
  <c r="F431" i="1" s="1"/>
  <c r="F418" i="1"/>
  <c r="F417" i="1" s="1"/>
  <c r="F416" i="1" s="1"/>
  <c r="F415" i="1" s="1"/>
  <c r="F412" i="1"/>
  <c r="F411" i="1"/>
  <c r="F410" i="1" s="1"/>
  <c r="F406" i="1"/>
  <c r="F405" i="1" s="1"/>
  <c r="F404" i="1" s="1"/>
  <c r="F401" i="1"/>
  <c r="F400" i="1" s="1"/>
  <c r="F394" i="1"/>
  <c r="F398" i="1"/>
  <c r="F396" i="1"/>
  <c r="F390" i="1"/>
  <c r="F389" i="1" s="1"/>
  <c r="F386" i="1"/>
  <c r="F385" i="1" s="1"/>
  <c r="F370" i="1"/>
  <c r="F368" i="1" s="1"/>
  <c r="F360" i="1"/>
  <c r="F372" i="1"/>
  <c r="F365" i="1"/>
  <c r="F362" i="1"/>
  <c r="F380" i="1"/>
  <c r="F379" i="1" s="1"/>
  <c r="F375" i="1"/>
  <c r="F374" i="1" s="1"/>
  <c r="F345" i="1"/>
  <c r="F351" i="1"/>
  <c r="F340" i="1"/>
  <c r="F339" i="1" s="1"/>
  <c r="F338" i="1" s="1"/>
  <c r="F336" i="1"/>
  <c r="F333" i="1"/>
  <c r="F331" i="1"/>
  <c r="F329" i="1"/>
  <c r="F327" i="1"/>
  <c r="F324" i="1"/>
  <c r="F322" i="1"/>
  <c r="F317" i="1"/>
  <c r="F316" i="1" s="1"/>
  <c r="F307" i="1"/>
  <c r="F305" i="1"/>
  <c r="F303" i="1"/>
  <c r="F301" i="1"/>
  <c r="F292" i="1"/>
  <c r="F291" i="1" s="1"/>
  <c r="F290" i="1" s="1"/>
  <c r="F284" i="1"/>
  <c r="F283" i="1" s="1"/>
  <c r="F281" i="1"/>
  <c r="F277" i="1"/>
  <c r="F276" i="1" s="1"/>
  <c r="F275" i="1" s="1"/>
  <c r="F273" i="1"/>
  <c r="F272" i="1" s="1"/>
  <c r="F270" i="1"/>
  <c r="F269" i="1" s="1"/>
  <c r="F261" i="1"/>
  <c r="F254" i="1"/>
  <c r="F253" i="1" s="1"/>
  <c r="F252" i="1" s="1"/>
  <c r="F250" i="1"/>
  <c r="F249" i="1" s="1"/>
  <c r="F247" i="1"/>
  <c r="F246" i="1" s="1"/>
  <c r="F241" i="1"/>
  <c r="F240" i="1" s="1"/>
  <c r="F239" i="1" s="1"/>
  <c r="F237" i="1"/>
  <c r="F236" i="1" s="1"/>
  <c r="F235" i="1" s="1"/>
  <c r="F233" i="1"/>
  <c r="F232" i="1" s="1"/>
  <c r="F222" i="1"/>
  <c r="F224" i="1"/>
  <c r="F229" i="1"/>
  <c r="F228" i="1"/>
  <c r="F217" i="1"/>
  <c r="F216" i="1" s="1"/>
  <c r="F215" i="1"/>
  <c r="F214" i="1" s="1"/>
  <c r="F213" i="1" s="1"/>
  <c r="F207" i="1"/>
  <c r="F206" i="1" s="1"/>
  <c r="F205" i="1" s="1"/>
  <c r="F204" i="1" s="1"/>
  <c r="F186" i="1"/>
  <c r="F185" i="1" s="1"/>
  <c r="F184" i="1" s="1"/>
  <c r="F183" i="1" s="1"/>
  <c r="F181" i="1"/>
  <c r="F179" i="1"/>
  <c r="F177" i="1"/>
  <c r="F175" i="1"/>
  <c r="F172" i="1"/>
  <c r="F171" i="1" s="1"/>
  <c r="F164" i="1"/>
  <c r="F163" i="1" s="1"/>
  <c r="F162" i="1" s="1"/>
  <c r="F154" i="1"/>
  <c r="F152" i="1"/>
  <c r="F160" i="1"/>
  <c r="F159" i="1"/>
  <c r="F157" i="1" s="1"/>
  <c r="F148" i="1"/>
  <c r="F146" i="1"/>
  <c r="F133" i="1"/>
  <c r="F137" i="1"/>
  <c r="F135" i="1"/>
  <c r="F120" i="1"/>
  <c r="F127" i="1"/>
  <c r="F125" i="1"/>
  <c r="F123" i="1"/>
  <c r="F114" i="1"/>
  <c r="F112" i="1" s="1"/>
  <c r="F111" i="1" s="1"/>
  <c r="F110" i="1" s="1"/>
  <c r="F109" i="1" s="1"/>
  <c r="F108" i="1" s="1"/>
  <c r="F107" i="1" s="1"/>
  <c r="F106" i="1" s="1"/>
  <c r="F104" i="1"/>
  <c r="F97" i="1"/>
  <c r="F95" i="1"/>
  <c r="F89" i="1"/>
  <c r="F85" i="1"/>
  <c r="F80" i="1"/>
  <c r="F79" i="1" s="1"/>
  <c r="F78" i="1" s="1"/>
  <c r="F77" i="1" s="1"/>
  <c r="F75" i="1"/>
  <c r="F73" i="1"/>
  <c r="F68" i="1"/>
  <c r="F67" i="1" s="1"/>
  <c r="F66" i="1" s="1"/>
  <c r="F64" i="1"/>
  <c r="F62" i="1"/>
  <c r="F55" i="1"/>
  <c r="F54" i="1" s="1"/>
  <c r="F53" i="1" s="1"/>
  <c r="F52" i="1" s="1"/>
  <c r="F51" i="1" s="1"/>
  <c r="F50" i="1" s="1"/>
  <c r="F48" i="1"/>
  <c r="F41" i="1"/>
  <c r="F40" i="1" s="1"/>
  <c r="F36" i="1" s="1"/>
  <c r="F23" i="1"/>
  <c r="F30" i="1"/>
  <c r="F28" i="1"/>
  <c r="F25" i="1"/>
  <c r="F33" i="1"/>
  <c r="F18" i="1"/>
  <c r="F17" i="1" s="1"/>
  <c r="F16" i="1" s="1"/>
  <c r="F11" i="1"/>
  <c r="F10" i="1" s="1"/>
  <c r="F9" i="1" s="1"/>
  <c r="F8" i="1" s="1"/>
  <c r="F7" i="1" s="1"/>
  <c r="F6" i="1" s="1"/>
  <c r="F344" i="1" l="1"/>
  <c r="F343" i="1" s="1"/>
  <c r="F260" i="1"/>
  <c r="F259" i="1" s="1"/>
  <c r="F221" i="1"/>
  <c r="F212" i="1" s="1"/>
  <c r="F84" i="1"/>
  <c r="F83" i="1" s="1"/>
  <c r="G5" i="21"/>
  <c r="E15" i="21"/>
  <c r="G15" i="21" s="1"/>
  <c r="F393" i="1"/>
  <c r="F359" i="1"/>
  <c r="F321" i="1"/>
  <c r="F320" i="1" s="1"/>
  <c r="F315" i="1" s="1"/>
  <c r="F314" i="1" s="1"/>
  <c r="F300" i="1"/>
  <c r="F299" i="1" s="1"/>
  <c r="F740" i="1"/>
  <c r="F723" i="1" s="1"/>
  <c r="F722" i="1" s="1"/>
  <c r="F721" i="1" s="1"/>
  <c r="F720" i="1" s="1"/>
  <c r="F529" i="1"/>
  <c r="F156" i="1"/>
  <c r="F151" i="1" s="1"/>
  <c r="F150" i="1" s="1"/>
  <c r="F574" i="1"/>
  <c r="F268" i="1"/>
  <c r="F267" i="1" s="1"/>
  <c r="F45" i="1"/>
  <c r="F44" i="1" s="1"/>
  <c r="F847" i="1"/>
  <c r="F846" i="1" s="1"/>
  <c r="F845" i="1" s="1"/>
  <c r="F543" i="1"/>
  <c r="F479" i="1"/>
  <c r="F478" i="1" s="1"/>
  <c r="F477" i="1" s="1"/>
  <c r="F476" i="1" s="1"/>
  <c r="F633" i="1"/>
  <c r="F632" i="1" s="1"/>
  <c r="F651" i="1"/>
  <c r="F650" i="1" s="1"/>
  <c r="F563" i="1"/>
  <c r="F552" i="1"/>
  <c r="F783" i="1"/>
  <c r="F436" i="1"/>
  <c r="F430" i="1" s="1"/>
  <c r="F429" i="1" s="1"/>
  <c r="F61" i="1"/>
  <c r="F60" i="1" s="1"/>
  <c r="F174" i="1"/>
  <c r="F170" i="1" s="1"/>
  <c r="F169" i="1" s="1"/>
  <c r="F168" i="1" s="1"/>
  <c r="F167" i="1" s="1"/>
  <c r="F517" i="1"/>
  <c r="F516" i="1" s="1"/>
  <c r="F588" i="1"/>
  <c r="F587" i="1" s="1"/>
  <c r="F586" i="1" s="1"/>
  <c r="F585" i="1" s="1"/>
  <c r="F584" i="1" s="1"/>
  <c r="F821" i="1"/>
  <c r="F820" i="1" s="1"/>
  <c r="F819" i="1" s="1"/>
  <c r="F818" i="1" s="1"/>
  <c r="F817" i="1" s="1"/>
  <c r="F788" i="1"/>
  <c r="F622" i="1"/>
  <c r="F621" i="1" s="1"/>
  <c r="F72" i="1"/>
  <c r="F71" i="1" s="1"/>
  <c r="F132" i="1"/>
  <c r="F131" i="1" s="1"/>
  <c r="F130" i="1" s="1"/>
  <c r="F129" i="1" s="1"/>
  <c r="F145" i="1"/>
  <c r="F144" i="1" s="1"/>
  <c r="F610" i="1"/>
  <c r="F609" i="1" s="1"/>
  <c r="F659" i="1"/>
  <c r="F658" i="1" s="1"/>
  <c r="F676" i="1"/>
  <c r="F675" i="1" s="1"/>
  <c r="F674" i="1" s="1"/>
  <c r="F673" i="1" s="1"/>
  <c r="F672" i="1" s="1"/>
  <c r="F533" i="1"/>
  <c r="F119" i="1"/>
  <c r="F118" i="1" s="1"/>
  <c r="F117" i="1" s="1"/>
  <c r="F116" i="1" s="1"/>
  <c r="F22" i="1"/>
  <c r="F21" i="1" s="1"/>
  <c r="F15" i="1" s="1"/>
  <c r="F14" i="1" s="1"/>
  <c r="F403" i="1"/>
  <c r="F451" i="1"/>
  <c r="F466" i="1"/>
  <c r="F465" i="1" s="1"/>
  <c r="F647" i="1"/>
  <c r="F646" i="1" s="1"/>
  <c r="F833" i="1"/>
  <c r="F832" i="1" s="1"/>
  <c r="F834" i="1"/>
  <c r="F705" i="1"/>
  <c r="F704" i="1" s="1"/>
  <c r="F703" i="1" s="1"/>
  <c r="F702" i="1" s="1"/>
  <c r="F701" i="1" s="1"/>
  <c r="F689" i="1" s="1"/>
  <c r="F203" i="1"/>
  <c r="F202" i="1"/>
  <c r="F245" i="1"/>
  <c r="F280" i="1"/>
  <c r="F279" i="1" s="1"/>
  <c r="F384" i="1"/>
  <c r="F428" i="1" l="1"/>
  <c r="F427" i="1" s="1"/>
  <c r="F426" i="1" s="1"/>
  <c r="F425" i="1" s="1"/>
  <c r="F831" i="1"/>
  <c r="F830" i="1" s="1"/>
  <c r="F298" i="1"/>
  <c r="F297" i="1" s="1"/>
  <c r="F782" i="1"/>
  <c r="F781" i="1" s="1"/>
  <c r="F774" i="1" s="1"/>
  <c r="F773" i="1" s="1"/>
  <c r="F719" i="1" s="1"/>
  <c r="F688" i="1" s="1"/>
  <c r="F143" i="1"/>
  <c r="F142" i="1" s="1"/>
  <c r="F141" i="1" s="1"/>
  <c r="F115" i="1" s="1"/>
  <c r="F13" i="1"/>
  <c r="F211" i="1"/>
  <c r="F210" i="1" s="1"/>
  <c r="F209" i="1" s="1"/>
  <c r="F608" i="1"/>
  <c r="F601" i="1" s="1"/>
  <c r="F600" i="1" s="1"/>
  <c r="F542" i="1"/>
  <c r="F541" i="1" s="1"/>
  <c r="F540" i="1" s="1"/>
  <c r="F539" i="1" s="1"/>
  <c r="F645" i="1"/>
  <c r="F644" i="1" s="1"/>
  <c r="F643" i="1" s="1"/>
  <c r="F642" i="1" s="1"/>
  <c r="F313" i="1"/>
  <c r="F450" i="1"/>
  <c r="F449" i="1" s="1"/>
  <c r="F441" i="1" s="1"/>
  <c r="F59" i="1"/>
  <c r="F58" i="1" s="1"/>
  <c r="F57" i="1" s="1"/>
  <c r="F515" i="1"/>
  <c r="F514" i="1" s="1"/>
  <c r="F513" i="1" s="1"/>
  <c r="F258" i="1"/>
  <c r="F257" i="1" s="1"/>
  <c r="F358" i="1"/>
  <c r="F357" i="1" l="1"/>
  <c r="F356" i="1" s="1"/>
  <c r="F355" i="1" s="1"/>
  <c r="F296" i="1" s="1"/>
  <c r="F5" i="1"/>
  <c r="F166" i="1"/>
  <c r="F512" i="1"/>
  <c r="F503" i="1" s="1"/>
  <c r="F4" i="1" l="1"/>
  <c r="F859" i="1" s="1"/>
</calcChain>
</file>

<file path=xl/sharedStrings.xml><?xml version="1.0" encoding="utf-8"?>
<sst xmlns="http://schemas.openxmlformats.org/spreadsheetml/2006/main" count="2144" uniqueCount="1181">
  <si>
    <t>Итого расходов: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</si>
  <si>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</si>
  <si>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</si>
  <si>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Предоставление мер социальной поддержки педагогическим работникам образовательных муниципальных учреждений, работающим и проживающим в сельской местности и поселках городского типа (рабочих поселках), по оплате жилого помещения и коммунальных услуг (администрирование)</t>
  </si>
  <si>
    <t>92 0 00 2С170</t>
  </si>
  <si>
    <t>Реализация функций (полномочий) по ведению бухгалтерского (бюджетного), кадрового,налогового, статистического учета, планированию финансово-хозяйственной деятельности и составлению отчетности</t>
  </si>
  <si>
    <t>92 0 00 2Н028</t>
  </si>
  <si>
    <t>Предоставление  мер социальной поддержки педагогическим работникам   общеобразовательных организаций (администрирование)</t>
  </si>
  <si>
    <t>92 0 00 2Н024</t>
  </si>
  <si>
    <t>Предоставление выплаты компенсаций части родительской платы за присмотр и уход за  ребенком в образовательных организациях, реализующих образовательную программу  дошкольного образования</t>
  </si>
  <si>
    <t>92 0 00 2Н022</t>
  </si>
  <si>
    <t>Закупка товаров, работ и услуг для обеспечения  государственных (муниципальных) нужд</t>
  </si>
  <si>
    <t>200</t>
  </si>
  <si>
    <t>Обеспечение деятельности  муниципального казенного учреждения «Единый учетный центр»</t>
  </si>
  <si>
    <t>92 0 00 00210</t>
  </si>
  <si>
    <t>Мероприятия, осуществляемые органами местного самоуправления  Юсьвинского муниципального округа в рамках непрограммных направлений расходов</t>
  </si>
  <si>
    <t>92 0 00 00000</t>
  </si>
  <si>
    <t xml:space="preserve">Непрограммные мероприятия  </t>
  </si>
  <si>
    <t xml:space="preserve">90 0 00 00000 </t>
  </si>
  <si>
    <t>Другие общегосударственные расходы</t>
  </si>
  <si>
    <t>0113</t>
  </si>
  <si>
    <t>Иные бюджетные ассигнования</t>
  </si>
  <si>
    <t>800</t>
  </si>
  <si>
    <t>Резервный фонд администрации Юсьвинского муниципального округа Пермского края</t>
  </si>
  <si>
    <t>92 0 00 00777</t>
  </si>
  <si>
    <t>Резервные фонды</t>
  </si>
  <si>
    <t>0111</t>
  </si>
  <si>
    <t xml:space="preserve"> Обеспечение выполнения функций администрации Юсьвинского муниципального округа и её структурных подразделений</t>
  </si>
  <si>
    <t>01 2 10 4У070</t>
  </si>
  <si>
    <t>Основное мероприятие "Обеспечение исполнения администрацией Юсьвинского муниципального округа вопросов местного значения, предусмотренных законом РФ № 131-ФЗ"</t>
  </si>
  <si>
    <t>01 2 10 00000</t>
  </si>
  <si>
    <t xml:space="preserve">Подпрограмма "Организация деятельности по реализации вопросов местного значения Юсьвинского муниципального округа Пермского края" </t>
  </si>
  <si>
    <t>01 2 00 00000</t>
  </si>
  <si>
    <t>Муниципальная программа "Муниципальное управление в Юсьвинском муниципальном округе Пермского края"</t>
  </si>
  <si>
    <t>01 0 00 00000</t>
  </si>
  <si>
    <t>Муниципальные программы Юсьвинского муниципального округа Пермского края</t>
  </si>
  <si>
    <t>00 0 00 00000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</si>
  <si>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</si>
  <si>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</si>
  <si>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Общегосударственные вопросы</t>
  </si>
  <si>
    <t>0100</t>
  </si>
  <si>
    <t>Финансовое управление администрации Юсьвинского муниципального округа Пермского края</t>
  </si>
  <si>
    <t>Представительские расходы и иные расходы, связанные с представительской деятельностью органов местного самоуправления</t>
  </si>
  <si>
    <t>92 0 00 00260</t>
  </si>
  <si>
    <t>Мероприятия, осуществляемые органами местного самоуправления Юсьвинского муниципального округа в рамках непрограммных направлений</t>
  </si>
  <si>
    <t>Обеспечение деятельности Аппарата  Думы Юсьвинского муниципального округа Пермского края</t>
  </si>
  <si>
    <t xml:space="preserve">91 0 00 00031 </t>
  </si>
  <si>
    <t xml:space="preserve">Компенсационные выплаты депутатам Думы Юсьвинского муниципального округа Пермского края </t>
  </si>
  <si>
    <t xml:space="preserve">91 0 00 00021  </t>
  </si>
  <si>
    <t>Обеспечение деятельности органов местного самоуправления Юсьвинского муниципального округа</t>
  </si>
  <si>
    <t xml:space="preserve">91 0 00 00000 </t>
  </si>
  <si>
    <t>Непрограммные мероприятия</t>
  </si>
  <si>
    <t>90 0 00 00000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</si>
  <si>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</si>
  <si>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</si>
  <si>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Дума Юсьвинского муниципального округа Пермского края</t>
  </si>
  <si>
    <t>Предоставление субсидий бюджетным, автономным учреждениям и иным некоммерческим организациям</t>
  </si>
  <si>
    <t>600</t>
  </si>
  <si>
    <t>Муниципальная программа "Развитие культуры, искусства и молодежной политики в  Юсьвинском муниципальном округе Пермского края"</t>
  </si>
  <si>
    <t xml:space="preserve">06 0 00 00000 </t>
  </si>
  <si>
    <t xml:space="preserve">"Мы выбираем спорт!"(создание условий для развития массового спорта, пропаганды физической культуры и спорта, обеспечение возможностей для  жителей округа систематически заниматься физической культурой и массовым спортом </t>
  </si>
  <si>
    <t xml:space="preserve">07 0 10 4Ф010 </t>
  </si>
  <si>
    <t>Основное мероприятие "Обеспечение условий для развития физической культуры и массового спорта на территории Юсьвинского муниципального округа Пермского края"</t>
  </si>
  <si>
    <t>07 0 10 00000</t>
  </si>
  <si>
    <t>Муниципальная программа "Развитие физической культуры и спорта в  Юсьвинском муниципальном округе Пермского края"</t>
  </si>
  <si>
    <t>07 0 00 00000</t>
  </si>
  <si>
    <t>Физическая культура</t>
  </si>
  <si>
    <t>1101</t>
  </si>
  <si>
    <t>Физическая культура и спорт</t>
  </si>
  <si>
    <t xml:space="preserve">в том числе за счет средств местного  бюджета </t>
  </si>
  <si>
    <t>Социальное обеспечение и иные выплаты населению</t>
  </si>
  <si>
    <t>300</t>
  </si>
  <si>
    <t>Предоставление мер социальной поддержки педагогическим работникам образовательных муниципальных учреждений, работающим и проживающим в сельской местности и поселках городского типа (рабочих поселках), по оплате жилого помещения и коммунальных услуг.</t>
  </si>
  <si>
    <t>02 5 30 2С170</t>
  </si>
  <si>
    <t>Основное мероприятие "Предоставление социальных гарантий и льгот педагогическим работникам образовательных учреждений"</t>
  </si>
  <si>
    <t>02 5 30 00000</t>
  </si>
  <si>
    <t>Подпрограмма "Кадровая политика"</t>
  </si>
  <si>
    <t>02 5 00 00000</t>
  </si>
  <si>
    <t>02 0 00 00000</t>
  </si>
  <si>
    <t>Социальное обеспечение населения</t>
  </si>
  <si>
    <t>Социальная политика</t>
  </si>
  <si>
    <t>Обеспечение кадровой политики в сфере культуры и искусства</t>
  </si>
  <si>
    <t xml:space="preserve">06 1 60 4К060 </t>
  </si>
  <si>
    <t>Основное мероприятие "Кадровая политика"</t>
  </si>
  <si>
    <t>06 1 60 00000</t>
  </si>
  <si>
    <t>Проведение мероприятий, направленных на патриотическое воспитание населения, укрепление гражданского единства и межконфессионального согласия, популяризацию семейных ценностей, сохранение и развитие национальных традиций, в том числе коми-пермяцкой культуры</t>
  </si>
  <si>
    <t>06 1 50 4К030</t>
  </si>
  <si>
    <t>Проведение массовых мероприятий, конкурсов (в том числе среди детского населения), участие творческих коллективов и отдельных исполнителей (в том числе детских) в окружных, межмуниципальных, краевых, межрегиональных, всероссийских, международных смотрах, конкурсах, фестивалях</t>
  </si>
  <si>
    <t>06 1 50 4К020</t>
  </si>
  <si>
    <t>Основное мероприятие "Организация и проведение социально- значимых мероприятий в сфере искусства и культуры"</t>
  </si>
  <si>
    <t>06 1 50 00000</t>
  </si>
  <si>
    <t>Подпрограмма "Сохранение и развитие культурного потенциала Юсьвинского муниципального округа Пермского края"</t>
  </si>
  <si>
    <t xml:space="preserve">06 1 00 00000  </t>
  </si>
  <si>
    <t>Подпрограмма "Организация деятельности по реализации вопросов местного значения Юсьвинского муниципального округа и развитие муниципальной службы в Юсьвинском муниципальном округа"</t>
  </si>
  <si>
    <t>Другие вопросы в области культуры, кинематографии</t>
  </si>
  <si>
    <t>0804</t>
  </si>
  <si>
    <t>в том числе за счет местного бюджета</t>
  </si>
  <si>
    <t>Государственная поддержка отрасли культуры (оказание государственной поддержки лучшим сельским учреждениям культуры)</t>
  </si>
  <si>
    <t>Государственная поддержка отрасли культуры (оказание государственной поддержки лучшим работникам сельских учреждений культуры)</t>
  </si>
  <si>
    <t>в том числе за счет краевого бюджета</t>
  </si>
  <si>
    <t>в том числе за счет федерального бюджета</t>
  </si>
  <si>
    <t>Основное мероприятие «Развитие инфраструктуры, приведение в нормативное состояние, укрепление материально-технической базы, текущий ремонт учреждений культуры и образовательных учреждений в сфере культуры»</t>
  </si>
  <si>
    <t>06 1  70 00000</t>
  </si>
  <si>
    <t>Публичный показ музейных предметов, музейных коллекций</t>
  </si>
  <si>
    <t>06 1 30 00150</t>
  </si>
  <si>
    <t>Основное мероприятие "Сохранение, пополнение, популяризация музейного фонда и развития музеев"</t>
  </si>
  <si>
    <t>06 1 30 00000</t>
  </si>
  <si>
    <t xml:space="preserve">Комплектование книжных фондов муниципальных общедоступных  библиотек </t>
  </si>
  <si>
    <t>06 1 20 4К010</t>
  </si>
  <si>
    <t>Библиотечное, библиографическое и информационное обслуживание пользователей библиотеки</t>
  </si>
  <si>
    <t>06 1 20 00150</t>
  </si>
  <si>
    <t>Основное мероприятие "Сохранение и развитие библиотечного дела"</t>
  </si>
  <si>
    <t>06 1 20 00000</t>
  </si>
  <si>
    <t xml:space="preserve">Организация и проведение мероприятий культурно-досуговыми учреждениями </t>
  </si>
  <si>
    <t xml:space="preserve">06 1 10 00150 </t>
  </si>
  <si>
    <t>Основное мероприятие "Сохранение и развитие традиционной народной культуры, нематериального культурного наследия на территории Юсьвинского муниципального округа Пермского края"</t>
  </si>
  <si>
    <t xml:space="preserve">06 1 10 00000 </t>
  </si>
  <si>
    <t>Культура</t>
  </si>
  <si>
    <t>0801</t>
  </si>
  <si>
    <t>Культура и кинематография</t>
  </si>
  <si>
    <t>0800</t>
  </si>
  <si>
    <t>02 4 10 4Н082</t>
  </si>
  <si>
    <t>Основное мероприятие "Организация оздоровительной кампании в каникулярный период"</t>
  </si>
  <si>
    <t>02 4 10 00000</t>
  </si>
  <si>
    <t>Подпрограмма "Развитие системы отдыха, оздоровления и занятости детей"</t>
  </si>
  <si>
    <t>02 4 00 00000</t>
  </si>
  <si>
    <t>Другие вопросы в области образования</t>
  </si>
  <si>
    <t>0709</t>
  </si>
  <si>
    <t>Реализация мероприятий в сфере молодежной политики</t>
  </si>
  <si>
    <t>06 2 10 SН220</t>
  </si>
  <si>
    <t>Организация и проведение мероприятий, направленных на поддержку общественных молодежных объединений.  Проведение заседаний, круглых столов, дискуссий, семинаров, творческих конкурсов по основным направлениям в сфере государственной молодежной политики. Участие молодежи в районных, межмуниципальных, окружных, краевых, межрегиональных, всероссийских и международных конкурсах и мероприятиях</t>
  </si>
  <si>
    <t xml:space="preserve">06 2 10 4К130 </t>
  </si>
  <si>
    <t>Основное мероприятие "Организация и проведение мероприятий среди молодежи"</t>
  </si>
  <si>
    <t>06 2 10 00000</t>
  </si>
  <si>
    <t>Подпрограмма "Молодежная политика"</t>
  </si>
  <si>
    <t>06 2 00 00000</t>
  </si>
  <si>
    <t>Молодежная политика</t>
  </si>
  <si>
    <t>0707</t>
  </si>
  <si>
    <t>Реализация дополнительного образования детям в области искусства</t>
  </si>
  <si>
    <t>06 1 40 00150</t>
  </si>
  <si>
    <t>Основное мероприятие "Предоставление дополнительного образования детям в области искусства"</t>
  </si>
  <si>
    <t>06 1 40 00000</t>
  </si>
  <si>
    <t>Дополнительное образование детей</t>
  </si>
  <si>
    <t>0703</t>
  </si>
  <si>
    <t>Образование</t>
  </si>
  <si>
    <t>0700</t>
  </si>
  <si>
    <t>Отдел культуры, молодежной политики и спорта администрации Юсьвинского муниципального округа Пермского края</t>
  </si>
  <si>
    <t>за счет местного бюджета</t>
  </si>
  <si>
    <t>за счет краевого бюджета</t>
  </si>
  <si>
    <t>Основное мероприятие "Капитальный ремонт объектов спортивной инфраструктуры муниципального значения"</t>
  </si>
  <si>
    <t>07 0 30 00000</t>
  </si>
  <si>
    <t>Реализация мероприятия "Умею плавать!"</t>
  </si>
  <si>
    <t>07 0 10 SФ320</t>
  </si>
  <si>
    <t>Основное мероприятие "Обеспечение условий для развития физической культуры и массового спорта на территории Юсьвинского муниципального округа"</t>
  </si>
  <si>
    <t>02 1 10 2Н022</t>
  </si>
  <si>
    <t>Основное мероприятие "Оказание услуг на получение общедоступного бесплатного начального общего, основного общего, среднего общего образования"</t>
  </si>
  <si>
    <t xml:space="preserve"> 02 1 10 00000</t>
  </si>
  <si>
    <t>Подпрограмма "Дошкольное образование"</t>
  </si>
  <si>
    <t>02 1 00 00000</t>
  </si>
  <si>
    <t>Муниципальные программы Юсьвинского муниципального округа</t>
  </si>
  <si>
    <t>Охрана семьи и детства</t>
  </si>
  <si>
    <t>Предоставление мер социальной поддержки педагогическим работникам образовательных муниципальных учреждений,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</si>
  <si>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Предоставление  мер социальной поддержки педагогическим работникам общеобразовательных организаций</t>
  </si>
  <si>
    <t>02 5 30 2Н024</t>
  </si>
  <si>
    <t>02 2 20 4Н020</t>
  </si>
  <si>
    <t>Обеспечение питанием обучающихся из семей, нуждающихся в мерах социальной поддержки</t>
  </si>
  <si>
    <t>02 2 20 2Н026</t>
  </si>
  <si>
    <t>Обеспечение питанием обучающихся из многодетных семей, нуждающихся в мерах социальной поддержки</t>
  </si>
  <si>
    <t>02 2 20 2Н025</t>
  </si>
  <si>
    <t>Основное мероприятие "Предоставление государственных гарантий на общедоступное и бесплатное начальное общее , основное общее, среднее (полное) образование"</t>
  </si>
  <si>
    <t>02 2 20 00000</t>
  </si>
  <si>
    <t>Подпрограмма "Общее (начальное, основное, среднее) образование"</t>
  </si>
  <si>
    <t>02 2 00 00000</t>
  </si>
  <si>
    <t>02 1 10 4Н020</t>
  </si>
  <si>
    <t>Основное мероприятие "Оказание услуг по присмотру и уходу, реализации основных общеобразовательных программ дошкольного образования"</t>
  </si>
  <si>
    <t>Проведение традиционных народных праздников, массовых мероприятий, направленных на сохранение и развитие коми-пермяцкой культуры</t>
  </si>
  <si>
    <t>02 7 10 4Н210</t>
  </si>
  <si>
    <t>Основное мероприятие "Развитие системы этнокультурного образования"</t>
  </si>
  <si>
    <t>02 7 10 00000</t>
  </si>
  <si>
    <t>Подпрограмма "Реализация государственной политики в сфере образования"</t>
  </si>
  <si>
    <t>02 7 00 00000</t>
  </si>
  <si>
    <t>Проведение и участие в семинарах, конференциях, форумах, конкурсах по обмену опытом с участием педагогических работников</t>
  </si>
  <si>
    <t>02 5 20 4Н095</t>
  </si>
  <si>
    <t>02 5 20 4Н090</t>
  </si>
  <si>
    <t>Основное мероприятие "Мероприятия, обеспечивающие кадровую политику в сфере образования"</t>
  </si>
  <si>
    <t>02 5 20 00000</t>
  </si>
  <si>
    <t>Организация оздоровления и отдыха детей за счет субвенций на выполнение отдельных государственных полномочий по организации и обеспечению отдыха детей и их оздоровления</t>
  </si>
  <si>
    <t>02 4 10 2С140</t>
  </si>
  <si>
    <t>02 4 10 4Н081</t>
  </si>
  <si>
    <t>02 3 10 4Н068</t>
  </si>
  <si>
    <t>Организация и проведение профилактических мероприятий, направленных на предупреждение опасного поведения несовершеннолетних участников дорожного движения</t>
  </si>
  <si>
    <t>02 3 10 4Н067</t>
  </si>
  <si>
    <t>Организация и проведение мероприятий для детей приоритетных категорий</t>
  </si>
  <si>
    <t>02 3 10 4Н066</t>
  </si>
  <si>
    <t>02 3 10 4Н050</t>
  </si>
  <si>
    <t>Основное мероприятие "Оказание услуг по реализации дополнительных образовательных программ"</t>
  </si>
  <si>
    <t>02 3 10 00000</t>
  </si>
  <si>
    <t>Подпрограмма "Дополнительное образование и воспитание детей"</t>
  </si>
  <si>
    <t>02 3 00 00000</t>
  </si>
  <si>
    <t>Оказание услуг в сфере дополнительного образования в рамках полномочий Юсьвинского муниципального округа Пермского края (детско-юношеская спортивная школа)</t>
  </si>
  <si>
    <t>02 3 10 00155</t>
  </si>
  <si>
    <t>Оказание услуг в сфере дополнительного образования в рамках полномочий Юсьвинского муниципального округа Пермского края (центр дополнительного образования)</t>
  </si>
  <si>
    <t>02 3 10 00150</t>
  </si>
  <si>
    <t>Муниципальная программа "Образование Юсьвинского муниципального округа Пермского края"</t>
  </si>
  <si>
    <t>Основное мероприятие "Создание безопасных условий в рамках лицензирования образовательных организаций и устранения предписаний надзорных органов"</t>
  </si>
  <si>
    <t>02  6 10 00000</t>
  </si>
  <si>
    <t>Подпрограмма "Приведение образовательных организаций в нормативное состояние"</t>
  </si>
  <si>
    <t>02 6 00 00000</t>
  </si>
  <si>
    <t>в том числе за счет средств бюджета Пермского края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</si>
  <si>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</si>
  <si>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02 2 20 L3040</t>
  </si>
  <si>
    <t>Выплата ежемесячного денежного вознаграждения за выполнение функций классного руководителя педагогическим работникам муниципальных образовательных организаций</t>
  </si>
  <si>
    <t>Организация подвоза питания для обучающихся  (воспитанников) структурных подразделений образовательных учреждений</t>
  </si>
  <si>
    <t>02 2 20 4Н040</t>
  </si>
  <si>
    <t>Обеспечение доступности качественного образования учащимся общеобразовательных учреждений из отдаленных населенных пунктов округа</t>
  </si>
  <si>
    <t>02 2 20 4Н030</t>
  </si>
  <si>
    <t>Обеспечение бесплатного проезда  обучающихся до места обучения и обратно</t>
  </si>
  <si>
    <t>02 2 20 4Н010</t>
  </si>
  <si>
    <t>Организация предоставления общедоступного и бесплатного дошкольного, начального, основного общего образования для обучающихся с ограниченными возможностями здоровья в отдельных муниципальных образовательных организациях, осуществляющих образовательную деятельность по адаптированным основным образовательным программам</t>
  </si>
  <si>
    <t>02 2 10 SH040</t>
  </si>
  <si>
    <t>Предоставление государственных гарантий на получение общедоступного бесплатного дошкольного, начального, основного, среднего общего образования, а также дополнительного образования в общеобразовательных организациях</t>
  </si>
  <si>
    <t>02 2 10 2Н021</t>
  </si>
  <si>
    <t>Оказание услуг в сфере общего образования в рамках полномочий Юсьвинского муниципального округа Пермского края</t>
  </si>
  <si>
    <t>02 2 10 00150</t>
  </si>
  <si>
    <t xml:space="preserve">02 2 10 00000 </t>
  </si>
  <si>
    <t>Общее образование</t>
  </si>
  <si>
    <t>0702</t>
  </si>
  <si>
    <t>Обеспечение бесплатного проезда обучающихся до места обучения и обратно</t>
  </si>
  <si>
    <t>02 1 10 4Н010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</si>
  <si>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учреждениях</t>
  </si>
  <si>
    <t>02 1 10 2Н021</t>
  </si>
  <si>
    <t>Оказание услуг дошкольного образования в рамках полномочий Юсьвинского муниципального округа Пермского края</t>
  </si>
  <si>
    <t>02 1 10 00150</t>
  </si>
  <si>
    <t>Дошкольное образование</t>
  </si>
  <si>
    <t>0701</t>
  </si>
  <si>
    <t>Управление образования администрации Юсьвинского муниципального округа Пермского края</t>
  </si>
  <si>
    <t>Содержание жилых помещений специализированного жилищного фонда для детей-сирот, детей, оставшихся без попечения родителей, лиц из их числа</t>
  </si>
  <si>
    <t>04 0 30 2С070</t>
  </si>
  <si>
    <t>Основное мероприятие "Обеспечение жильем детей- сирот и детей, оставшихся без попечения родителей, лиц из числа детей-сирот и детей, оставшихся без попечения родителей"</t>
  </si>
  <si>
    <t>04 0 30 00000</t>
  </si>
  <si>
    <t>Муниципальная программа "Улучшение жилищных условий граждан, проживающих в Юсьвинском муниципальном округе Пермского края"</t>
  </si>
  <si>
    <t>04 0 00 00000</t>
  </si>
  <si>
    <t>Другие вопросы в области социальной политики</t>
  </si>
  <si>
    <t>1006</t>
  </si>
  <si>
    <t>Капитальные вложения в объекты недвижимого имущества государственной (муниципальной) собственности</t>
  </si>
  <si>
    <t>400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</si>
  <si>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их числа детей-сирот и детей, оставшихся без попечения родителей, по договорам найма специализированных жилых помещений</t>
  </si>
  <si>
    <t>04 0 30 2С080</t>
  </si>
  <si>
    <t>Обеспечение жильем молодых семей в рамках участия в государственной программе РФ «Обеспечение доступным и комфортным жильем и коммунальными услугами граждан Российской Федерации</t>
  </si>
  <si>
    <t>04 0 10 L4970</t>
  </si>
  <si>
    <t>04 0 10 2С020</t>
  </si>
  <si>
    <t>Основное мероприятие  "Обеспечение жильем молодых семей"</t>
  </si>
  <si>
    <t>04 0 10 00000</t>
  </si>
  <si>
    <t>Проведение капитального ремонта муниципального жилищного фонда, возмещение затрат нанимателям за капитальный ремонт</t>
  </si>
  <si>
    <t>05 0 10 4И040</t>
  </si>
  <si>
    <t>Основное мероприятие "Оптимизация состава, содержание и ремонт муниципального имущества Юсьвинского муниципального округа Пермского края"</t>
  </si>
  <si>
    <t>05 0 10 00000</t>
  </si>
  <si>
    <t>Муниципальная программа "Управление муниципальным имуществом  Юсьвинского муниципального округа Пермского края"</t>
  </si>
  <si>
    <t>05 0 00 00000</t>
  </si>
  <si>
    <t>1003</t>
  </si>
  <si>
    <t>Выплата пенсии за выслугу лет лицам, замещавшим муниципальные  должности и должности муниципальной службы</t>
  </si>
  <si>
    <t>01 2 10 70001</t>
  </si>
  <si>
    <t>Пенсионное обеспечение</t>
  </si>
  <si>
    <t>1001</t>
  </si>
  <si>
    <t>Строительство Купросского сельского дома культуры на 50 мест в с. Купрос</t>
  </si>
  <si>
    <t>06 1 00 00000</t>
  </si>
  <si>
    <t>Муниципальная программа  "Развитие культуры, искусства и молодежной политики в  Юсьвинском муниципальном округе Пермского края"</t>
  </si>
  <si>
    <t>06 0 00 00000</t>
  </si>
  <si>
    <t>Основное мероприятие "Мероприятия по охране окружающей среды"</t>
  </si>
  <si>
    <t>10 2 30 00000</t>
  </si>
  <si>
    <t>Подпрограмма "Благоустройство территории  Юсьвинского муниципального округа Пермского края"</t>
  </si>
  <si>
    <t>10 2 00 00000</t>
  </si>
  <si>
    <t>Муниципальная программа "Территориальное развитие Юсьвинского муниципального округа Пермского края"</t>
  </si>
  <si>
    <t>10 0 00 00000</t>
  </si>
  <si>
    <t>12 0 30  SЖ090</t>
  </si>
  <si>
    <t xml:space="preserve">Основное мероприятие "Реализация мероприятий в рамках регионального проекта «Формирование современной городской среды» </t>
  </si>
  <si>
    <t>12 0 30  00000</t>
  </si>
  <si>
    <t>Муниципальная программа "Формирование комфортной городской среды на территории Юсьвинского муниципального округа Пермского края"</t>
  </si>
  <si>
    <t>12 0 00 00000</t>
  </si>
  <si>
    <t>Текущее содержание (ремонт) объектов благоустройства, организация освещения улиц</t>
  </si>
  <si>
    <t>10 2 50 00150</t>
  </si>
  <si>
    <t>Основное мероприятие "Прочие мероприятия в области благоустройства"</t>
  </si>
  <si>
    <t>10 2 50 00000</t>
  </si>
  <si>
    <t>Обустройство мест (площадок) накопления твердых коммунальных отходов</t>
  </si>
  <si>
    <t>10 2 30 4М038</t>
  </si>
  <si>
    <t>Ликвидация несанкционированных свалок</t>
  </si>
  <si>
    <t xml:space="preserve">10 2 30 4М035 </t>
  </si>
  <si>
    <t>за счет средств местного бюджета</t>
  </si>
  <si>
    <t>Обустройство уличного освещения в населенных пунктах Юсьвинского муниципального округа Пермского края</t>
  </si>
  <si>
    <t>10 2 20 4М091</t>
  </si>
  <si>
    <t>Обустройство тротуаров в населенных пунктах Юсьвинского муниципального округа Пермского края</t>
  </si>
  <si>
    <t>10 2 20 4М090</t>
  </si>
  <si>
    <t>за счет средств краевого бюджета</t>
  </si>
  <si>
    <t>внебюджетные источники</t>
  </si>
  <si>
    <t>Основное мероприятие "Благоустройство территории Юсьвинского муниципального округа Пермского края"</t>
  </si>
  <si>
    <t>10 2 20 00000</t>
  </si>
  <si>
    <t>за счет федерального бюджета</t>
  </si>
  <si>
    <t>Благоустройство</t>
  </si>
  <si>
    <t>0503</t>
  </si>
  <si>
    <t>Проектирование блочно-модульных газовых котельных</t>
  </si>
  <si>
    <t>Техническое и аварийно-диспетчерское обслуживание распределительных газопроводов</t>
  </si>
  <si>
    <t>10 3 10 4М076</t>
  </si>
  <si>
    <t>10 3 10 4М075</t>
  </si>
  <si>
    <t>Ремонт (обустройство) источников водоснабжения и систем водоснабжения</t>
  </si>
  <si>
    <t>10 3 10 4М070</t>
  </si>
  <si>
    <t>Приобретение системы водоочистки на водозаборные скважины</t>
  </si>
  <si>
    <t>10 3 10 4М042</t>
  </si>
  <si>
    <t>Основное мероприятие "Строительство, ремонт объектов коммунальной, инженерной  инфраструктуры муниципального значения, разработка проектной документации"</t>
  </si>
  <si>
    <t>10 3 10 00000</t>
  </si>
  <si>
    <t xml:space="preserve"> Подпрограмма "Развитие коммунальной инфраструктуры Юсьвинского муниципального округа Пермского края" </t>
  </si>
  <si>
    <t>10 3 00 00000</t>
  </si>
  <si>
    <t>Организация зон санитарной охраны водозаборных скважин</t>
  </si>
  <si>
    <t xml:space="preserve">10 2 30 4М036 </t>
  </si>
  <si>
    <t>Коммунальное хозяйство</t>
  </si>
  <si>
    <t>0502</t>
  </si>
  <si>
    <t>14 0 00 00000</t>
  </si>
  <si>
    <t xml:space="preserve"> за счет местного бюджета</t>
  </si>
  <si>
    <t>Снос расселенных жилых домов и нежилых зданий (сооружений), расположенных на территории муниципальных образований Пермского края (софинансируемые расходы)</t>
  </si>
  <si>
    <t>05 0 10 SP250</t>
  </si>
  <si>
    <t>Содержание жилых помещений маневренного фонда Юсьвинского муниципального округа Пермского края</t>
  </si>
  <si>
    <t>05 0 10 4И060</t>
  </si>
  <si>
    <t>Оплата взносов за капитальный ремонт общего имущества в многоквартирном доме помещений, находящихся в собственности Юсьвинского муниципального округа Пермского края</t>
  </si>
  <si>
    <t>05 0 10 4И030</t>
  </si>
  <si>
    <t>Жилищное хозяйство</t>
  </si>
  <si>
    <t>0501</t>
  </si>
  <si>
    <t>Жилищно-коммунальное хозяйство</t>
  </si>
  <si>
    <t>0500</t>
  </si>
  <si>
    <t>Обеспечение деятельности МКУ "Управление дорожного хозяйства и капитального строительства"</t>
  </si>
  <si>
    <t>92 0 00 00200</t>
  </si>
  <si>
    <t xml:space="preserve">Разработка проектов межевания территории и проведение  комплексных  кадастровых работ </t>
  </si>
  <si>
    <t>15 0 10 SЦ140</t>
  </si>
  <si>
    <t>Формирование земельных участков</t>
  </si>
  <si>
    <t>15 0 10 4Г010</t>
  </si>
  <si>
    <t>Основное мероприятие «Управление земельными ресурсами»</t>
  </si>
  <si>
    <t>15 0 10 00000</t>
  </si>
  <si>
    <t>15 0 00 00000</t>
  </si>
  <si>
    <t>Проведение мероприятия, посвященного Дню российского предпринимательства</t>
  </si>
  <si>
    <t>09 1 10 4Э030</t>
  </si>
  <si>
    <t>Основное мероприятие "Создание условий для формирования комфортной деловой среды для развития и ведения бизнеса"</t>
  </si>
  <si>
    <t>09 1 10 00000</t>
  </si>
  <si>
    <t>Подпрограмма  «Развитие малого и среднего предпринимательства в Юсьвинском муниципальном округе Пермского края»</t>
  </si>
  <si>
    <t>09 1 00 00000</t>
  </si>
  <si>
    <t>Муниципальная программа "Экономическое развитие Юсьвинского муниципального округа Пермского края"</t>
  </si>
  <si>
    <t>09 0 00 00000</t>
  </si>
  <si>
    <t>05 0 20 4И050</t>
  </si>
  <si>
    <t>05 0 20 00000</t>
  </si>
  <si>
    <t>05 0 10 4И020</t>
  </si>
  <si>
    <t>Другие вопросы в области национальной экономики</t>
  </si>
  <si>
    <t>0412</t>
  </si>
  <si>
    <t>Замена  и (или) установка  барьерных ограждений, автобусных остановок, недостающих дорожных знаков, информационных щитов, светофоров</t>
  </si>
  <si>
    <t>Основное мероприятие "Обеспечение безопасности дорожных условий на автомобильных дорогах"</t>
  </si>
  <si>
    <t>11 3 10 00000</t>
  </si>
  <si>
    <t>Подпрограмма "Повышение безопасности  дорожного движения на автомобильных дорогах Юсьвинского муниципального округа Пермского края"</t>
  </si>
  <si>
    <t>11 3 00 00000</t>
  </si>
  <si>
    <t>Приведение в нормативное состояние искусственных дорожных сооружений</t>
  </si>
  <si>
    <t>Основное мероприятие "Реализация федерального проекта "Региональная и местная дорожная сеть"</t>
  </si>
  <si>
    <t>Выполнение работ по содержанию автомобильных дорог общего пользования и улично-дорожной сети Юсьвинского муниципального округа Пермского края</t>
  </si>
  <si>
    <t>Основное мероприятие "Содержание автомобильных дорог"</t>
  </si>
  <si>
    <t xml:space="preserve">11 1 50 00000 </t>
  </si>
  <si>
    <t>Восстановление мостов и труб (несофинансируемые)</t>
  </si>
  <si>
    <t>Ремонт автомобильных дорог (несофинансируемые из бюджета ПК)</t>
  </si>
  <si>
    <t>Ремонт автомобильных дорог (софинансируемые из бюджета ПК)</t>
  </si>
  <si>
    <t>Основное мероприятие "Ремонт муниципальных дорог и искусственных дорожных сооружений"</t>
  </si>
  <si>
    <t>11 1 40 00000</t>
  </si>
  <si>
    <t xml:space="preserve"> Основное мероприятие "Проектно-изыскательские работы"</t>
  </si>
  <si>
    <t>11 1 20 00000</t>
  </si>
  <si>
    <t>Разработка технических паспортов на автомобильные дороги Юсьвинского муниципального округа Пермского края</t>
  </si>
  <si>
    <t>11 1 10 00000</t>
  </si>
  <si>
    <t>Подпрограмма "Развитие и совершенствование автомобильных дорог Юсьвинского муниципального округа Пермского края"</t>
  </si>
  <si>
    <t>11 1 00 00000</t>
  </si>
  <si>
    <t>Муниципальная программа "Развитие транспортной системы Юсьвинского муниципального округа Пермского края"</t>
  </si>
  <si>
    <t>11 0 00 00000</t>
  </si>
  <si>
    <t>Дорожное хозяйство (дорожные фонды)</t>
  </si>
  <si>
    <t>0409</t>
  </si>
  <si>
    <t>11 2 10 4Д051</t>
  </si>
  <si>
    <t xml:space="preserve"> Основное мероприятие "Организация пассажирских перевозок на территории Юсьвинского муниципального округа Пермского края"</t>
  </si>
  <si>
    <t>11 2 10 00000</t>
  </si>
  <si>
    <t xml:space="preserve"> Подпрограмма "Развитие автомобильного транспорта Юсьвинского муниципального округа Пермского края"</t>
  </si>
  <si>
    <t>11 2 00 00000</t>
  </si>
  <si>
    <t>Транспорт</t>
  </si>
  <si>
    <t>0408</t>
  </si>
  <si>
    <t>Проведение комплекса мероприятий по уничтожению борщевика Сосновского химическими методами, механическими методами, агротехнологическими методами</t>
  </si>
  <si>
    <t>10 2 40 4Б020</t>
  </si>
  <si>
    <t>Основное мероприятие "Предотвращение распространения и уничтожение борщевика Сосновского в Юсьвинском муниципальном округе Пермского края"</t>
  </si>
  <si>
    <t>10 2 40 00000</t>
  </si>
  <si>
    <t>Проведение конкурса механизаторов</t>
  </si>
  <si>
    <t>09 2 20 4С070</t>
  </si>
  <si>
    <t>Проведение конкурса техников по искусственному осеменению  коров</t>
  </si>
  <si>
    <t>09 2 20 4С060</t>
  </si>
  <si>
    <t>Проведение отраслевых  семинаров со специалистами сельхозпредприятий</t>
  </si>
  <si>
    <t>09 2 20 4С050</t>
  </si>
  <si>
    <t>Проведение мероприятия, посвященного Дню работников сельского хозяйства и перерабатывающей промышленности</t>
  </si>
  <si>
    <t>09 2 20 4С030</t>
  </si>
  <si>
    <t>Основное мероприятие "Поддержка кадрового потенциала"</t>
  </si>
  <si>
    <t>09 2 20 00000</t>
  </si>
  <si>
    <t>Проведение  сельскохозяйственных ярмарок</t>
  </si>
  <si>
    <t>09 2 10 4С020</t>
  </si>
  <si>
    <t>Основное мероприятие "Поддержка и развитие малых форм хозяйствования"</t>
  </si>
  <si>
    <t>09 2 10 00000</t>
  </si>
  <si>
    <t>Подпрограмма  «Развитие сельского хозяйства в Юсьвинском муниципальном округе Пермского края»</t>
  </si>
  <si>
    <t>09 2 00 00000</t>
  </si>
  <si>
    <t>Сельское хозяйство и рыболовство</t>
  </si>
  <si>
    <t>0405</t>
  </si>
  <si>
    <t>Национальная экономика</t>
  </si>
  <si>
    <t>0400</t>
  </si>
  <si>
    <t>13 0 30 4Ч070</t>
  </si>
  <si>
    <t>Основное мероприятие "Оснащенность пунктов временного размещения"</t>
  </si>
  <si>
    <t>13 0 30 00000</t>
  </si>
  <si>
    <t>Муниципальная программа "Защита населения и территории Юсьвинского муниципального округа Пермского края от чрезвычайных ситуаций, обеспечение пожарной безопасности и безопасности людей на водных объектах"</t>
  </si>
  <si>
    <t>13 0 00 00000</t>
  </si>
  <si>
    <t>Размещение уличной социальной рекламы</t>
  </si>
  <si>
    <t>08 2 10 4П091</t>
  </si>
  <si>
    <t>08 2 10 4П080</t>
  </si>
  <si>
    <t>08 2 10 SП020</t>
  </si>
  <si>
    <t>Основное мероприятие "Обеспечение общественной безопасности на территории Юсьвинского муниципального округа Пермского края"</t>
  </si>
  <si>
    <t>08 2 10 00000</t>
  </si>
  <si>
    <t>Подпрограмма "Предупреждение  правонарушений, совершаемых на улице и в общественных местах"</t>
  </si>
  <si>
    <t xml:space="preserve">08 2 00 00000 </t>
  </si>
  <si>
    <t>Внедрение технических средств системы видеонаблюдения, а так же развитие и усовершенствование использования комплекса технических средств системы видеонаблюдения в общественных местах и местах массового пребывания граждан</t>
  </si>
  <si>
    <t>08 1 10 4П070</t>
  </si>
  <si>
    <t>Обучение специалистов учреждений социальной сферы и членов антитеррористических комиссий по вопросам профилактики терроризма, а также минимизации и (или) ликвидации его проявлений</t>
  </si>
  <si>
    <t>08 1 10 4П020</t>
  </si>
  <si>
    <t>08 1 10 00000</t>
  </si>
  <si>
    <t>08 1  00 00000</t>
  </si>
  <si>
    <t>Муниципальная программа "Обеспечение общественной безопасности на территории Юсьвинского муниципального округа Пермского края"</t>
  </si>
  <si>
    <t xml:space="preserve">08 0 00 00000 </t>
  </si>
  <si>
    <t>Другие вопросы в области национальной безопасности и правоохранительной деятельности</t>
  </si>
  <si>
    <t>0314</t>
  </si>
  <si>
    <t>Создание условий для организации добровольной пожарной охраны на территории ЮМО ПК</t>
  </si>
  <si>
    <t>13 0 20 00180</t>
  </si>
  <si>
    <t xml:space="preserve"> Противопожарное водоснабжение Юсьвинского муниципального округа Пермского края</t>
  </si>
  <si>
    <t>13 0 20 4Ч040</t>
  </si>
  <si>
    <t>Обеспечение первичными мерами пожарной безопасности</t>
  </si>
  <si>
    <t>13 0 20 4Ч030</t>
  </si>
  <si>
    <t>Основное мероприятие "Обеспечение  пожарной безопасности на территории Юсьвинского муниципального округа Пермского края"</t>
  </si>
  <si>
    <t>13 0 20 00000</t>
  </si>
  <si>
    <t>Обеспечение пожарной безопасности</t>
  </si>
  <si>
    <t>0310</t>
  </si>
  <si>
    <t>Обеспечение содержания  муниципального казенного учреждения «ЕДДС»</t>
  </si>
  <si>
    <t>13 0 10 00170</t>
  </si>
  <si>
    <t>13 0 10 4Ч020</t>
  </si>
  <si>
    <t xml:space="preserve">Обучение членов комиссии по ГО и РСЧС </t>
  </si>
  <si>
    <t>13 0 10 4Ч010</t>
  </si>
  <si>
    <t>Основное мероприятие "Организация системы защиты населения и территории округа от чрезвычайных ситуаций природного и техногенного характера"</t>
  </si>
  <si>
    <t>13 0 10 00000</t>
  </si>
  <si>
    <t>Муниципальная программа "Защита населения и территории Юсьвинского муниципального округа Пермского края  от чрезвычайных ситуаций, обеспечение пожарной безопасности и безопасности людей на водных объектах"</t>
  </si>
  <si>
    <t>Защита населения и территории от чрезвычайных ситуаций и стихийных бедствий природного и техногенного характера, гражданская оборона</t>
  </si>
  <si>
    <t>0309</t>
  </si>
  <si>
    <t>Национальная безопасность и правоохранительная деятельность</t>
  </si>
  <si>
    <t>0300</t>
  </si>
  <si>
    <t>01 3 10 51180</t>
  </si>
  <si>
    <t>Основное мероприятие "Обеспечение выполнения переданных государственных полномочий"</t>
  </si>
  <si>
    <t>01 3 10 00000</t>
  </si>
  <si>
    <t>Подпрограмма "Организация деятельности по осуществлению администрацией Юсьвинского муниципального округа переданных отдельных государственных полномочий"</t>
  </si>
  <si>
    <t>01 3 00 00000</t>
  </si>
  <si>
    <t>Мобилизационная и вневойсковая подготовка</t>
  </si>
  <si>
    <t>0203</t>
  </si>
  <si>
    <t>Национальная оборона</t>
  </si>
  <si>
    <t>0200</t>
  </si>
  <si>
    <t xml:space="preserve">Расходы на уплату членского взноса в Совет муниципальных образований </t>
  </si>
  <si>
    <t>92 0 00 00270</t>
  </si>
  <si>
    <t>Подготовка котельных к отопительному сезону</t>
  </si>
  <si>
    <t>92 0 00 00221</t>
  </si>
  <si>
    <t xml:space="preserve"> Обеспечение деятельности  муниципального казенного учреждения «Единый сервисный центр» </t>
  </si>
  <si>
    <t>92 0 00 00220</t>
  </si>
  <si>
    <t>Предоставление субсидий СО НКО на организацию  и проведение общественно-значимых мероприятий с людьми пожилого возраста</t>
  </si>
  <si>
    <t>01 5 10 4У093</t>
  </si>
  <si>
    <t>Изготовление печатной продукции</t>
  </si>
  <si>
    <t>01 5 10 4У092</t>
  </si>
  <si>
    <t>Основное мероприятие "Формирование позитивного имиджа Юсьвинского муниципального округа Пермского края"</t>
  </si>
  <si>
    <t>01 5 10 00000</t>
  </si>
  <si>
    <t>Подпрограмма "Формирование позитивного имиджа Юсьвинского муниципального округа Пермского края"</t>
  </si>
  <si>
    <t>01 5 00 00000</t>
  </si>
  <si>
    <t>Государственная регистрация актов гражданского состояния</t>
  </si>
  <si>
    <t>01 3 10 59300</t>
  </si>
  <si>
    <t>Основное мероприятие "Обеспечение выполнения переданных отдельных государственных полномочий"</t>
  </si>
  <si>
    <t>Подпрограмма "Организация деятельности по осуществлению администрацией Юсьвинского муниципального округа Пермского края переданных отдельных государственных полномочий"</t>
  </si>
  <si>
    <t>Обеспечение функционирования официального сайта администрации Юсьвинского муниципального округа Пермского края</t>
  </si>
  <si>
    <t>01 1 20 4У020</t>
  </si>
  <si>
    <t>Основное мероприятие "Предоставление муниципальных услуг в электронном виде"</t>
  </si>
  <si>
    <t>01 1 20 00000</t>
  </si>
  <si>
    <t>Подпрограмма "Формирование общедоступной информационно-коммуникационной среды"</t>
  </si>
  <si>
    <t>01 1 00 00000</t>
  </si>
  <si>
    <t>Осуществление полномочий 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</si>
  <si>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01 3 10 51200</t>
  </si>
  <si>
    <t xml:space="preserve"> Основное мероприятие "Обеспечение выполнения переданных государственных полномочий"</t>
  </si>
  <si>
    <t xml:space="preserve"> Подпрограмма "Организация деятельности по осуществлению администрацией Юсьвинского муниципального округа переданных отдельных государственных полномочий"</t>
  </si>
  <si>
    <t>Судебная система</t>
  </si>
  <si>
    <t>0105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</si>
  <si>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</si>
  <si>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92 0 00 2У100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</si>
  <si>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их числа детей-сирот и детей, оставшихся без попечения родителей</t>
  </si>
  <si>
    <t>04 0 30 2С090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</si>
  <si>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</si>
  <si>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01 3 10 2Т060</t>
  </si>
  <si>
    <t>Осуществление полномочий по созданию и организации деятельности административных комиссий</t>
  </si>
  <si>
    <t>01 3 10 2П060</t>
  </si>
  <si>
    <t>Составление протоколов об административных правонарушениях</t>
  </si>
  <si>
    <t>01 3 10 2П040</t>
  </si>
  <si>
    <t>Обеспечение хранения, комплектования, учет и использование архивных документов государственной части архивного фонда Пермского края</t>
  </si>
  <si>
    <t>Образование комиссий по делам несовершеннолетних и защите их прав и организация их деятельности</t>
  </si>
  <si>
    <t>01 3 10 2С150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</si>
  <si>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</si>
  <si>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</si>
  <si>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выполнения функций главы муниципального округа - главы администрации Юсьвинского муниципального округа Пермского края</t>
  </si>
  <si>
    <t>01 2 10 4У060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</si>
  <si>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</si>
  <si>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</si>
  <si>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Администрация Юсьвинского муниципального округа Пермского края</t>
  </si>
  <si>
    <t>Вид расходов</t>
  </si>
  <si>
    <t>Целевая статья</t>
  </si>
  <si>
    <t>Раздел, подраздел</t>
  </si>
  <si>
    <t>Ведомство</t>
  </si>
  <si>
    <t>(тыс.руб.)</t>
  </si>
  <si>
    <t>05 0 10 4И070</t>
  </si>
  <si>
    <t xml:space="preserve">Снос расселенных жилых домов и нежилых зданий (сооружений), расположенных на территории муниципальных образований Пермского края </t>
  </si>
  <si>
    <t>Противопожарная пропаганда и обучение населения мерам  пожарной безопасности и безопасности на водных объектах на  территории населенных пунктов Юсьвинского муниципального округа Пермского края</t>
  </si>
  <si>
    <t>13 0 10 4Ч080</t>
  </si>
  <si>
    <t>Организация обустройства места массового отдыха населения на водных объектах на территории Юсьвинского муниципального округа Пермского края</t>
  </si>
  <si>
    <t>09 1 20 00000</t>
  </si>
  <si>
    <t>Основное мероприятие "Организация и проведение публичных мероприятий, направленных на повышение престижа предпринимательской деятельности"</t>
  </si>
  <si>
    <t>Участие в экспозиции муниципалитетов  Пермского края в рамках форума «Дни пермского бизнеса»</t>
  </si>
  <si>
    <t>Разработка дизайн-проектов, сметной и проектной документации на объекты благоустройства в населенных пунктах Юсьвинского муниципального округа Пермского края</t>
  </si>
  <si>
    <t>10 2 20 4М093</t>
  </si>
  <si>
    <t>Ремонт и устройство детских, спортивных, спортивно-игровых площадок, устройство, восстановление территорий общего пользования (парков, скверов)</t>
  </si>
  <si>
    <t>Организация и проведение ежегодных субботников</t>
  </si>
  <si>
    <t>07 0 30 4Ф350</t>
  </si>
  <si>
    <t>Разработка проектно-сметной документации на капитальный ремонт объектов спортивной инфраструктуры муниципального значения включая расходы на государственную экспертизу</t>
  </si>
  <si>
    <t>04 0 70 00000</t>
  </si>
  <si>
    <t>Основное мероприятие "Создание условий для обеспечения доступным и комфортным жильем сельского населения"</t>
  </si>
  <si>
    <t>92 0 00 4КЖ50</t>
  </si>
  <si>
    <t>Обеспечение, сопровождение информационных систем, приобретение компьютерной оргтехники в целях автоматизации административно-управленческих процессов при выполнении функций администрации Юсьвинского муниципального округа Пермского края</t>
  </si>
  <si>
    <t>Размещение информации о деятельности органов  местного самоуправления Юсьвинского муниципального округа Пермского края, социально-экономическом и культурном развитии в СМИ</t>
  </si>
  <si>
    <t>Оснащение муниципальных образовательных организаций оборудованием, средствами обучения и воспитания</t>
  </si>
  <si>
    <t xml:space="preserve">Приобретение (выкуп) в муниципальную собственность объектов недвижимости </t>
  </si>
  <si>
    <t>Разработка локально-сметных расчетов для реализации мероприятий по ремонту (обустройству) источников водоснабжения и систем водоснабжения, разработка проектов для участия в конкурсном отборе</t>
  </si>
  <si>
    <t>Осуществление перевозок пассажиров и багажа автомобильным транспортом по муниципальным маршрутам на территории Юсьвинского муниципального округа Пермского края</t>
  </si>
  <si>
    <t>Муниципальная адресная программа «Переселение граждан и снос ветхих (аварийных) домов на территории Юсьвинского муниципального округа Пермского края»</t>
  </si>
  <si>
    <t xml:space="preserve">Код классификации источников внутреннего финансирования дефицита </t>
  </si>
  <si>
    <t xml:space="preserve">Наименование кода классификации источников внутреннего финансирования дефицита </t>
  </si>
  <si>
    <t>01 00 00 00 00 0000 000</t>
  </si>
  <si>
    <t>ИСТОЧНИКИ ВНУТРЕННЕГО ФИНАНСИРОВАНИЯ ДЕФИЦИТОВ БЮДЖЕТОВ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</si>
  <si>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</si>
  <si>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</si>
  <si>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</si>
  <si>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</si>
  <si>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</si>
  <si>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</si>
  <si>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</si>
  <si>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</si>
  <si>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01 05 02 01 14 0000 510</t>
  </si>
  <si>
    <t>Увеличение прочих остатков денежных средств бюджетов муниципальных округов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</si>
  <si>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</si>
  <si>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</si>
  <si>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</si>
  <si>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</si>
  <si>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</si>
  <si>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</si>
  <si>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01 05 02 01 14 0000 610</t>
  </si>
  <si>
    <t>Уменьшение прочих остатков денежных средств бюджетов муниципальных округов</t>
  </si>
  <si>
    <t>Всего</t>
  </si>
  <si>
    <t xml:space="preserve">в том числе за счет средств краевого бюджета  </t>
  </si>
  <si>
    <t>Оценка движимого и недвижимого имущества, постановка на государственный кадастровый учет, паспортизация объектов недвижимости, техническое обследование зданий, регистрация права</t>
  </si>
  <si>
    <t xml:space="preserve">06 1 70 L4670 </t>
  </si>
  <si>
    <t>Подпрограмма "Профилактика  террористических  и экстремистских проявлений на территории Юсьвинского муниципального округа Пермского края, минимизация их последствий"</t>
  </si>
  <si>
    <t>Основное мероприятие "Профилактика  террористических  и экстремистских проявлений на территории Юсьвинского муниципального округа Пермского края, минимизация их последствий"</t>
  </si>
  <si>
    <t>09 1 20 4Э080</t>
  </si>
  <si>
    <t>10 2 20 4М098</t>
  </si>
  <si>
    <t xml:space="preserve">10 2 30 4М032 </t>
  </si>
  <si>
    <t>10 3 10 4М080</t>
  </si>
  <si>
    <t>Благоустройство общественных и дворовых территорий Юсьвинского муниципального округа Пермского края (расходы, не софинансируемые из федерального бюджета)</t>
  </si>
  <si>
    <t>01 1 20 4У040</t>
  </si>
  <si>
    <t>Организация деятельности народной дружины по охране общественного порядка</t>
  </si>
  <si>
    <t>Организация и проведение рейдовых и других профилактических мероприятий, в т.ч. с несовершеннолетними</t>
  </si>
  <si>
    <t>Обеспечение материальными резервами ПВР</t>
  </si>
  <si>
    <t>92 0 00 2У150</t>
  </si>
  <si>
    <t>01 3 10 2В230</t>
  </si>
  <si>
    <t>Благоустройство общественных и дворовых территорий Юсьвинского муниципального округа Пермского края</t>
  </si>
  <si>
    <t>92 0 00 00420</t>
  </si>
  <si>
    <t>Установка новогодних елей на территории Юсьвинского муниципального округа Пермского края</t>
  </si>
  <si>
    <t>02 1 10 2Н420</t>
  </si>
  <si>
    <t>Обеспечение организации досуга, занятости и отдыха детей приоритетных категорий в каникулярное время</t>
  </si>
  <si>
    <t>11 1 40 SД110</t>
  </si>
  <si>
    <t>11 3 10 9Д060</t>
  </si>
  <si>
    <t>11 1 50 9Д040</t>
  </si>
  <si>
    <t>11 1 40 9Д030</t>
  </si>
  <si>
    <t>11 1 40 9Д031</t>
  </si>
  <si>
    <t>11 1 10 9Д010</t>
  </si>
  <si>
    <t>Организация мероприятий при осуществлении деятельности по обращению с животными без владельцев</t>
  </si>
  <si>
    <t>92 0 00 00600</t>
  </si>
  <si>
    <t>Обеспечение функционирования очистных сооружений в с. Юсьва</t>
  </si>
  <si>
    <t>Аренда топливозаправщика для хранения сжиженного газа</t>
  </si>
  <si>
    <t>Актуализация схем теплоснабжения, водоснабжения и водоотведения Юсьвинского муниципального округа Пермского края, разработка программы в области энергосбережения и повышения энергетической эффективности</t>
  </si>
  <si>
    <t>92 0 00 00223</t>
  </si>
  <si>
    <t>Основное мероприятие "Региональный проект "Комфортный край"</t>
  </si>
  <si>
    <t>10 2 КК 00000</t>
  </si>
  <si>
    <t>10 2 КК SP430</t>
  </si>
  <si>
    <t>11 3 20 00000</t>
  </si>
  <si>
    <t>Основное мероприятие "Обеспечение транспортной безопасности объектов транспортной инфраструктуры"</t>
  </si>
  <si>
    <t>Разработка плана, паспорта обеспечения транспортной безопасности и подготовка сил обеспечения транспортной безопасности</t>
  </si>
  <si>
    <t xml:space="preserve">11 1 И8 00000 </t>
  </si>
  <si>
    <t>11 1 И8 54470</t>
  </si>
  <si>
    <t>12 0 И4 00000</t>
  </si>
  <si>
    <t>12 0 И4 55550</t>
  </si>
  <si>
    <t>Основное мероприятие "Региональный проект «Формирование комфортной городской среды (Пермский край)»</t>
  </si>
  <si>
    <t>06 1 КК 00000</t>
  </si>
  <si>
    <t>Основное мероприятие «Региональный проект «Комфортный край»</t>
  </si>
  <si>
    <t>06 1 КК SК310</t>
  </si>
  <si>
    <t>Муниципальная программа "Муниципальное управления в Юсьвинском муниципальном округе Пермского края"</t>
  </si>
  <si>
    <t>02 2 Ю6 00000</t>
  </si>
  <si>
    <t>Основное мероприятие "Региональный проект "Педагоги и наставники (Пермский край)""</t>
  </si>
  <si>
    <t>02 2 Ю6 51790</t>
  </si>
  <si>
    <t>10 3 КК 00000</t>
  </si>
  <si>
    <t>10 3 КК SP410</t>
  </si>
  <si>
    <t>Осуществление первичного воинского учета органами местного самоуправления муниципальных и городских округов</t>
  </si>
  <si>
    <t>02 6 10 4Н130</t>
  </si>
  <si>
    <t xml:space="preserve"> Основное мероприятие "Разработка технической документации на автомобильные дороги и (или) искусственные дорожные сооружения"</t>
  </si>
  <si>
    <t>11 1 20 9Д024</t>
  </si>
  <si>
    <t>Проектно-изыскательские работы по капитальному ремонту моста через р. Лысковка на км 0+677 автомобильной дороги "Подъезд к пристани Пожва"</t>
  </si>
  <si>
    <t>Строительство, реконструкция, капитальный ремонт, ремонт объектов общественной инфраструктуры муниципального значения: инженерной, коммунальной, социальной инфраструктуры</t>
  </si>
  <si>
    <t>Предоставление молодым семьям социальных выплат на приобретение (строительство) жилья в рамках реализации мероприятия по обеспечению жильем молодых семей в Пермском крае  государственной программы Пермского края «Социальная поддержка жителей Пермского края»</t>
  </si>
  <si>
    <t>Оборудование учреждений социальной сферы инженерно-техническими средствами защиты и системы охраны</t>
  </si>
  <si>
    <t>Текущий ремонт здания филиала "ДШИ п. Пожва МБУ ДО "ДШИ с. Юсьва</t>
  </si>
  <si>
    <t>09 3 00 00000</t>
  </si>
  <si>
    <t>09 3 10 00000</t>
  </si>
  <si>
    <t>Изготовление знаков навигации</t>
  </si>
  <si>
    <t>Основное мероприятие "Разработка систем навигации и маршрутизации"</t>
  </si>
  <si>
    <t>Инвентаризация кладбищ Юсьвинского муниципального округа Пермского края</t>
  </si>
  <si>
    <t>Приведение в нормативное состояние автомобильных дорог</t>
  </si>
  <si>
    <t>06 1 КК SР420</t>
  </si>
  <si>
    <t>Обеспечение жилыми помещениями реабилитированных лиц, имеющих инвалидность или являющихся пенсионерами, и проживающих совместно членов их семей</t>
  </si>
  <si>
    <t>Основное мероприятие «Обеспечение жильем отдельных категорий граждан, установленных законодательством»</t>
  </si>
  <si>
    <t>Обеспечение бесплатным питанием обучающихся с ограниченными возможностями здоровья в образовательных учреждениях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</si>
  <si>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</si>
  <si>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Оказание поддержки и развития одаренных детей</t>
  </si>
  <si>
    <t>Формирование патриотического и духовно-нравственного воспитания детей</t>
  </si>
  <si>
    <t>Обеспечение развития педагогического  кадрового потенциала</t>
  </si>
  <si>
    <t>Проведение ремонтных работ в зданиях и помещениях учреждений, направленные на приведение их в соответствие нормативным требованиям, включая мероприятия, связанные с обеспечением доступной среды для маломобильных групп населения</t>
  </si>
  <si>
    <t>04 0 20 00000</t>
  </si>
  <si>
    <t>06 1 70 4К170</t>
  </si>
  <si>
    <t xml:space="preserve">Обеспечение развития и укрепление материально-технической базы домов культуры в населенных пунктах с численностью жителей до 50 тысяч человек </t>
  </si>
  <si>
    <t>09 3 10 4С100</t>
  </si>
  <si>
    <t>11 1 60 L3720</t>
  </si>
  <si>
    <t xml:space="preserve">11 1 60 00000 </t>
  </si>
  <si>
    <t>14 0И2 00000</t>
  </si>
  <si>
    <t>Основное мероприятие ««Реализация федерального проекта «Жилье»»</t>
  </si>
  <si>
    <t>14 0 И2 67483</t>
  </si>
  <si>
    <t>14 0 И2 67484</t>
  </si>
  <si>
    <t>14 0 И2 6748S</t>
  </si>
  <si>
    <t xml:space="preserve">Переселение граждан из аварийного жилищного фонда, признанного аварийным после 1 января 2017 года, на территории Юсьвинского муниципального округа Пермского края» </t>
  </si>
  <si>
    <t>Мероприятие «Переселение граждан из аварийного жилищного фонда, признанного аварийным после 1 января 2017 года, на территории Юсьвинского муниципального округа Пермского края» (МБ)</t>
  </si>
  <si>
    <t>Переселение граждан из аварийного жилищного фонда, признанного аварийным после 1 января 2017 года, на территории Юсьвинского муниципального округа Пермского края (за счет безвозмездных поступлений от ППК «Фонд развития территорий»)</t>
  </si>
  <si>
    <t>02 2 Ю6 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</si>
  <si>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</si>
  <si>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11 3 КК 00000</t>
  </si>
  <si>
    <t>11 3 КК SP400</t>
  </si>
  <si>
    <t xml:space="preserve">Участие в реализации  мероприятия по направлению «Школьная остановка» регионального проекта «Комфортный край»  </t>
  </si>
  <si>
    <t>Основное мероприятие "Реализация федерального проекта "Развитие транспортной инфраструктуры на сельских территориях" государственной программы Российской Федерации "Комплексное развитие сельских территорий"</t>
  </si>
  <si>
    <t>04 0 20 2С520</t>
  </si>
  <si>
    <t xml:space="preserve">Участие в реализации мероприятия по направлению «Культурная реновация» регионального проекта «Комфортный край»  </t>
  </si>
  <si>
    <t>Направление расходов (отрасль)</t>
  </si>
  <si>
    <t>10 2 20 4М089</t>
  </si>
  <si>
    <t>Реализация проекта инициативного бюджетирования "Приобретение оборудования для работы музея"</t>
  </si>
  <si>
    <t xml:space="preserve">10 2 20 SP082 </t>
  </si>
  <si>
    <t>Реализация проекта инициативного бюджетирования "Установка тротуаров"</t>
  </si>
  <si>
    <t>Реализация проекта инициативного бюджетирования "Спорт и радость детства! (Обустройство детской, спортивной площадки) в с.Юсьва по адресу Пермский край, с.Юсьва, ул.Заря будущего"</t>
  </si>
  <si>
    <t xml:space="preserve">10 2 20 SP083 </t>
  </si>
  <si>
    <t>Реализация проекта инициативного бюджетирования "Проведение ремонтных работ  в читальном (конференц) зале Юсьвинской центральной библиотеки МБУК "Юсьвинская ЦБС"</t>
  </si>
  <si>
    <t>Реализация проекта инициативного бюджетирования "Проведение текущего ремонта здания Аксеновского библиотечного пункта Купросской сельской библиотеки МБУК «Юсьвинская ЦБС» по адресу: Пермский край, Юсьвинский район, с. Аксеново, ул. Колхозная, 9"</t>
  </si>
  <si>
    <t>Реализация проекта инициативного бюджетирования "Приобретение спортивного оборудования для занятий гиревым спортом"</t>
  </si>
  <si>
    <t>10 2 КК SP432</t>
  </si>
  <si>
    <t>10 3 10 9Т001</t>
  </si>
  <si>
    <t>10 3 10 9Т002</t>
  </si>
  <si>
    <t>04 0 70 L5761</t>
  </si>
  <si>
    <t>06 1 60 L5195</t>
  </si>
  <si>
    <t>06 1 60 L5196</t>
  </si>
  <si>
    <t xml:space="preserve">06 1 70 SP081 </t>
  </si>
  <si>
    <t xml:space="preserve">02 6 10 SP086 </t>
  </si>
  <si>
    <t xml:space="preserve">06 1 70 SP084 </t>
  </si>
  <si>
    <t xml:space="preserve">06 1 70 SP085 </t>
  </si>
  <si>
    <t>02 2 Ю6 53030</t>
  </si>
  <si>
    <t>Основное мероприятие "Включение в реестр муниципальной собственности приобретенных объектов недвижимости"</t>
  </si>
  <si>
    <t>11 3 20 9Д071</t>
  </si>
  <si>
    <t>Обеспечение организации отдыха детей в каникулярное время в рамках реализации полномочий Юсьвинского муниципального округа Пермского края</t>
  </si>
  <si>
    <t>Участие в реализации  мероприятия по направлению «Новый клуб» регионального проекта «Комфортный край»</t>
  </si>
  <si>
    <t>Устройство контейнерных площадок для накопления твердых коммунальных отходов в рамках реализации направления «Наша улица» регионального проекта «Комфортный край»</t>
  </si>
  <si>
    <t>Устройство, ремонт тротуаров, сетей уличного освещения, не входящих в состав автомобильных дорог общего пользования местного значения в границах населенного пункта, в рамках реализации направления "Наша улица" регионального проекта "Комфортный край"</t>
  </si>
  <si>
    <t>Капитальный ремонт, ремонт сетей водоснабжения, водозаборных сооружений, устройство, капитальный ремонт и ремонт водонапорных башен в рамках реализации направления «Качественное водоснабжение» регионального проекта «Комфортный край»</t>
  </si>
  <si>
    <t>Реализация мероприятий, направленных на комплексное развитие сельских территорий (улучшение жилищных условий граждан, проживающих на сельских территориях)</t>
  </si>
  <si>
    <t>Подпрограмма  "Знакомство с культурно-познавательными маршрутами"</t>
  </si>
  <si>
    <t>02 3 10 4Н060</t>
  </si>
  <si>
    <t>Обеспечение деятельности психолого-медико педагогической комиссии</t>
  </si>
  <si>
    <t>02 6 10 4Н152</t>
  </si>
  <si>
    <t>92 0 00 00224</t>
  </si>
  <si>
    <t>06 1 Я5 00000</t>
  </si>
  <si>
    <t>Основное мероприятие «Региональный проект "Семейные ценности и инфраструктура культуры (Пермский край)»</t>
  </si>
  <si>
    <t>06 1 Я5 55194</t>
  </si>
  <si>
    <t>Государственная поддержка отрасли культуры (приобретение для детских школ искусств музыкальных инструментов, оборудования, материалов)</t>
  </si>
  <si>
    <t>92 0 00 00280</t>
  </si>
  <si>
    <t>Снос самовольных построек</t>
  </si>
  <si>
    <t>Обеспечение резерва твердого топлива</t>
  </si>
  <si>
    <t>Разработка ПСД на капитальный ремонт объектов образовательных организаций</t>
  </si>
  <si>
    <t>06 1 20 L5190</t>
  </si>
  <si>
    <t>92 0 00 00290</t>
  </si>
  <si>
    <t>Обучение по программе "Эффективная реализация стратегических инвестиционно-строительных проектов 2.0"</t>
  </si>
  <si>
    <t>Модернизация библиотек в части комплектования книжных фондов библиотек муниципальных образований</t>
  </si>
  <si>
    <t>02 6 10 4Н153</t>
  </si>
  <si>
    <t>Благоустройство территорий образовательных организаций</t>
  </si>
  <si>
    <t>1. Доходы</t>
  </si>
  <si>
    <t>№ п/п</t>
  </si>
  <si>
    <t>Наименование доходов</t>
  </si>
  <si>
    <t>в том числе</t>
  </si>
  <si>
    <t>средства федерального бюджета</t>
  </si>
  <si>
    <t>средства краевого бюджета</t>
  </si>
  <si>
    <t>средства местного бюджета</t>
  </si>
  <si>
    <t>1.</t>
  </si>
  <si>
    <t>Доходы для определения объема дорожного фонда, всего</t>
  </si>
  <si>
    <t>в том числе:</t>
  </si>
  <si>
    <t>1.1.</t>
  </si>
  <si>
    <t>акцизы на автомобильный бензин,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подлежащие зачислению в местный бюджет</t>
  </si>
  <si>
    <t>1.2.</t>
  </si>
  <si>
    <t>субсидии на проектирование, строительство (реконструкция), капитальный ремонт и ремонт автомобильных дорог общего пользования местного значения, находящихся на территории Пермского края</t>
  </si>
  <si>
    <t>1.3.</t>
  </si>
  <si>
    <t>Субсидии бюджетам муниципальных округов на приведение в нормативное состояние автомобильных дорог и искусственных дорожных сооружений</t>
  </si>
  <si>
    <t>1.4.</t>
  </si>
  <si>
    <t xml:space="preserve">Субсидии бюджетам муниципальных образований на реализацию мероприятия по направлению «Школьная остановка» регионального проекта «Комфортный край»  </t>
  </si>
  <si>
    <t>1.5.</t>
  </si>
  <si>
    <t>Дотации на выравнивание бюджетной обеспеченности</t>
  </si>
  <si>
    <t>2.Расходы</t>
  </si>
  <si>
    <t>Наименование направлений расходов</t>
  </si>
  <si>
    <t>Муниципальная программа "Развитие транспортной системы Юсьвинского муниципального округа Пермского края", в том числе:</t>
  </si>
  <si>
    <t>Подпрограмма «Развитие и совершенствование автомобильных дорог Юсьвинского муниципального округа»</t>
  </si>
  <si>
    <t>1.1.1.</t>
  </si>
  <si>
    <t>Основное мероприятие "Разработка технической документации на автомобильные дороги и (или) искусственные дорожные сооружения"</t>
  </si>
  <si>
    <t>Мероприятие "Разработка технических паспортов на автомобильные дороги Юсьвинского муниципального округа Пермского края"</t>
  </si>
  <si>
    <t>1.1.2.</t>
  </si>
  <si>
    <t>Основное мероприятие "Проектно-изыскательские работы"</t>
  </si>
  <si>
    <t>1.1.3.</t>
  </si>
  <si>
    <t>Основное мероприятие «Ремонт муниципальных дорог и искусственных дорожных сооружений»</t>
  </si>
  <si>
    <t>Мероприятие "Ремонт автомобильных дорог (софинансируемые из бюджета ПК)"</t>
  </si>
  <si>
    <t>Ремонт автомобильных дорог (нераспределенные средства)</t>
  </si>
  <si>
    <t>Ремонт участка автомобильной дороги "Архангельское-Антипино" км 000+000- км 002+200</t>
  </si>
  <si>
    <t>Ремонт участка автомобильной дороги "Юсьва-Трифаново" км 002+800  км 005+800</t>
  </si>
  <si>
    <t>Ремонт автомобильной дороги по ул. Колхозная с. Аксеново</t>
  </si>
  <si>
    <t>Ремонт автомобильной дороги по ул. Пионерская (от ул. Комсомольская до ул. Студенческая) п. Тукачево</t>
  </si>
  <si>
    <t>Ремонт автомобильной дороги по ул. Пушкина (от дома №47 до ул. Мира) п. Майкор</t>
  </si>
  <si>
    <t>Ремонт автомобильной дороги по ул. Заречная (от дома №5 до дома №26)д. Обирино</t>
  </si>
  <si>
    <t>Ремонт автомобильной дороги по ул. Подгорная (от дома №1 до дома №12)</t>
  </si>
  <si>
    <t>Ремонт автомобильной дороги по ул. Заречная (от ул. Мартыновская до дома №10 с отворотом к дому №4а) д. Ситково</t>
  </si>
  <si>
    <t>Ремонт автомобильной дороги по ул. Полевая (от дома №5 до дома №15) с. Архангельское</t>
  </si>
  <si>
    <t>Ремонт автомобильной дороги по ул. Восточная с. Тимино</t>
  </si>
  <si>
    <t>Ремонт автомобильной дороги по ул. Паньковская (от дома №2 до дома №11) с. Юсьва</t>
  </si>
  <si>
    <t>Ремонт автомобильной дороги по ул. Центральная (от дома №13 до дома №16) д. Вороново</t>
  </si>
  <si>
    <t>Ремонт автомобильной дороги по ул. Почашерская (от дома №21 Б до дома №32А) д. Почшер</t>
  </si>
  <si>
    <t>Ремонт автомобильной дороги по ул. Кооперативная (от ул. Пушкина до ул. Чехова) п. Майкор</t>
  </si>
  <si>
    <t>Ремонт автомобильной дороги по ул. Трудовая п. Майкор</t>
  </si>
  <si>
    <t>Ремонт автомобильной дороги по ул. Мингалевская д. Якино</t>
  </si>
  <si>
    <t>Ремонт автомобильной дороги по ул. Свободы (от ул. Строителей до ул. Рябиновая) п. Пожва</t>
  </si>
  <si>
    <t>Мероприятие "Ремонт автомобильных дорог (несофинансируемые из бюджета ПК)"</t>
  </si>
  <si>
    <t>Ремонт автомобильной дороги по ул. Котельниковой (от пожарного пирса до дома №2Б) д. В.-Мега</t>
  </si>
  <si>
    <t>Ремонт автомобильной дороги по ул. Котельниковой от автомобильной дороги "Кудымкар-Пожва - Верх-Мега до дома №17 д. В.-Мега</t>
  </si>
  <si>
    <t>Ремонт  автомобильной дороги по ул. Раздольная (от дома № 3 до дома №13) с. Юсьва</t>
  </si>
  <si>
    <t>Ремонт автомобильной дороги по ул. Березовая (от дома №3 до дома №16) с. Юсьва</t>
  </si>
  <si>
    <t>Восстановление дорожного полотна автомобильной дороги "Бажино-Шедово" км 000+000 - км 001+840</t>
  </si>
  <si>
    <t>Ремонт автомобильных дорог по ул. Полевая (от автомобильной дороги "Кудымкар-Усолье" до дома №4) д. Чикманово, ул. Центральная (от дома №11 до дома №13) д. Швычи</t>
  </si>
  <si>
    <t>Ремонт участка автомобильной дороги по ул. Школьная (от ул. Народная до ул. Набережная) с. Мелюхино</t>
  </si>
  <si>
    <t>Ремонт  автомобильной дороги по ул. Максима Горького (от дома №1 до дома №1В)  с. Юсьва</t>
  </si>
  <si>
    <t>Восстановление покрытия проезжей части участков автомобильных дорог по ул. Центральная с. Тимино, ул. Пушкина с. Юсьва, ул. Центральная д. Швычи</t>
  </si>
  <si>
    <t>Восстановление покрытия проезжей части автомобильной дороги по переулку от ул. Комсомольской до ул. Лесная п. Кама</t>
  </si>
  <si>
    <t>Мероприятие "Восстановление мостов и труб (несофинансируемые)"</t>
  </si>
  <si>
    <t>Восстановление водопропускной трубы на автомобильной дороге по ул. Центральная д. Спирино, ул. Озерская д. Кузьмино</t>
  </si>
  <si>
    <t xml:space="preserve">Восстановление водопропускных труб на автомобильных дорогах: ул. Народнаяд. Сивашер, ул. Северная д. Они </t>
  </si>
  <si>
    <t>Восстановление водопропускной трубы на автомобильной дороге по ул. Савинская, ул. Полярная с. Юсьва</t>
  </si>
  <si>
    <t xml:space="preserve">Восстановление водопропускной трубы на автомобильной дороге "Бажино-Шедово" км 0+450,  ул. Мингалевская, д. Якино </t>
  </si>
  <si>
    <t>Ремонт моста на ул. Лесная с. Антипино</t>
  </si>
  <si>
    <t>Ремонт моста через реку на автомобильной дороге "Крохалево-Урманово-Подволошино" км 2+900</t>
  </si>
  <si>
    <t>Ремонт моста через ручей на автомобильной дороге "Крохалево-Урманово-Подволошино" км 3+378</t>
  </si>
  <si>
    <t>Ремонт моста через р. Вежайка на автомобильной дороге "Кудымкар-Пожва-Черемново</t>
  </si>
  <si>
    <t>Ремонт моста через р. Кырдымка на автомобильной дороге "Габово-Купрос"</t>
  </si>
  <si>
    <t>Восстановительные работы по мосту через р. Стер на ул. Набережная п. Тукачево</t>
  </si>
  <si>
    <t>Восстановление моста через р. Кемелька на ул. Заводская п. Майкор</t>
  </si>
  <si>
    <t>1.1.4.</t>
  </si>
  <si>
    <t>Основное мероприятие "Содержание муниципальных дорог"</t>
  </si>
  <si>
    <t>Мероприятие "Выполнение работ по содержанию автомобильных дорог общего пользования и улично-дорожной сети Юсьвинского муниципального округа Пермского края"</t>
  </si>
  <si>
    <t>1.1.5.</t>
  </si>
  <si>
    <t>Мероприятие "Приведение в нормативное состояние искусственных дорожных сооружений"</t>
  </si>
  <si>
    <t>Капитальный ремонт автомобильного моста через р. Иньва на автомобильной дороге "Юсьва-Архангельское" в Юсьвинском муниципальном округе Пермского края</t>
  </si>
  <si>
    <t>1.1.6.</t>
  </si>
  <si>
    <t>Мероприятие "Приведение в нормативное состояние автомобильных дорог"</t>
  </si>
  <si>
    <t>Ремонт участка автомобильной дороги "Юсьва-Архангельское" км 000+000 км 1+550, км 2+550 км 4+162, км 4+462 км 6+480</t>
  </si>
  <si>
    <t>Ремонт участка автомобильной дороги "Юсьва-Мелюхино" км 0+000 км 0+980</t>
  </si>
  <si>
    <t>Подпрограмма «Повышение безопасности  дорожного движения на автомобильных дорогах Юсьвинского муниципального округа"</t>
  </si>
  <si>
    <t>1.2.1.</t>
  </si>
  <si>
    <t>Мероприятие "Замена и установка барьерных ограждений, автобусных остановок, недостающих дорожных знаков, информационных щитов, светофоров"</t>
  </si>
  <si>
    <t>1.2.2.</t>
  </si>
  <si>
    <t>Мероприятие "Разработка плана, паспорта обеспечения транспортной безопасности и подготовка сил обеспечения транспортной безопасности"</t>
  </si>
  <si>
    <t>Мероприятие "Участие в реализации  мероприятия по направлению «Школьная остановка» регионального проекта «Комфортный край»"</t>
  </si>
  <si>
    <t>Остаток неиспользованных средств дорожного фонда по состоянию на 01.01.2026, тыс. рублей</t>
  </si>
  <si>
    <t>Нераспределенный остаток средств дорожного фонда, тыс. рублей:</t>
  </si>
  <si>
    <t>Нераспределенные средства</t>
  </si>
  <si>
    <t>% исполнения от годовых назначений</t>
  </si>
  <si>
    <t>% исполнения от квартальных назначений</t>
  </si>
  <si>
    <t>Уточненный план на 2026 год</t>
  </si>
  <si>
    <t>Утверждено на 2026 год</t>
  </si>
  <si>
    <t>Основное мероприятие "Обеспечение жильем отдельных категорий граждан, установленных законодательством"</t>
  </si>
  <si>
    <t>92 0 00 00230</t>
  </si>
  <si>
    <t>15 0 20 00000</t>
  </si>
  <si>
    <t>Основное мероприятие «Разработка документов территориального планирования и градостраительного зонирования, документациипо планировке территории Юсьвинского муниципального округа»</t>
  </si>
  <si>
    <t>15 0 20 4Г030</t>
  </si>
  <si>
    <t>Совершенствование документов территориального планирования, документов градостроительного зонирования, утверждение проектов планировок территорий</t>
  </si>
  <si>
    <t>92 0 00 00440</t>
  </si>
  <si>
    <t>Подготовительные работы по мероприятию "Строительство интерната Майкорская ОШИ Юсьвинского муниципального округа"</t>
  </si>
  <si>
    <t>02 2 20 23930</t>
  </si>
  <si>
    <t>за счет средств бюджета Пермского края</t>
  </si>
  <si>
    <t xml:space="preserve">07 0 10 2Ф180 </t>
  </si>
  <si>
    <t>Предоставление бесплатного горячего питания обучающимся 5-11 классов общеобразовательных организаций, являющихся детьми участников специальной военной операции</t>
  </si>
  <si>
    <t>Обеспечение условий для развития физической культуры и массового спорта</t>
  </si>
  <si>
    <t>Кассовый расход на 01.04.2026</t>
  </si>
  <si>
    <t>Остаток неиспользованных бюджетных ассигнований</t>
  </si>
  <si>
    <t>Остаток неиспользованных средств дорожного фонда на конец отчетного периода, тыс. рублей</t>
  </si>
  <si>
    <t>-</t>
  </si>
  <si>
    <t>Код бюджетной классификации Российской Федерации</t>
  </si>
  <si>
    <t>Наименование кода поступлений в бюджет, группы, подгруппы, статьи, подстатьи, элемента, подвида доходов, классификации операций сектора государственного управления</t>
  </si>
  <si>
    <t>1</t>
  </si>
  <si>
    <t>2</t>
  </si>
  <si>
    <t xml:space="preserve">1 00 00 000 00 0000 000 </t>
  </si>
  <si>
    <t>НАЛОГОВЫЕ И НЕНАЛОГОВЫЕ ДОХОДЫ</t>
  </si>
  <si>
    <t>Налоговые доходы</t>
  </si>
  <si>
    <t xml:space="preserve">1 01 00 000 00 0000 000 </t>
  </si>
  <si>
    <t>НАЛОГИ НА ПРИБЫЛЬ, ДОХОДЫ</t>
  </si>
  <si>
    <t xml:space="preserve">1 01 02 000 01 0000 110 </t>
  </si>
  <si>
    <t>Налог на доходы физических лиц</t>
  </si>
  <si>
    <t xml:space="preserve">1 01 02 010 01 0000 110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</si>
  <si>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</si>
  <si>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1 01 02 020 01 0000 110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</si>
  <si>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</si>
  <si>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1 01 02 030 01 0000 110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</si>
  <si>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</si>
  <si>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1 01 02 040 01 0000 110 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</si>
  <si>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</si>
  <si>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1 01 02 080 01 0000 110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</si>
  <si>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</si>
  <si>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1 01 02 130 01 0000 110 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</si>
  <si>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</si>
  <si>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 xml:space="preserve">1 01 02 210 01 0000 110 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</si>
  <si>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</si>
  <si>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1 03 00 000 00 0000 000 </t>
  </si>
  <si>
    <t>НАЛОГИ НА ТОВАРЫ (РАБОТЫ, УСЛУГИ), РЕАЛИЗУЕМЫЕ НА ТЕРРИТОРИИ РОССИЙСКОЙ ФЕДЕРАЦИИ</t>
  </si>
  <si>
    <t xml:space="preserve">1 03 02 000 01 0000 110 </t>
  </si>
  <si>
    <t>Акцизы по подакцизным товарам (продукции), производимым на территории Российской Федерации</t>
  </si>
  <si>
    <t xml:space="preserve">1 03 02 231 01 0000 110 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</si>
  <si>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</si>
  <si>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1 03 02 241 01 0000 110 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</si>
  <si>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</si>
  <si>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1 03 02 251 01 0000 110 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</si>
  <si>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</si>
  <si>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1 03 02 261 01 0000 110 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</si>
  <si>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</si>
  <si>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1 03 03 000 01 0000 110 </t>
  </si>
  <si>
    <t>Туристический налог</t>
  </si>
  <si>
    <t xml:space="preserve">1 05 00 000 00 0000 000 </t>
  </si>
  <si>
    <t>НАЛОГИ НА СОВОКУПНЫЙ ДОХОД</t>
  </si>
  <si>
    <t>1 05 01 000 01 0000 110</t>
  </si>
  <si>
    <t>Налог, взимаемый в связи с применением упрощенной системы налогообложения</t>
  </si>
  <si>
    <t>1 05 01 011 01 0000 110</t>
  </si>
  <si>
    <t>Налог, взимаемый с налогоплательщиков, выбравших в качестве объекта налогообложения доходы</t>
  </si>
  <si>
    <t>1 05 01 021 01 0000 110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</si>
  <si>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</si>
  <si>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1 05 02 010 02 0000 110 </t>
  </si>
  <si>
    <t>Единый налог на вмененный доход для отдельных видов деятельности</t>
  </si>
  <si>
    <t xml:space="preserve">1 05 03 000 01 0000 110 </t>
  </si>
  <si>
    <t>Единый сельскохозяйственный налог</t>
  </si>
  <si>
    <t xml:space="preserve">1 05 03 010 01 0000 110 </t>
  </si>
  <si>
    <t xml:space="preserve">1 05 04 000 02 0000 110 </t>
  </si>
  <si>
    <t>Налог, взимаемый в связи с применением патентной системы налогообложения</t>
  </si>
  <si>
    <t xml:space="preserve">1 05 04 060 02 0000 110 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</si>
  <si>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</si>
  <si>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1 06 00 000 00 0000 000 </t>
  </si>
  <si>
    <t>НАЛОГИ НА ИМУЩЕСТВО</t>
  </si>
  <si>
    <t>﻿1 06 01000 00 0000 110</t>
  </si>
  <si>
    <t>﻿Налог на имущество физических лиц</t>
  </si>
  <si>
    <t>1 06 01020 14 0000 110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</si>
  <si>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</si>
  <si>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1 06 04 000 02 0000 110 </t>
  </si>
  <si>
    <t>Транспортный налог</t>
  </si>
  <si>
    <t xml:space="preserve">1 06 04 011 02 0000 110 </t>
  </si>
  <si>
    <t>Транспортный налог с организаций</t>
  </si>
  <si>
    <t xml:space="preserve">1 06 04 012 02 0000 110 </t>
  </si>
  <si>
    <t>Транспортный налог с физических лиц</t>
  </si>
  <si>
    <t>1 06 06000 00 0000 110</t>
  </si>
  <si>
    <t>Земельный налог</t>
  </si>
  <si>
    <t>1 06 06032 14 0000 110</t>
  </si>
  <si>
    <t>Земельный налог с организаций, обладающих земельным участком, расположенным в границах муниципальных округов</t>
  </si>
  <si>
    <t>1 06 06042 14 0000 110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</si>
  <si>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</si>
  <si>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1 08 00 000 00 0000 000 </t>
  </si>
  <si>
    <t>ГОСУДАРСТВЕННАЯ ПОШЛИНА</t>
  </si>
  <si>
    <t xml:space="preserve">1 08 03 000 01 0000 110 </t>
  </si>
  <si>
    <t>Государственная пошлина по делам, рассматриваемым в судах общей юрисдикции, мировыми судьями</t>
  </si>
  <si>
    <t xml:space="preserve">1 08 03 010 01 0000 110 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</si>
  <si>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</si>
  <si>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1 08 04 000 01 0000 110 </t>
  </si>
  <si>
    <t>﻿Государственная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</si>
  <si>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1 08 04 020 01 0000 110 </t>
  </si>
  <si>
    <t>﻿Государственная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</si>
  <si>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Неналоговые доходы</t>
  </si>
  <si>
    <t xml:space="preserve">1 11 00 000 00 0000 000 </t>
  </si>
  <si>
    <t>ДОХОДЫ ОТ ИСПОЛЬЗОВАНИЯ ИМУЩЕСТВА, НАХОДЯЩЕГОСЯ В ГОСУДАРСТВЕННОЙ И МУНИЦИПАЛЬНОЙ СОБСТВЕННОСТИ</t>
  </si>
  <si>
    <t xml:space="preserve">1 11 05 000 00 0000 120 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</si>
  <si>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</si>
  <si>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1 11 05 012 14 0000 120 </t>
  </si>
  <si>
    <t>﻿Доходы,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</si>
  <si>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1 11 05 024 14 0000 120 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</si>
  <si>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</si>
  <si>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1 11 05 034 14 0000 120 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</si>
  <si>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</si>
  <si>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1 11 05 074 14 0000 120 </t>
  </si>
  <si>
    <t>Доходы от сдачи в аренду имущества, составляющего казну муниципальных округов (за исключением земельных участков)</t>
  </si>
  <si>
    <t xml:space="preserve">1 11 05 410 14 0000 120 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</si>
  <si>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</si>
  <si>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1 11 09000 00 0000 120
</t>
  </si>
  <si>
    <t>﻿Прочие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</si>
  <si>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1 11 09 044 14 0000 120 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</si>
  <si>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</si>
  <si>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1 13 00 000 00 0000 000 </t>
  </si>
  <si>
    <t>ДОХОДЫ ОТ ОКАЗАНИЯ ПЛАТНЫХ УСЛУГ И КОМПЕНСАЦИИ ЗАТРАТ ГОСУДАРСТВА</t>
  </si>
  <si>
    <t xml:space="preserve">1 13 01 000 00 0000 130 </t>
  </si>
  <si>
    <t>Доходы от оказания платных услуг (работ)</t>
  </si>
  <si>
    <t xml:space="preserve">1 13 01 994 14 0000 130 </t>
  </si>
  <si>
    <t>Прочие доходы от оказания платных услуг (работ) получателями средств бюджетов муниципальных округов</t>
  </si>
  <si>
    <t xml:space="preserve">1 13 02 000 00 0000 130 </t>
  </si>
  <si>
    <t>Доходы от компенсации затрат государства</t>
  </si>
  <si>
    <t xml:space="preserve">1 13 02 064 14 0000 130 </t>
  </si>
  <si>
    <t>Доходы, поступающие в порядке возмещения расходов, понесенных в связи с эксплуатацией имущества муниципальных округов</t>
  </si>
  <si>
    <t xml:space="preserve">1 13 02 994 14 0000 130 </t>
  </si>
  <si>
    <t>Прочие доходы от компенсации затрат бюджетов муниципальных округов</t>
  </si>
  <si>
    <t xml:space="preserve">1 14 00 000 00 0000 000 </t>
  </si>
  <si>
    <t>ДОХОДЫ ОТ ПРОДАЖИ МАТЕРИАЛЬНЫХ И НЕМАТЕРИАЛЬНЫХ АКТИВОВ</t>
  </si>
  <si>
    <t xml:space="preserve">﻿1 14 02000 00 0000 000
</t>
  </si>
  <si>
    <t xml:space="preserve">﻿Доходы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</si>
  <si>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﻿1 14 02043 14 0000 410
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</si>
  <si>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</si>
  <si>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﻿1 14 02043 14 0000 440
</t>
  </si>
  <si>
    <t>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</si>
  <si>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1 14 06 000 00 0000 430 </t>
  </si>
  <si>
    <t>Доходы от продажи земельных участков, находящихся в государственной и муниципальной собственности</t>
  </si>
  <si>
    <t xml:space="preserve">1 14 06 012 14 0000 430 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</si>
  <si>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</si>
  <si>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1 14 06 024 14 0000 430 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</si>
  <si>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</si>
  <si>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1 16 00 000 00 0000 000 </t>
  </si>
  <si>
    <t>ШТРАФЫ, САНКЦИИ, ВОЗМЕЩЕНИЕ УЩЕРБА</t>
  </si>
  <si>
    <t xml:space="preserve">﻿1 16 01053 01 0000 140
</t>
  </si>
  <si>
    <t>﻿Административные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</si>
  <si>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﻿1 16 01063 01 0000 140
</t>
  </si>
  <si>
    <t>﻿Административные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</si>
  <si>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﻿1 16 01073 01 0000 140
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</si>
  <si>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</si>
  <si>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﻿1 16 01074 01 0000 140
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</si>
  <si>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</si>
  <si>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﻿1 16 01083 01 0000 140
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</si>
  <si>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</si>
  <si>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﻿1 16 01143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</si>
  <si>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</si>
  <si>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﻿1 16 01153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</si>
  <si>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</si>
  <si>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﻿1 16 01157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</si>
  <si>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</si>
  <si>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 xml:space="preserve">﻿1 16 01173 01 0000 140
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</si>
  <si>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</si>
  <si>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﻿1 16 01193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</si>
  <si>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</si>
  <si>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﻿1 16 01194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</si>
  <si>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</si>
  <si>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﻿1 16 01203 01 0000 140</t>
  </si>
  <si>
    <t>﻿Административные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</si>
  <si>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﻿1 16 01333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</si>
  <si>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</si>
  <si>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﻿1 16 02020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</si>
  <si>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</si>
  <si>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﻿1 16 07010 14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</si>
  <si>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</si>
  <si>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﻿1 16 07090 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</si>
  <si>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</si>
  <si>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>﻿1 16 10032 14 0000 140</t>
  </si>
  <si>
    <t>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</si>
  <si>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﻿1 16 11050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</si>
  <si>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</si>
  <si>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1 17 00 000 00 0000 000</t>
  </si>
  <si>
    <t>ПРОЧИЕ НЕНАЛОГОВЫЕ ДОХОДЫ</t>
  </si>
  <si>
    <t>1 17 01 000 00 0000 180</t>
  </si>
  <si>
    <t>Невыясненные поступления</t>
  </si>
  <si>
    <t>1 17 01 040 14 0000 180</t>
  </si>
  <si>
    <t>Невыясненные поступления, зачисляемые в бюджеты муниципальных округов</t>
  </si>
  <si>
    <t>1 17 05 000 00 0000 180</t>
  </si>
  <si>
    <t>Прочие неналоговые доходы</t>
  </si>
  <si>
    <t>1 17 05 040 14 0000 180</t>
  </si>
  <si>
    <t>Прочие неналоговые доходы бюджетов муниципальных округов</t>
  </si>
  <si>
    <t>1 17 15 000 00 0000 000</t>
  </si>
  <si>
    <t>ИНИЦИАТИВНЫЕ ПЛАТЕЖИ</t>
  </si>
  <si>
    <t>1 17 15 020 14 0000 150</t>
  </si>
  <si>
    <t>Инициативные платежи, зачисляемые в бюджеты муниципальных округов</t>
  </si>
  <si>
    <t xml:space="preserve">2 00 00 000 00 0000 000 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</si>
  <si>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</si>
  <si>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</si>
  <si>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</si>
  <si>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 xml:space="preserve">2 02 10 000 00 0000 000 </t>
  </si>
  <si>
    <t>﻿Дотации бюджетам бюджетной системы Российской Федерации</t>
  </si>
  <si>
    <t xml:space="preserve">2 02 15 001 14 0000 150 </t>
  </si>
  <si>
    <t xml:space="preserve">Дотации бюджетам муниципальных округов на выравнивание бюджетной обеспеченности </t>
  </si>
  <si>
    <t xml:space="preserve">2 02 15 002 14 0000 150 </t>
  </si>
  <si>
    <t>Дотации бюджетам муниципальных округов на поддержку мер по обеспечению сбалансированности бюджетов</t>
  </si>
  <si>
    <t>Дотации на сбалансированность бюджетов муниципальных районов, муниципальных округов, городских округов</t>
  </si>
  <si>
    <t xml:space="preserve">2 02 19 999 14 0000 150 </t>
  </si>
  <si>
    <t>Прочие дотации бюджетам муниципальных округов</t>
  </si>
  <si>
    <t xml:space="preserve">Иные дотации на стимулирование муниципальных образований к росту доходов </t>
  </si>
  <si>
    <t>Иные дотации на стимулирование к увеличению численности самозанятых граждан</t>
  </si>
  <si>
    <t xml:space="preserve">2 02 20 000 00 0000 000 </t>
  </si>
  <si>
    <t>Субсидии бюджетам бюджетной системы Российской Федерации (межбюджетные субсидии)</t>
  </si>
  <si>
    <t>2 02 20 077 00 0000 150</t>
  </si>
  <si>
    <t>Субсидии бюджетам на софинансирование капитальных вложений в объекты муниципальной собственности</t>
  </si>
  <si>
    <t>2 02 20 077 14 0000 150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</si>
  <si>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</si>
  <si>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на реализацию приоритетного проекта "Новый клуб" программы "Комфортный край"</t>
  </si>
  <si>
    <t xml:space="preserve">2 02 25 447 00 0000 150 </t>
  </si>
  <si>
    <t>Субсидии бюджетам на приведение в нормативное состояние автомобильных дорог и искусственных дорожных сооружений</t>
  </si>
  <si>
    <t xml:space="preserve">2 02 25 447 14 0000 150 </t>
  </si>
  <si>
    <t xml:space="preserve">2 02 25 497 00 0000 150 </t>
  </si>
  <si>
    <t>Субсидии бюджетам на реализацию мероприятий по обеспечению жильем молодых семей</t>
  </si>
  <si>
    <t xml:space="preserve">2 02 25 497 14 0000 150 </t>
  </si>
  <si>
    <t>Субсидии бюджетам муниципальных округов на реализацию мероприятий по обеспечению жильем молодых семей</t>
  </si>
  <si>
    <t xml:space="preserve">2 02 25 519 00 0000 150 </t>
  </si>
  <si>
    <t>Субсидия бюджетам на поддержку отрасли культуры</t>
  </si>
  <si>
    <t xml:space="preserve">2 02 25 519 14 0000 150 </t>
  </si>
  <si>
    <t>Субсидия бюджетам муниципальных округов на поддержку отрасли культуры</t>
  </si>
  <si>
    <t>Оснащены образовательные организации в сфере культуры (детские школы искусств и училища) музыкальными инструментами, оборудованием и учебными материалами</t>
  </si>
  <si>
    <t>2 02 25 555 00 0000 150</t>
  </si>
  <si>
    <t>Субсидии бюджетам на реализацию программ формирования современной городской среды</t>
  </si>
  <si>
    <t>2 02 25 555 14 0000 150</t>
  </si>
  <si>
    <t>Субсидии бюджетам муниципальных округов на реализацию программ формирования современной городской среды</t>
  </si>
  <si>
    <t>﻿2 02 25 576 00 0000 150</t>
  </si>
  <si>
    <t>Субсидии бюджетам на обеспечение комплексного развития сельских территорий</t>
  </si>
  <si>
    <t>﻿2 02 25 576 14 0000 150</t>
  </si>
  <si>
    <t>Субсидии бюджетам муниципальных округов на обеспечение комплексного развития сельских территорий</t>
  </si>
  <si>
    <t>Субсидии бюджетам муниципальных образований на реализацию мероприятий, направленных на комплексное развитие сельских территорий (улучшение жилищных условий граждан, проживающих на сельских территориях)</t>
  </si>
  <si>
    <t xml:space="preserve">2 02 29 999 14 0000 150 </t>
  </si>
  <si>
    <t>Прочие субсидии бюджетам муниципальных округов</t>
  </si>
  <si>
    <t>Субсидии бюджетам муниципальных образований на организацию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муниципальных общеобразовательных учреждениях со специальным наименованием "специальное учебно-воспитательное учреждение" и муниципальных санаторных общеобразовательных учреждениях</t>
  </si>
  <si>
    <t>Субсидии бюджетам муниципальных образований на 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</si>
  <si>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Субсидия на поддержку муниципальных программ формирования современной городской среды (дворовые и общественные территории)</t>
  </si>
  <si>
    <t xml:space="preserve">Субсидии бюджетам муниципальных образований на выплаты материального стимулирования народным дружинникам за участие в охране общественного порядка </t>
  </si>
  <si>
    <t>Субсидии на софинансирование проектов инициативного бюджетирования</t>
  </si>
  <si>
    <t>Субсидии бюджетам муниципальных образований на разработку проектов межевания территории и проведение комплексных кадастровых работ</t>
  </si>
  <si>
    <t>Субсидия на реализацию программы "Комфортный край"</t>
  </si>
  <si>
    <t>Субсидии на снос расселенных жилых домов и нежилых зданий (сооружений), расположенных на территории муниципальных образований Пермского края</t>
  </si>
  <si>
    <t>Субсидия на реализацию мероприятия "Умею плавать!"</t>
  </si>
  <si>
    <t>Субсидия на мероприятия по расселению жилищного фонда, признанного аварийным после 01 января 2017 г., в т.ч. в целях предотвращения ЧС</t>
  </si>
  <si>
    <t>Безвозмездные поступления в бюджеты субъектов Российской Федерации от публично-правовой компании "Фонд развития территорий" на обеспечение мероприятий по переселению граждан из жилищного фонда на территории Пермского края, признанного аварийного после 1 января 2017 года</t>
  </si>
  <si>
    <t>Субсидия на реализацию мероприятий в сфере молодежной политики</t>
  </si>
  <si>
    <t xml:space="preserve">2 02 30 000 00 0000 150 </t>
  </si>
  <si>
    <t xml:space="preserve">Субвенции бюджетам бюджетной системы Российской Федерации
</t>
  </si>
  <si>
    <t xml:space="preserve">2 02 30 024 14 0000 150 </t>
  </si>
  <si>
    <t xml:space="preserve">﻿Субвенции бюджетам муниципальных округов на выполнение передаваемых полномочий субъектов Российской Федерации
</t>
  </si>
  <si>
    <t>Единая субвенция бюджетам муниципальных образований на выполнение отдельных государственных полномочий в сфере образования</t>
  </si>
  <si>
    <t>Субвенции бюджетам муниципальных образований на образование комиссий по делам несовершеннолетних и защите их прав и организация их деятельности</t>
  </si>
  <si>
    <t>Субвенции бюджетам муниципальных образований на организацию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</si>
  <si>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Субвенции бюджетам муниципальных образований на мероприятия по организации оздоровления и отдыха детей</t>
  </si>
  <si>
    <t>Субвенции бюджетам муниципальных образований  на 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</si>
  <si>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Субвенции бюджетам муниципальных образований на осуществление государственных полномочий по постановке на учет граждан, имеющих право на получение жилищных субсидий в связи с переселением из районов Крайнего Севера и приравненных к ним местностей</t>
  </si>
  <si>
    <t>Субвенции бюджетам муниципальных образований на 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</si>
  <si>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Субвенции бюджетам муниципальных образований на составление протоколов об административных правонарушениях</t>
  </si>
  <si>
    <t>Субвенции бюджетам муниципальных образований на осуществление полномочий по созданию и организации деятельности административных комиссий</t>
  </si>
  <si>
    <t>Субвенции бюджетам муниципальных образований на организацию мероприятий при осуществлении деятельности по обращению с животными без владельцев</t>
  </si>
  <si>
    <t>Субвенции бюджетам муниципальных образований на 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</si>
  <si>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Субвенции бюджетам муниципальных образований на 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</si>
  <si>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Субвенции бюджетам муниципальных образований на обеспечение жилыми помещениями реабилитированных лиц, имеющих инвалидность или являющихся пенсионерами, и проживающих совместно членов их семей (администрирование)</t>
  </si>
  <si>
    <t xml:space="preserve">2 02 35 082 14 0000 150 </t>
  </si>
  <si>
    <t>Субвенции бюджетаммуниципальных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</si>
  <si>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муниципальных образований на 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числа детей-сирот и детей, оставшихся без попечения родителей, по договорам найма специализированных жилых помещений</t>
  </si>
  <si>
    <t>2 02 35 118 14 0000 150</t>
  </si>
  <si>
    <t>Субвенции бюджетам муниципальных округов на осуществление первичного воинского учета на территориях, где отсутствуют военные комиссариаты</t>
  </si>
  <si>
    <t xml:space="preserve">2 02 35 120 14 0000 150 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</si>
  <si>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</si>
  <si>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2 02 35 930 14 0000 150 </t>
  </si>
  <si>
    <t>Субвенции бюджетам муниципальных округов на государственную регистрацию актов гражданского состояния</t>
  </si>
  <si>
    <t xml:space="preserve">2 02 39 999 14 0000 150 </t>
  </si>
  <si>
    <t>Прочие субвенции бюджетам муниципальных округов</t>
  </si>
  <si>
    <t>Субвенции бюджетам муниципальных образований на обеспечение жилыми помещениями реабилитированных лиц, имеющих инвалидность или являющихся пенсионерами, и проживающих совместно членов их семей</t>
  </si>
  <si>
    <t>Субвенции бюджетам муниципальных образований на содержание жилых помещений специализированного жилищного фонда для детей-сирот, детей, оставшихся без попечения родителей, лиц из их числа</t>
  </si>
  <si>
    <t xml:space="preserve">2 02 40 000 00 0000 150 </t>
  </si>
  <si>
    <t>﻿Иные межбюджетные трансферты</t>
  </si>
  <si>
    <t xml:space="preserve">2 02 45 050 14 0000 150 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</si>
  <si>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</si>
  <si>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2 02 45 179 14 0000 150 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</si>
  <si>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</si>
  <si>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2 02 45 303 14 0000 150 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</si>
  <si>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</si>
  <si>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2 02 49 999 14 0000 150 </t>
  </si>
  <si>
    <t>Прочие межбюджетные трансферты, передаваемые бюджетам муниципальных округов</t>
  </si>
  <si>
    <t>Иные межбюджетные трансферты на оснащение муниципальных образовательных организаций оборудованием, средствами обучения и воспитания</t>
  </si>
  <si>
    <t>Иные межбюджетные трансферты на организацию занятий физической культурой в образовательных организациях</t>
  </si>
  <si>
    <t>Иные межбюджетные трансферты на призовые выплаты главам муниципальных образований Пермского края по достижению наиболее результативных значений показателей управленческой деятельности</t>
  </si>
  <si>
    <t>Иные межбюджетные трансферты, передаваемые   бюджетам муниципальных образований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</si>
  <si>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 xml:space="preserve">Иные межбюджетные трансферты на обеспечение жильем молодых семей </t>
  </si>
  <si>
    <t>Иные МБТ на предоставление бесплатного горячего питания обучающимся 5-11 классов общеобразовательных организаций, являющихся детьми участников специальной военной операции</t>
  </si>
  <si>
    <t>2 03 00000 00 0000 000</t>
  </si>
  <si>
    <t>БЕЗВОЗМЕЗДНЫЕ ПОСТУПЛЕНИЯ ОТ ГОСУДАРСТВЕННЫХ (МУНИЦИПАЛЬНЫХ) ОРГАНИЗАЦИЙ</t>
  </si>
  <si>
    <t>Прочие безвозмездные поступления от государственных (муниципальных) организаций в бюджеты муниципальных округов</t>
  </si>
  <si>
    <t>2 07 00000 00 0000 000</t>
  </si>
  <si>
    <t>ПРОЧИЕ БЕЗВОЗМЕЗДНЫЕ ПОСТУПЛЕНИЯ</t>
  </si>
  <si>
    <t>2 07 04 050 14 0000 150</t>
  </si>
  <si>
    <t>Прочие безвозмездные поступления в бюджеты муниципальных округов</t>
  </si>
  <si>
    <t>2 18 00 000 00 0000 000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</si>
  <si>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</si>
  <si>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2 18 04 010 14 0000 150</t>
  </si>
  <si>
    <t>Доходы бюджетов муниципальных округов от возврата бюджетными учреждениями остатков субсидий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</si>
  <si>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</si>
  <si>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</si>
  <si>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2 19 25 750 14 0000 150</t>
  </si>
  <si>
    <t>Возврат остатков субсидий на реализацию мероприятий по модернизации школьных систем образования из бюджетов муниципальных округов</t>
  </si>
  <si>
    <t>2 19 25 555 14 0000 150</t>
  </si>
  <si>
    <t>Возврат остатков субсидий на реализацию программ формирования современной городской среды из бюджетов муниципальных округов</t>
  </si>
  <si>
    <t>2 19 45 179 14 0000 150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</si>
  <si>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</si>
  <si>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>2 19 45 303 14 0000 150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</si>
  <si>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</si>
  <si>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>2 19 45 050 14 0000 150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</si>
  <si>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</si>
  <si>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>2 19 60010 14 0000 150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</si>
  <si>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</si>
  <si>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ИТОГО ДОХОДОВ</t>
  </si>
  <si>
    <t>Исполнение решений судов, вступивших в законную силу, и оплата государственной пошлины</t>
  </si>
  <si>
    <t>11 1 20 9Д026</t>
  </si>
  <si>
    <t>Предпроектное обследование объектов дорожной сети</t>
  </si>
  <si>
    <t>11 1 40 9Д032</t>
  </si>
  <si>
    <t>Устройство снегозадерживающего забора на автомобильной дороге "Они-Потапово"</t>
  </si>
  <si>
    <t>05 0 10 4И090</t>
  </si>
  <si>
    <t>Реализация комплекса мероприятий по разработке проектной документации</t>
  </si>
  <si>
    <t>92 0 00 00226</t>
  </si>
  <si>
    <t>Ремонт объектов муниципального имущества, не включенный в состав расходов муниципальных программ</t>
  </si>
  <si>
    <t>92 0 00 00225</t>
  </si>
  <si>
    <t>Проведение лаабораторных и инструментальных исследований на соответствие воды установленным требованиям</t>
  </si>
  <si>
    <t>02 6 10 4Н100</t>
  </si>
  <si>
    <t>Приобретение и приведение в нормативное состояние автотранспорта для обеспечения бесплатного проезда обучающихся до места обучения и обратно</t>
  </si>
  <si>
    <t>Утверждено на 1 полугодие 2026 года</t>
  </si>
  <si>
    <t>Исполнено на 01.07.2026 г.</t>
  </si>
  <si>
    <t>Отчет об исполнении бюджета Юсьвинского муниципального округа Пермского края  по расходам за 1 полугодие 2026 года</t>
  </si>
  <si>
    <t>92 0 00 00231</t>
  </si>
  <si>
    <t>Уплата денежных взысканий (штрафов) за нарушение законодательства</t>
  </si>
  <si>
    <t>Муниципальная программа  "Распоряжение земельными ресурсами в Юсьвинском муниципальном округе Пермского края"</t>
  </si>
  <si>
    <t>15 0 10 L5991</t>
  </si>
  <si>
    <t>Подготовка проектов межевания земельных участков и на проведение кадастровых работ (Подготовлены проекты межевания земельных участков, выделяемых в счет невостребованных земельных долей, находящихся в собственности муниципальных образований)</t>
  </si>
  <si>
    <t>15 0 10 L5992</t>
  </si>
  <si>
    <t>Подготовка проектов межевания земельных участков и на проведение кадастровых работ (Осуществлен государственный кадастровый учет земельных участков, государственная собственность на которые не разграничена, из состава земель сельскохозяйственного назначения и земельных участков, выделяемых в счет невостребованных земельных долей, находящихся в собственности муниципальных образований)</t>
  </si>
  <si>
    <t>за счет средств федерального бюджета</t>
  </si>
  <si>
    <t>Отчет об исполнении бюджета Юсьвинского муниципального округа Пермского края по доходам за 1 полугодие 2026 года</t>
  </si>
  <si>
    <t>Исполнено на 01.07.2026 года</t>
  </si>
  <si>
    <t xml:space="preserve">2 02 25 467 00 0000 150 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</si>
  <si>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</si>
  <si>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2 02 25 467 14 0000 150 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</si>
  <si>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</si>
  <si>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Лучшим сельским учреждениям культуры предоставлено денежное поощрение</t>
  </si>
  <si>
    <t>Лучшим работникам сельских учреждений культуры предоставлено денежное поощрение</t>
  </si>
  <si>
    <t>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</t>
  </si>
  <si>
    <t>﻿2 02 25 599 00 0000 150</t>
  </si>
  <si>
    <t>Субсидии бюджетам на подготовку проектов межевания земельных участков и на проведение кадастровых работ</t>
  </si>
  <si>
    <t>﻿2 02 25 599 14 0000 150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</si>
  <si>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</si>
  <si>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>Подготовлены проекты межевания земельных участков, выделяемых в счет невостребованных земельных долей, находящихся в собственности муниципальных образований</t>
  </si>
  <si>
    <t>Осуществлен государственный кадастровый учет земельных участков, государственная собственность на которые не разграничена, из состава земель сельскохозяйственного назначения, земельных участков, выделяемых в счет земельных долей, находящихся в государственной или муниципальной собственности, и земельных участков, находящихся в государственной или муниципальной собственности, свободных от прав третьих лиц и объектов недвижимого имущества</t>
  </si>
  <si>
    <t>2 03 04 099 14 0000 150</t>
  </si>
  <si>
    <t>Отчет об исполнении бюджета Юсьвинского муниципального округа Пермского края по источникам финансирования дефицита бюджета за 1 полугодие 2026 года</t>
  </si>
  <si>
    <t>Отчет об использовании бюджетных ассигнований дорожного фонда Юсьвинского муниципального округа Персмского края за 1 полугодие 2026 года</t>
  </si>
  <si>
    <t>Поступления на 01.07.2026</t>
  </si>
  <si>
    <t>Восстановление дорожного полотна автомобильной дороги по ул. Прудовая (от мусорной площадки до дома №2) д. Мокрушино</t>
  </si>
  <si>
    <t>Мероприятие "Устройство снегозадерживающего забора на автомобильной дороге "Они-Потапово"</t>
  </si>
  <si>
    <t>Муниципальная программа " Распоряжение земельными ресурсами в Юсьвинском муниципальном округе Пермского края"</t>
  </si>
  <si>
    <t xml:space="preserve">к решению Думы Юсьвинского муниципального </t>
  </si>
  <si>
    <t>округа Пермского края</t>
  </si>
  <si>
    <t>Приложения</t>
  </si>
  <si>
    <t>от 16.09.2026 № 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</si>
</sst>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_р_._-;\-* #,##0.00_р_._-;_-* &quot;-&quot;??_р_._-;_-@_-"/>
    <numFmt numFmtId="165" formatCode="#,##0.00000"/>
    <numFmt numFmtId="166" formatCode="_(* #,##0.00_);_(* \(#,##0.00\);_(* &quot;-&quot;??_);_(@_)"/>
    <numFmt numFmtId="167" formatCode="_-* #,##0.00\ _D_M_-;\-* #,##0.00\ _D_M_-;_-* &quot;-&quot;??\ _D_M_-;_-@_-"/>
    <numFmt numFmtId="168" formatCode="0.0"/>
    <numFmt numFmtId="169" formatCode="#,##0.000"/>
    <numFmt numFmtId="170" formatCode="#,##0.0"/>
    <numFmt numFmtId="171" formatCode="?"/>
  </numFmts>
  <fonts count="10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Times New Roman"/>
      <family val="2"/>
      <charset val="204"/>
    </font>
    <font>
      <sz val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 CYR"/>
    </font>
    <font>
      <b/>
      <sz val="11"/>
      <color indexed="8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indexed="0"/>
      <name val="Times New Roman"/>
      <family val="1"/>
      <charset val="204"/>
    </font>
    <font>
      <i/>
      <sz val="14"/>
      <color indexed="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indexed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7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49"/>
        <bgColor indexed="49"/>
      </patternFill>
    </fill>
    <fill>
      <patternFill patternType="solid">
        <fgColor indexed="58"/>
        <bgColor indexed="58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  <bgColor indexed="5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</patternFill>
    </fill>
    <fill>
      <patternFill patternType="solid">
        <fgColor indexed="55"/>
      </patternFill>
    </fill>
    <fill>
      <patternFill patternType="solid">
        <fgColor indexed="60"/>
      </patternFill>
    </fill>
    <fill>
      <patternFill patternType="solid">
        <fgColor rgb="FFF0FCB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64">
    <xf numFmtId="0" fontId="0" fillId="0" borderId="0"/>
    <xf numFmtId="0" fontId="3" fillId="0" borderId="0"/>
    <xf numFmtId="0" fontId="9" fillId="0" borderId="0"/>
    <xf numFmtId="0" fontId="1" fillId="0" borderId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6" fillId="21" borderId="0" applyNumberFormat="0" applyBorder="0" applyAlignment="0" applyProtection="0"/>
    <xf numFmtId="0" fontId="16" fillId="1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1" borderId="0" applyNumberFormat="0" applyBorder="0" applyAlignment="0" applyProtection="0"/>
    <xf numFmtId="0" fontId="16" fillId="20" borderId="0" applyNumberFormat="0" applyBorder="0" applyAlignment="0" applyProtection="0"/>
    <xf numFmtId="0" fontId="17" fillId="26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8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9" fillId="47" borderId="0" applyNumberFormat="0" applyBorder="0" applyAlignment="0" applyProtection="0"/>
    <xf numFmtId="0" fontId="19" fillId="36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20" fillId="36" borderId="0" applyNumberFormat="0" applyBorder="0" applyAlignment="0" applyProtection="0"/>
    <xf numFmtId="0" fontId="21" fillId="50" borderId="4" applyNumberFormat="0" applyAlignment="0" applyProtection="0"/>
    <xf numFmtId="0" fontId="22" fillId="37" borderId="5" applyNumberFormat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3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54" borderId="0" applyNumberFormat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9" fillId="48" borderId="4" applyNumberFormat="0" applyAlignment="0" applyProtection="0"/>
    <xf numFmtId="0" fontId="30" fillId="0" borderId="9" applyNumberFormat="0" applyFill="0" applyAlignment="0" applyProtection="0"/>
    <xf numFmtId="0" fontId="31" fillId="48" borderId="0" applyNumberFormat="0" applyBorder="0" applyAlignment="0" applyProtection="0"/>
    <xf numFmtId="0" fontId="32" fillId="0" borderId="0"/>
    <xf numFmtId="0" fontId="9" fillId="47" borderId="10" applyNumberFormat="0" applyFont="0" applyAlignment="0" applyProtection="0"/>
    <xf numFmtId="0" fontId="33" fillId="50" borderId="11" applyNumberFormat="0" applyAlignment="0" applyProtection="0"/>
    <xf numFmtId="0" fontId="9" fillId="0" borderId="0"/>
    <xf numFmtId="4" fontId="34" fillId="55" borderId="12" applyNumberFormat="0" applyProtection="0">
      <alignment vertical="center"/>
    </xf>
    <xf numFmtId="0" fontId="9" fillId="0" borderId="0"/>
    <xf numFmtId="0" fontId="9" fillId="0" borderId="0"/>
    <xf numFmtId="0" fontId="9" fillId="0" borderId="0"/>
    <xf numFmtId="4" fontId="35" fillId="55" borderId="12" applyNumberFormat="0" applyProtection="0">
      <alignment vertical="center"/>
    </xf>
    <xf numFmtId="0" fontId="9" fillId="0" borderId="0"/>
    <xf numFmtId="0" fontId="9" fillId="0" borderId="0"/>
    <xf numFmtId="4" fontId="34" fillId="55" borderId="12" applyNumberFormat="0" applyProtection="0">
      <alignment horizontal="left" vertical="center" indent="1"/>
    </xf>
    <xf numFmtId="0" fontId="9" fillId="0" borderId="0"/>
    <xf numFmtId="4" fontId="36" fillId="56" borderId="13" applyNumberFormat="0" applyProtection="0">
      <alignment horizontal="left" vertical="center" indent="1"/>
    </xf>
    <xf numFmtId="0" fontId="9" fillId="0" borderId="0"/>
    <xf numFmtId="0" fontId="34" fillId="55" borderId="12" applyNumberFormat="0" applyProtection="0">
      <alignment horizontal="left" vertical="top" indent="1"/>
    </xf>
    <xf numFmtId="0" fontId="9" fillId="0" borderId="0"/>
    <xf numFmtId="0" fontId="9" fillId="0" borderId="0"/>
    <xf numFmtId="4" fontId="34" fillId="10" borderId="0" applyNumberFormat="0" applyProtection="0">
      <alignment horizontal="left" vertical="center" indent="1"/>
    </xf>
    <xf numFmtId="0" fontId="9" fillId="0" borderId="0"/>
    <xf numFmtId="0" fontId="9" fillId="0" borderId="0"/>
    <xf numFmtId="4" fontId="14" fillId="15" borderId="12" applyNumberFormat="0" applyProtection="0">
      <alignment horizontal="right" vertical="center"/>
    </xf>
    <xf numFmtId="0" fontId="9" fillId="0" borderId="0"/>
    <xf numFmtId="0" fontId="9" fillId="0" borderId="0"/>
    <xf numFmtId="4" fontId="14" fillId="11" borderId="12" applyNumberFormat="0" applyProtection="0">
      <alignment horizontal="right" vertical="center"/>
    </xf>
    <xf numFmtId="0" fontId="9" fillId="0" borderId="0"/>
    <xf numFmtId="0" fontId="9" fillId="0" borderId="0"/>
    <xf numFmtId="4" fontId="14" fillId="57" borderId="12" applyNumberFormat="0" applyProtection="0">
      <alignment horizontal="right" vertical="center"/>
    </xf>
    <xf numFmtId="0" fontId="9" fillId="0" borderId="0"/>
    <xf numFmtId="0" fontId="9" fillId="0" borderId="0"/>
    <xf numFmtId="4" fontId="14" fillId="25" borderId="12" applyNumberFormat="0" applyProtection="0">
      <alignment horizontal="right" vertical="center"/>
    </xf>
    <xf numFmtId="0" fontId="9" fillId="0" borderId="0"/>
    <xf numFmtId="0" fontId="9" fillId="0" borderId="0"/>
    <xf numFmtId="4" fontId="14" fillId="29" borderId="12" applyNumberFormat="0" applyProtection="0">
      <alignment horizontal="right" vertical="center"/>
    </xf>
    <xf numFmtId="0" fontId="9" fillId="0" borderId="0"/>
    <xf numFmtId="0" fontId="9" fillId="0" borderId="0"/>
    <xf numFmtId="4" fontId="14" fillId="58" borderId="12" applyNumberFormat="0" applyProtection="0">
      <alignment horizontal="right" vertical="center"/>
    </xf>
    <xf numFmtId="0" fontId="9" fillId="0" borderId="0"/>
    <xf numFmtId="0" fontId="9" fillId="0" borderId="0"/>
    <xf numFmtId="4" fontId="14" fillId="22" borderId="12" applyNumberFormat="0" applyProtection="0">
      <alignment horizontal="right" vertical="center"/>
    </xf>
    <xf numFmtId="0" fontId="9" fillId="0" borderId="0"/>
    <xf numFmtId="0" fontId="9" fillId="0" borderId="0"/>
    <xf numFmtId="4" fontId="14" fillId="59" borderId="12" applyNumberFormat="0" applyProtection="0">
      <alignment horizontal="right" vertical="center"/>
    </xf>
    <xf numFmtId="0" fontId="9" fillId="0" borderId="0"/>
    <xf numFmtId="0" fontId="9" fillId="0" borderId="0"/>
    <xf numFmtId="4" fontId="14" fillId="24" borderId="12" applyNumberFormat="0" applyProtection="0">
      <alignment horizontal="right" vertical="center"/>
    </xf>
    <xf numFmtId="0" fontId="9" fillId="0" borderId="0"/>
    <xf numFmtId="0" fontId="9" fillId="0" borderId="0"/>
    <xf numFmtId="4" fontId="34" fillId="60" borderId="14" applyNumberFormat="0" applyProtection="0">
      <alignment horizontal="left" vertical="center" indent="1"/>
    </xf>
    <xf numFmtId="0" fontId="9" fillId="0" borderId="0"/>
    <xf numFmtId="0" fontId="9" fillId="0" borderId="0"/>
    <xf numFmtId="4" fontId="14" fillId="61" borderId="0" applyNumberFormat="0" applyProtection="0">
      <alignment horizontal="left" vertical="center" indent="1"/>
    </xf>
    <xf numFmtId="0" fontId="9" fillId="0" borderId="0"/>
    <xf numFmtId="0" fontId="9" fillId="0" borderId="0"/>
    <xf numFmtId="4" fontId="37" fillId="21" borderId="0" applyNumberFormat="0" applyProtection="0">
      <alignment horizontal="left" vertical="center" indent="1"/>
    </xf>
    <xf numFmtId="0" fontId="9" fillId="0" borderId="0"/>
    <xf numFmtId="0" fontId="9" fillId="0" borderId="0"/>
    <xf numFmtId="4" fontId="14" fillId="10" borderId="12" applyNumberFormat="0" applyProtection="0">
      <alignment horizontal="right" vertical="center"/>
    </xf>
    <xf numFmtId="0" fontId="9" fillId="0" borderId="0"/>
    <xf numFmtId="0" fontId="9" fillId="0" borderId="0"/>
    <xf numFmtId="4" fontId="38" fillId="61" borderId="0" applyNumberFormat="0" applyProtection="0">
      <alignment horizontal="left" vertical="center" indent="1"/>
    </xf>
    <xf numFmtId="0" fontId="9" fillId="0" borderId="0"/>
    <xf numFmtId="0" fontId="9" fillId="0" borderId="0"/>
    <xf numFmtId="4" fontId="38" fillId="10" borderId="0" applyNumberFormat="0" applyProtection="0">
      <alignment horizontal="left" vertical="center" indent="1"/>
    </xf>
    <xf numFmtId="0" fontId="9" fillId="0" borderId="0"/>
    <xf numFmtId="0" fontId="36" fillId="23" borderId="13" applyNumberFormat="0" applyProtection="0">
      <alignment horizontal="left" vertical="center" indent="1"/>
    </xf>
    <xf numFmtId="0" fontId="9" fillId="21" borderId="12" applyNumberFormat="0" applyProtection="0">
      <alignment horizontal="left" vertical="center" indent="1"/>
    </xf>
    <xf numFmtId="0" fontId="9" fillId="21" borderId="12" applyNumberFormat="0" applyProtection="0">
      <alignment horizontal="left" vertical="center" indent="1"/>
    </xf>
    <xf numFmtId="0" fontId="9" fillId="0" borderId="0"/>
    <xf numFmtId="0" fontId="9" fillId="21" borderId="12" applyNumberFormat="0" applyProtection="0">
      <alignment horizontal="left" vertical="top" indent="1"/>
    </xf>
    <xf numFmtId="0" fontId="9" fillId="0" borderId="0"/>
    <xf numFmtId="0" fontId="36" fillId="62" borderId="13" applyNumberFormat="0" applyProtection="0">
      <alignment horizontal="left" vertical="center" indent="1"/>
    </xf>
    <xf numFmtId="0" fontId="9" fillId="10" borderId="12" applyNumberFormat="0" applyProtection="0">
      <alignment horizontal="left" vertical="center" indent="1"/>
    </xf>
    <xf numFmtId="0" fontId="9" fillId="0" borderId="0"/>
    <xf numFmtId="0" fontId="9" fillId="10" borderId="12" applyNumberFormat="0" applyProtection="0">
      <alignment horizontal="left" vertical="top" indent="1"/>
    </xf>
    <xf numFmtId="0" fontId="9" fillId="0" borderId="0"/>
    <xf numFmtId="0" fontId="36" fillId="14" borderId="13" applyNumberFormat="0" applyProtection="0">
      <alignment horizontal="left" vertical="center" indent="1"/>
    </xf>
    <xf numFmtId="0" fontId="36" fillId="14" borderId="13" applyNumberFormat="0" applyProtection="0">
      <alignment horizontal="left" vertical="center" indent="1"/>
    </xf>
    <xf numFmtId="0" fontId="9" fillId="0" borderId="0"/>
    <xf numFmtId="0" fontId="9" fillId="14" borderId="12" applyNumberFormat="0" applyProtection="0">
      <alignment horizontal="left" vertical="top" indent="1"/>
    </xf>
    <xf numFmtId="0" fontId="9" fillId="0" borderId="0"/>
    <xf numFmtId="0" fontId="9" fillId="0" borderId="0"/>
    <xf numFmtId="0" fontId="9" fillId="61" borderId="12" applyNumberFormat="0" applyProtection="0">
      <alignment horizontal="left" vertical="center" indent="1"/>
    </xf>
    <xf numFmtId="0" fontId="9" fillId="0" borderId="0"/>
    <xf numFmtId="0" fontId="9" fillId="0" borderId="0"/>
    <xf numFmtId="0" fontId="9" fillId="61" borderId="12" applyNumberFormat="0" applyProtection="0">
      <alignment horizontal="left" vertical="top" indent="1"/>
    </xf>
    <xf numFmtId="0" fontId="9" fillId="0" borderId="0"/>
    <xf numFmtId="0" fontId="9" fillId="0" borderId="0"/>
    <xf numFmtId="0" fontId="9" fillId="13" borderId="1" applyNumberFormat="0">
      <protection locked="0"/>
    </xf>
    <xf numFmtId="0" fontId="9" fillId="0" borderId="0"/>
    <xf numFmtId="0" fontId="39" fillId="21" borderId="15" applyBorder="0"/>
    <xf numFmtId="0" fontId="9" fillId="0" borderId="0"/>
    <xf numFmtId="4" fontId="14" fillId="12" borderId="12" applyNumberFormat="0" applyProtection="0">
      <alignment vertical="center"/>
    </xf>
    <xf numFmtId="0" fontId="9" fillId="0" borderId="0"/>
    <xf numFmtId="0" fontId="9" fillId="0" borderId="0"/>
    <xf numFmtId="4" fontId="40" fillId="12" borderId="12" applyNumberFormat="0" applyProtection="0">
      <alignment vertical="center"/>
    </xf>
    <xf numFmtId="0" fontId="9" fillId="0" borderId="0"/>
    <xf numFmtId="0" fontId="9" fillId="0" borderId="0"/>
    <xf numFmtId="4" fontId="14" fillId="12" borderId="12" applyNumberFormat="0" applyProtection="0">
      <alignment horizontal="left" vertical="center" indent="1"/>
    </xf>
    <xf numFmtId="0" fontId="9" fillId="0" borderId="0"/>
    <xf numFmtId="0" fontId="9" fillId="0" borderId="0"/>
    <xf numFmtId="0" fontId="14" fillId="12" borderId="12" applyNumberFormat="0" applyProtection="0">
      <alignment horizontal="left" vertical="top" indent="1"/>
    </xf>
    <xf numFmtId="0" fontId="9" fillId="0" borderId="0"/>
    <xf numFmtId="4" fontId="36" fillId="0" borderId="13" applyNumberFormat="0" applyProtection="0">
      <alignment horizontal="right" vertical="center"/>
    </xf>
    <xf numFmtId="4" fontId="36" fillId="0" borderId="13" applyNumberFormat="0" applyProtection="0">
      <alignment horizontal="right" vertical="center"/>
    </xf>
    <xf numFmtId="4" fontId="36" fillId="0" borderId="13" applyNumberFormat="0" applyProtection="0">
      <alignment horizontal="right" vertical="center"/>
    </xf>
    <xf numFmtId="0" fontId="9" fillId="0" borderId="0"/>
    <xf numFmtId="4" fontId="40" fillId="61" borderId="12" applyNumberFormat="0" applyProtection="0">
      <alignment horizontal="right" vertical="center"/>
    </xf>
    <xf numFmtId="0" fontId="9" fillId="0" borderId="0"/>
    <xf numFmtId="0" fontId="9" fillId="0" borderId="0"/>
    <xf numFmtId="4" fontId="14" fillId="10" borderId="12" applyNumberFormat="0" applyProtection="0">
      <alignment horizontal="left" vertical="center" indent="1"/>
    </xf>
    <xf numFmtId="0" fontId="9" fillId="0" borderId="0"/>
    <xf numFmtId="0" fontId="9" fillId="0" borderId="0"/>
    <xf numFmtId="0" fontId="9" fillId="0" borderId="0"/>
    <xf numFmtId="0" fontId="14" fillId="10" borderId="12" applyNumberFormat="0" applyProtection="0">
      <alignment horizontal="left" vertical="top" indent="1"/>
    </xf>
    <xf numFmtId="0" fontId="9" fillId="0" borderId="0"/>
    <xf numFmtId="0" fontId="9" fillId="0" borderId="0"/>
    <xf numFmtId="4" fontId="41" fillId="63" borderId="0" applyNumberFormat="0" applyProtection="0">
      <alignment horizontal="left" vertical="center" indent="1"/>
    </xf>
    <xf numFmtId="0" fontId="9" fillId="0" borderId="0"/>
    <xf numFmtId="0" fontId="36" fillId="64" borderId="1"/>
    <xf numFmtId="0" fontId="9" fillId="0" borderId="0"/>
    <xf numFmtId="4" fontId="42" fillId="61" borderId="12" applyNumberFormat="0" applyProtection="0">
      <alignment horizontal="right" vertical="center"/>
    </xf>
    <xf numFmtId="0" fontId="9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17" fillId="65" borderId="0" applyNumberFormat="0" applyBorder="0" applyAlignment="0" applyProtection="0"/>
    <xf numFmtId="0" fontId="17" fillId="57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58" borderId="0" applyNumberFormat="0" applyBorder="0" applyAlignment="0" applyProtection="0"/>
    <xf numFmtId="0" fontId="45" fillId="20" borderId="4" applyNumberFormat="0" applyAlignment="0" applyProtection="0"/>
    <xf numFmtId="0" fontId="46" fillId="23" borderId="11" applyNumberFormat="0" applyAlignment="0" applyProtection="0"/>
    <xf numFmtId="0" fontId="47" fillId="23" borderId="4" applyNumberFormat="0" applyAlignment="0" applyProtection="0"/>
    <xf numFmtId="0" fontId="48" fillId="0" borderId="17" applyNumberFormat="0" applyFill="0" applyAlignment="0" applyProtection="0"/>
    <xf numFmtId="0" fontId="49" fillId="0" borderId="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19" applyNumberFormat="0" applyFill="0" applyAlignment="0" applyProtection="0"/>
    <xf numFmtId="0" fontId="52" fillId="66" borderId="5" applyNumberFormat="0" applyAlignment="0" applyProtection="0"/>
    <xf numFmtId="0" fontId="53" fillId="0" borderId="0" applyNumberFormat="0" applyFill="0" applyBorder="0" applyAlignment="0" applyProtection="0"/>
    <xf numFmtId="0" fontId="54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9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8" fillId="67" borderId="0"/>
    <xf numFmtId="0" fontId="3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9" fillId="0" borderId="0"/>
    <xf numFmtId="0" fontId="5" fillId="0" borderId="0"/>
    <xf numFmtId="0" fontId="58" fillId="67" borderId="0"/>
    <xf numFmtId="0" fontId="55" fillId="0" borderId="0"/>
    <xf numFmtId="0" fontId="59" fillId="15" borderId="0" applyNumberFormat="0" applyBorder="0" applyAlignment="0" applyProtection="0"/>
    <xf numFmtId="0" fontId="60" fillId="0" borderId="0" applyNumberFormat="0" applyFill="0" applyBorder="0" applyAlignment="0" applyProtection="0"/>
    <xf numFmtId="0" fontId="9" fillId="12" borderId="10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1" fillId="0" borderId="20" applyNumberFormat="0" applyFill="0" applyAlignment="0" applyProtection="0"/>
    <xf numFmtId="0" fontId="62" fillId="0" borderId="0"/>
    <xf numFmtId="0" fontId="63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4" fillId="17" borderId="0" applyNumberFormat="0" applyBorder="0" applyAlignment="0" applyProtection="0"/>
  </cellStyleXfs>
  <cellXfs count="531">
    <xf numFmtId="0" fontId="0" fillId="0" borderId="0" xfId="0"/>
    <xf numFmtId="0" fontId="2" fillId="0" borderId="0" xfId="0" applyFont="1"/>
    <xf numFmtId="165" fontId="4" fillId="2" borderId="1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wrapText="1"/>
    </xf>
    <xf numFmtId="0" fontId="5" fillId="2" borderId="1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wrapText="1"/>
    </xf>
    <xf numFmtId="49" fontId="5" fillId="3" borderId="1" xfId="1" applyNumberFormat="1" applyFont="1" applyFill="1" applyBorder="1" applyAlignment="1">
      <alignment horizontal="center" wrapText="1"/>
    </xf>
    <xf numFmtId="0" fontId="2" fillId="0" borderId="1" xfId="0" applyFont="1" applyBorder="1"/>
    <xf numFmtId="0" fontId="5" fillId="3" borderId="1" xfId="1" applyFont="1" applyFill="1" applyBorder="1" applyAlignment="1">
      <alignment vertical="top" wrapText="1"/>
    </xf>
    <xf numFmtId="0" fontId="5" fillId="0" borderId="1" xfId="1" applyFont="1" applyFill="1" applyBorder="1" applyAlignment="1">
      <alignment wrapText="1"/>
    </xf>
    <xf numFmtId="0" fontId="4" fillId="4" borderId="1" xfId="1" applyFont="1" applyFill="1" applyBorder="1" applyAlignment="1">
      <alignment wrapText="1"/>
    </xf>
    <xf numFmtId="49" fontId="4" fillId="4" borderId="1" xfId="1" applyNumberFormat="1" applyFont="1" applyFill="1" applyBorder="1" applyAlignment="1">
      <alignment horizontal="center" wrapText="1"/>
    </xf>
    <xf numFmtId="0" fontId="4" fillId="5" borderId="1" xfId="1" applyFont="1" applyFill="1" applyBorder="1" applyAlignment="1">
      <alignment wrapText="1"/>
    </xf>
    <xf numFmtId="49" fontId="4" fillId="5" borderId="1" xfId="1" applyNumberFormat="1" applyFont="1" applyFill="1" applyBorder="1" applyAlignment="1">
      <alignment horizontal="center" wrapText="1"/>
    </xf>
    <xf numFmtId="0" fontId="4" fillId="3" borderId="1" xfId="1" applyFont="1" applyFill="1" applyBorder="1" applyAlignment="1">
      <alignment vertical="top" wrapText="1"/>
    </xf>
    <xf numFmtId="0" fontId="4" fillId="3" borderId="1" xfId="1" applyFont="1" applyFill="1" applyBorder="1" applyAlignment="1">
      <alignment horizontal="center" vertical="top" wrapText="1"/>
    </xf>
    <xf numFmtId="0" fontId="4" fillId="3" borderId="1" xfId="1" applyNumberFormat="1" applyFont="1" applyFill="1" applyBorder="1" applyAlignment="1">
      <alignment horizontal="center" vertical="top" wrapText="1"/>
    </xf>
    <xf numFmtId="49" fontId="4" fillId="3" borderId="1" xfId="1" applyNumberFormat="1" applyFont="1" applyFill="1" applyBorder="1" applyAlignment="1">
      <alignment horizontal="center" vertical="top" wrapText="1"/>
    </xf>
    <xf numFmtId="0" fontId="2" fillId="3" borderId="0" xfId="0" applyFont="1" applyFill="1"/>
    <xf numFmtId="0" fontId="2" fillId="4" borderId="1" xfId="0" applyFont="1" applyFill="1" applyBorder="1"/>
    <xf numFmtId="0" fontId="2" fillId="5" borderId="1" xfId="0" applyFont="1" applyFill="1" applyBorder="1"/>
    <xf numFmtId="0" fontId="4" fillId="3" borderId="1" xfId="1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wrapText="1"/>
    </xf>
    <xf numFmtId="49" fontId="4" fillId="6" borderId="1" xfId="1" applyNumberFormat="1" applyFont="1" applyFill="1" applyBorder="1" applyAlignment="1">
      <alignment horizontal="center" wrapText="1"/>
    </xf>
    <xf numFmtId="0" fontId="4" fillId="7" borderId="1" xfId="1" applyFont="1" applyFill="1" applyBorder="1" applyAlignment="1">
      <alignment vertical="top" wrapText="1"/>
    </xf>
    <xf numFmtId="49" fontId="4" fillId="7" borderId="1" xfId="1" applyNumberFormat="1" applyFont="1" applyFill="1" applyBorder="1" applyAlignment="1">
      <alignment horizontal="center" vertical="top" wrapText="1"/>
    </xf>
    <xf numFmtId="0" fontId="4" fillId="7" borderId="1" xfId="1" applyNumberFormat="1" applyFont="1" applyFill="1" applyBorder="1" applyAlignment="1">
      <alignment horizontal="center" vertical="top" wrapText="1"/>
    </xf>
    <xf numFmtId="0" fontId="5" fillId="7" borderId="1" xfId="1" applyFont="1" applyFill="1" applyBorder="1" applyAlignment="1">
      <alignment horizontal="center" vertical="top" wrapText="1"/>
    </xf>
    <xf numFmtId="0" fontId="5" fillId="3" borderId="1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vertical="top" wrapText="1"/>
    </xf>
    <xf numFmtId="0" fontId="4" fillId="2" borderId="1" xfId="1" applyFont="1" applyFill="1" applyBorder="1" applyAlignment="1">
      <alignment horizontal="center" vertical="top" wrapText="1"/>
    </xf>
    <xf numFmtId="0" fontId="4" fillId="2" borderId="1" xfId="1" applyNumberFormat="1" applyFont="1" applyFill="1" applyBorder="1" applyAlignment="1">
      <alignment horizontal="center" vertical="top" wrapText="1"/>
    </xf>
    <xf numFmtId="49" fontId="4" fillId="2" borderId="1" xfId="1" applyNumberFormat="1" applyFont="1" applyFill="1" applyBorder="1" applyAlignment="1">
      <alignment horizontal="center" vertical="top" wrapText="1"/>
    </xf>
    <xf numFmtId="0" fontId="4" fillId="4" borderId="1" xfId="1" applyFont="1" applyFill="1" applyBorder="1" applyAlignment="1">
      <alignment horizontal="left" vertical="top" wrapText="1"/>
    </xf>
    <xf numFmtId="49" fontId="4" fillId="4" borderId="1" xfId="1" applyNumberFormat="1" applyFont="1" applyFill="1" applyBorder="1" applyAlignment="1">
      <alignment horizontal="center" vertical="top" wrapText="1"/>
    </xf>
    <xf numFmtId="0" fontId="4" fillId="4" borderId="1" xfId="1" applyNumberFormat="1" applyFont="1" applyFill="1" applyBorder="1" applyAlignment="1">
      <alignment horizontal="center" vertical="top" wrapText="1"/>
    </xf>
    <xf numFmtId="49" fontId="5" fillId="4" borderId="1" xfId="1" applyNumberFormat="1" applyFont="1" applyFill="1" applyBorder="1" applyAlignment="1">
      <alignment horizontal="center" wrapText="1"/>
    </xf>
    <xf numFmtId="0" fontId="4" fillId="5" borderId="1" xfId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center" vertical="top" wrapText="1"/>
    </xf>
    <xf numFmtId="0" fontId="4" fillId="5" borderId="1" xfId="1" applyNumberFormat="1" applyFont="1" applyFill="1" applyBorder="1" applyAlignment="1">
      <alignment horizontal="center" vertical="top" wrapText="1"/>
    </xf>
    <xf numFmtId="49" fontId="5" fillId="5" borderId="1" xfId="1" applyNumberFormat="1" applyFont="1" applyFill="1" applyBorder="1" applyAlignment="1">
      <alignment horizontal="center" vertical="top" wrapText="1"/>
    </xf>
    <xf numFmtId="0" fontId="5" fillId="5" borderId="1" xfId="1" applyFont="1" applyFill="1" applyBorder="1" applyAlignment="1">
      <alignment horizontal="center" vertical="top" wrapText="1"/>
    </xf>
    <xf numFmtId="0" fontId="4" fillId="6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vertical="top" wrapText="1"/>
    </xf>
    <xf numFmtId="0" fontId="4" fillId="7" borderId="1" xfId="1" applyFont="1" applyFill="1" applyBorder="1" applyAlignment="1">
      <alignment horizontal="center" vertical="top" wrapText="1"/>
    </xf>
    <xf numFmtId="49" fontId="5" fillId="3" borderId="1" xfId="1" applyNumberFormat="1" applyFont="1" applyFill="1" applyBorder="1" applyAlignment="1">
      <alignment horizontal="center" vertical="top" wrapText="1"/>
    </xf>
    <xf numFmtId="0" fontId="5" fillId="3" borderId="1" xfId="1" applyFont="1" applyFill="1" applyBorder="1" applyAlignment="1">
      <alignment horizontal="left" vertical="top" wrapText="1"/>
    </xf>
    <xf numFmtId="0" fontId="5" fillId="3" borderId="1" xfId="1" applyNumberFormat="1" applyFont="1" applyFill="1" applyBorder="1" applyAlignment="1">
      <alignment horizontal="center" vertical="top" wrapText="1"/>
    </xf>
    <xf numFmtId="0" fontId="6" fillId="0" borderId="0" xfId="0" applyFont="1"/>
    <xf numFmtId="49" fontId="4" fillId="3" borderId="1" xfId="1" applyNumberFormat="1" applyFont="1" applyFill="1" applyBorder="1" applyAlignment="1">
      <alignment horizontal="center" wrapText="1"/>
    </xf>
    <xf numFmtId="49" fontId="4" fillId="0" borderId="1" xfId="1" applyNumberFormat="1" applyFont="1" applyFill="1" applyBorder="1" applyAlignment="1">
      <alignment horizontal="center" vertical="top" wrapText="1"/>
    </xf>
    <xf numFmtId="0" fontId="5" fillId="0" borderId="1" xfId="1" applyFont="1" applyBorder="1" applyAlignment="1">
      <alignment wrapText="1"/>
    </xf>
    <xf numFmtId="0" fontId="5" fillId="0" borderId="1" xfId="1" applyFont="1" applyFill="1" applyBorder="1" applyAlignment="1">
      <alignment horizontal="center" vertical="top" wrapText="1"/>
    </xf>
    <xf numFmtId="0" fontId="4" fillId="8" borderId="1" xfId="1" applyFont="1" applyFill="1" applyBorder="1" applyAlignment="1">
      <alignment vertical="top" wrapText="1"/>
    </xf>
    <xf numFmtId="49" fontId="4" fillId="8" borderId="1" xfId="1" applyNumberFormat="1" applyFont="1" applyFill="1" applyBorder="1" applyAlignment="1">
      <alignment horizontal="center" vertical="top" wrapText="1"/>
    </xf>
    <xf numFmtId="0" fontId="4" fillId="8" borderId="1" xfId="1" applyNumberFormat="1" applyFont="1" applyFill="1" applyBorder="1" applyAlignment="1">
      <alignment horizontal="center" vertical="top" wrapText="1"/>
    </xf>
    <xf numFmtId="0" fontId="4" fillId="8" borderId="1" xfId="1" applyFont="1" applyFill="1" applyBorder="1" applyAlignment="1">
      <alignment horizontal="center" vertical="top" wrapText="1"/>
    </xf>
    <xf numFmtId="0" fontId="5" fillId="3" borderId="1" xfId="1" applyFont="1" applyFill="1" applyBorder="1" applyAlignment="1">
      <alignment horizontal="center"/>
    </xf>
    <xf numFmtId="0" fontId="5" fillId="3" borderId="2" xfId="0" applyFont="1" applyFill="1" applyBorder="1" applyAlignment="1">
      <alignment wrapText="1"/>
    </xf>
    <xf numFmtId="49" fontId="5" fillId="3" borderId="2" xfId="0" applyNumberFormat="1" applyFont="1" applyFill="1" applyBorder="1" applyAlignment="1">
      <alignment horizontal="center" wrapText="1"/>
    </xf>
    <xf numFmtId="49" fontId="5" fillId="0" borderId="1" xfId="1" applyNumberFormat="1" applyFont="1" applyFill="1" applyBorder="1" applyAlignment="1">
      <alignment horizontal="center" wrapText="1"/>
    </xf>
    <xf numFmtId="0" fontId="8" fillId="0" borderId="0" xfId="0" applyFont="1"/>
    <xf numFmtId="0" fontId="5" fillId="3" borderId="1" xfId="2" applyFont="1" applyFill="1" applyBorder="1" applyAlignment="1">
      <alignment wrapText="1"/>
    </xf>
    <xf numFmtId="0" fontId="5" fillId="3" borderId="1" xfId="1" applyFont="1" applyFill="1" applyBorder="1" applyAlignment="1">
      <alignment horizontal="justify"/>
    </xf>
    <xf numFmtId="0" fontId="4" fillId="6" borderId="1" xfId="1" applyFont="1" applyFill="1" applyBorder="1" applyAlignment="1">
      <alignment horizontal="left" wrapText="1"/>
    </xf>
    <xf numFmtId="49" fontId="4" fillId="0" borderId="1" xfId="1" applyNumberFormat="1" applyFont="1" applyFill="1" applyBorder="1" applyAlignment="1">
      <alignment horizontal="center" wrapText="1"/>
    </xf>
    <xf numFmtId="0" fontId="4" fillId="0" borderId="1" xfId="1" applyFont="1" applyFill="1" applyBorder="1" applyAlignment="1">
      <alignment vertical="top" wrapText="1"/>
    </xf>
    <xf numFmtId="49" fontId="5" fillId="0" borderId="1" xfId="1" applyNumberFormat="1" applyFont="1" applyFill="1" applyBorder="1" applyAlignment="1">
      <alignment horizontal="center" vertical="top" wrapText="1"/>
    </xf>
    <xf numFmtId="0" fontId="2" fillId="0" borderId="1" xfId="0" applyFont="1" applyFill="1" applyBorder="1"/>
    <xf numFmtId="0" fontId="4" fillId="4" borderId="1" xfId="1" applyFont="1" applyFill="1" applyBorder="1" applyAlignment="1">
      <alignment vertical="top" wrapText="1"/>
    </xf>
    <xf numFmtId="0" fontId="2" fillId="3" borderId="1" xfId="0" applyFont="1" applyFill="1" applyBorder="1"/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justify" vertical="top" wrapText="1"/>
    </xf>
    <xf numFmtId="0" fontId="5" fillId="0" borderId="1" xfId="1" applyFont="1" applyBorder="1" applyAlignment="1">
      <alignment horizontal="left" wrapText="1"/>
    </xf>
    <xf numFmtId="0" fontId="5" fillId="3" borderId="1" xfId="1" applyFont="1" applyFill="1" applyBorder="1" applyAlignment="1">
      <alignment horizontal="left" wrapText="1"/>
    </xf>
    <xf numFmtId="0" fontId="5" fillId="0" borderId="1" xfId="1" applyFont="1" applyFill="1" applyBorder="1" applyAlignment="1">
      <alignment horizontal="left" wrapText="1"/>
    </xf>
    <xf numFmtId="0" fontId="8" fillId="4" borderId="1" xfId="0" applyFont="1" applyFill="1" applyBorder="1"/>
    <xf numFmtId="49" fontId="5" fillId="5" borderId="1" xfId="1" applyNumberFormat="1" applyFont="1" applyFill="1" applyBorder="1" applyAlignment="1">
      <alignment horizontal="center" wrapText="1"/>
    </xf>
    <xf numFmtId="0" fontId="5" fillId="0" borderId="1" xfId="1" applyFont="1" applyBorder="1" applyAlignment="1">
      <alignment vertical="center" wrapText="1"/>
    </xf>
    <xf numFmtId="0" fontId="2" fillId="9" borderId="0" xfId="0" applyFont="1" applyFill="1"/>
    <xf numFmtId="0" fontId="4" fillId="5" borderId="1" xfId="1" applyFont="1" applyFill="1" applyBorder="1" applyAlignment="1">
      <alignment vertical="top" wrapText="1"/>
    </xf>
    <xf numFmtId="0" fontId="8" fillId="5" borderId="1" xfId="0" applyFont="1" applyFill="1" applyBorder="1"/>
    <xf numFmtId="0" fontId="5" fillId="0" borderId="1" xfId="1" applyFont="1" applyBorder="1" applyAlignment="1">
      <alignment horizontal="justify" wrapText="1"/>
    </xf>
    <xf numFmtId="0" fontId="5" fillId="0" borderId="1" xfId="1" applyFont="1" applyBorder="1" applyAlignment="1">
      <alignment horizontal="justify"/>
    </xf>
    <xf numFmtId="0" fontId="5" fillId="3" borderId="1" xfId="1" applyFont="1" applyFill="1" applyBorder="1" applyAlignment="1">
      <alignment horizontal="justify" wrapText="1"/>
    </xf>
    <xf numFmtId="0" fontId="4" fillId="3" borderId="1" xfId="1" applyFont="1" applyFill="1" applyBorder="1" applyAlignment="1">
      <alignment wrapText="1"/>
    </xf>
    <xf numFmtId="0" fontId="4" fillId="3" borderId="1" xfId="1" applyFont="1" applyFill="1" applyBorder="1" applyAlignment="1">
      <alignment horizontal="center" wrapText="1"/>
    </xf>
    <xf numFmtId="0" fontId="8" fillId="0" borderId="1" xfId="0" applyFont="1" applyBorder="1"/>
    <xf numFmtId="0" fontId="10" fillId="0" borderId="0" xfId="0" applyFont="1"/>
    <xf numFmtId="0" fontId="11" fillId="3" borderId="1" xfId="1" applyFont="1" applyFill="1" applyBorder="1" applyAlignment="1">
      <alignment wrapText="1"/>
    </xf>
    <xf numFmtId="0" fontId="11" fillId="3" borderId="1" xfId="1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wrapText="1"/>
    </xf>
    <xf numFmtId="0" fontId="7" fillId="3" borderId="1" xfId="1" applyFont="1" applyFill="1" applyBorder="1" applyAlignment="1">
      <alignment horizontal="justify"/>
    </xf>
    <xf numFmtId="0" fontId="68" fillId="0" borderId="0" xfId="0" applyFont="1"/>
    <xf numFmtId="165" fontId="0" fillId="0" borderId="0" xfId="0" applyNumberForma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49" fontId="4" fillId="68" borderId="1" xfId="1" applyNumberFormat="1" applyFont="1" applyFill="1" applyBorder="1" applyAlignment="1">
      <alignment horizontal="center" wrapText="1"/>
    </xf>
    <xf numFmtId="0" fontId="4" fillId="68" borderId="1" xfId="1" applyFont="1" applyFill="1" applyBorder="1" applyAlignment="1">
      <alignment wrapText="1"/>
    </xf>
    <xf numFmtId="0" fontId="4" fillId="68" borderId="1" xfId="0" applyFont="1" applyFill="1" applyBorder="1" applyAlignment="1">
      <alignment wrapText="1"/>
    </xf>
    <xf numFmtId="49" fontId="4" fillId="68" borderId="1" xfId="1" applyNumberFormat="1" applyFont="1" applyFill="1" applyBorder="1" applyAlignment="1">
      <alignment horizontal="center" vertical="top" wrapText="1"/>
    </xf>
    <xf numFmtId="49" fontId="5" fillId="68" borderId="1" xfId="1" applyNumberFormat="1" applyFont="1" applyFill="1" applyBorder="1" applyAlignment="1">
      <alignment horizontal="center" wrapText="1"/>
    </xf>
    <xf numFmtId="0" fontId="8" fillId="68" borderId="1" xfId="0" applyFont="1" applyFill="1" applyBorder="1"/>
    <xf numFmtId="0" fontId="4" fillId="68" borderId="1" xfId="1" applyNumberFormat="1" applyFont="1" applyFill="1" applyBorder="1" applyAlignment="1">
      <alignment horizontal="center" vertical="top" wrapText="1"/>
    </xf>
    <xf numFmtId="0" fontId="4" fillId="68" borderId="1" xfId="1" applyFont="1" applyFill="1" applyBorder="1" applyAlignment="1">
      <alignment horizontal="left" wrapText="1"/>
    </xf>
    <xf numFmtId="0" fontId="4" fillId="68" borderId="1" xfId="1" applyFont="1" applyFill="1" applyBorder="1" applyAlignment="1">
      <alignment horizontal="justify" wrapText="1"/>
    </xf>
    <xf numFmtId="0" fontId="4" fillId="68" borderId="1" xfId="1" applyFont="1" applyFill="1" applyBorder="1" applyAlignment="1">
      <alignment horizontal="center" vertical="top" wrapText="1"/>
    </xf>
    <xf numFmtId="0" fontId="4" fillId="68" borderId="1" xfId="1" applyFont="1" applyFill="1" applyBorder="1" applyAlignment="1">
      <alignment horizontal="left" vertical="top" wrapText="1"/>
    </xf>
    <xf numFmtId="49" fontId="4" fillId="7" borderId="1" xfId="1" applyNumberFormat="1" applyFont="1" applyFill="1" applyBorder="1" applyAlignment="1">
      <alignment horizontal="center" wrapText="1"/>
    </xf>
    <xf numFmtId="0" fontId="4" fillId="7" borderId="1" xfId="1" applyFont="1" applyFill="1" applyBorder="1" applyAlignment="1">
      <alignment wrapText="1"/>
    </xf>
    <xf numFmtId="49" fontId="5" fillId="7" borderId="1" xfId="1" applyNumberFormat="1" applyFont="1" applyFill="1" applyBorder="1" applyAlignment="1">
      <alignment horizontal="center" wrapText="1"/>
    </xf>
    <xf numFmtId="49" fontId="5" fillId="3" borderId="23" xfId="1" applyNumberFormat="1" applyFont="1" applyFill="1" applyBorder="1" applyAlignment="1">
      <alignment horizontal="center" wrapText="1"/>
    </xf>
    <xf numFmtId="49" fontId="5" fillId="3" borderId="23" xfId="1" applyNumberFormat="1" applyFont="1" applyFill="1" applyBorder="1" applyAlignment="1">
      <alignment horizontal="center" vertical="top" wrapText="1"/>
    </xf>
    <xf numFmtId="0" fontId="5" fillId="3" borderId="23" xfId="1" applyFont="1" applyFill="1" applyBorder="1" applyAlignment="1">
      <alignment vertical="top" wrapText="1"/>
    </xf>
    <xf numFmtId="49" fontId="5" fillId="0" borderId="23" xfId="1" applyNumberFormat="1" applyFont="1" applyFill="1" applyBorder="1" applyAlignment="1">
      <alignment horizontal="center" wrapText="1"/>
    </xf>
    <xf numFmtId="0" fontId="5" fillId="0" borderId="23" xfId="1" applyFont="1" applyBorder="1" applyAlignment="1">
      <alignment horizontal="left" wrapText="1"/>
    </xf>
    <xf numFmtId="49" fontId="4" fillId="3" borderId="23" xfId="1" applyNumberFormat="1" applyFont="1" applyFill="1" applyBorder="1" applyAlignment="1">
      <alignment horizontal="center" vertical="top" wrapText="1"/>
    </xf>
    <xf numFmtId="49" fontId="4" fillId="4" borderId="23" xfId="1" applyNumberFormat="1" applyFont="1" applyFill="1" applyBorder="1" applyAlignment="1">
      <alignment horizontal="center" wrapText="1"/>
    </xf>
    <xf numFmtId="0" fontId="4" fillId="4" borderId="23" xfId="1" applyFont="1" applyFill="1" applyBorder="1" applyAlignment="1">
      <alignment wrapText="1"/>
    </xf>
    <xf numFmtId="49" fontId="5" fillId="4" borderId="23" xfId="1" applyNumberFormat="1" applyFont="1" applyFill="1" applyBorder="1" applyAlignment="1">
      <alignment horizontal="center" wrapText="1"/>
    </xf>
    <xf numFmtId="0" fontId="5" fillId="0" borderId="23" xfId="3" applyFont="1" applyBorder="1" applyAlignment="1">
      <alignment horizontal="left" vertical="top" wrapText="1"/>
    </xf>
    <xf numFmtId="49" fontId="5" fillId="0" borderId="23" xfId="1" applyNumberFormat="1" applyFont="1" applyFill="1" applyBorder="1" applyAlignment="1">
      <alignment horizontal="center" vertical="top" wrapText="1"/>
    </xf>
    <xf numFmtId="0" fontId="5" fillId="0" borderId="23" xfId="1" applyFont="1" applyFill="1" applyBorder="1" applyAlignment="1">
      <alignment wrapText="1"/>
    </xf>
    <xf numFmtId="0" fontId="5" fillId="0" borderId="23" xfId="1" applyFont="1" applyFill="1" applyBorder="1" applyAlignment="1">
      <alignment horizontal="left" wrapText="1"/>
    </xf>
    <xf numFmtId="49" fontId="5" fillId="3" borderId="25" xfId="1" applyNumberFormat="1" applyFont="1" applyFill="1" applyBorder="1" applyAlignment="1">
      <alignment horizontal="center" wrapText="1"/>
    </xf>
    <xf numFmtId="0" fontId="5" fillId="3" borderId="25" xfId="1" applyFont="1" applyFill="1" applyBorder="1" applyAlignment="1">
      <alignment wrapText="1"/>
    </xf>
    <xf numFmtId="49" fontId="5" fillId="3" borderId="25" xfId="1" applyNumberFormat="1" applyFont="1" applyFill="1" applyBorder="1" applyAlignment="1">
      <alignment horizontal="center" vertical="top" wrapText="1"/>
    </xf>
    <xf numFmtId="0" fontId="5" fillId="0" borderId="25" xfId="1" applyFont="1" applyBorder="1" applyAlignment="1">
      <alignment horizontal="left" wrapText="1"/>
    </xf>
    <xf numFmtId="49" fontId="5" fillId="0" borderId="25" xfId="1" applyNumberFormat="1" applyFont="1" applyFill="1" applyBorder="1" applyAlignment="1">
      <alignment horizontal="center" vertical="top" wrapText="1"/>
    </xf>
    <xf numFmtId="49" fontId="4" fillId="68" borderId="25" xfId="1" applyNumberFormat="1" applyFont="1" applyFill="1" applyBorder="1" applyAlignment="1">
      <alignment horizontal="center" wrapText="1"/>
    </xf>
    <xf numFmtId="0" fontId="5" fillId="0" borderId="25" xfId="1" applyFont="1" applyFill="1" applyBorder="1" applyAlignment="1">
      <alignment horizontal="left" wrapText="1"/>
    </xf>
    <xf numFmtId="49" fontId="5" fillId="3" borderId="25" xfId="1" applyNumberFormat="1" applyFont="1" applyFill="1" applyBorder="1" applyAlignment="1">
      <alignment horizontal="center" vertical="center" wrapText="1"/>
    </xf>
    <xf numFmtId="0" fontId="4" fillId="68" borderId="25" xfId="1" applyFont="1" applyFill="1" applyBorder="1" applyAlignment="1">
      <alignment wrapText="1"/>
    </xf>
    <xf numFmtId="0" fontId="2" fillId="0" borderId="25" xfId="0" applyFont="1" applyBorder="1"/>
    <xf numFmtId="0" fontId="4" fillId="68" borderId="25" xfId="1" applyFont="1" applyFill="1" applyBorder="1" applyAlignment="1">
      <alignment horizontal="left" wrapText="1"/>
    </xf>
    <xf numFmtId="0" fontId="5" fillId="3" borderId="25" xfId="1" applyFont="1" applyFill="1" applyBorder="1" applyAlignment="1">
      <alignment vertical="top" wrapText="1"/>
    </xf>
    <xf numFmtId="0" fontId="4" fillId="68" borderId="25" xfId="1" applyNumberFormat="1" applyFont="1" applyFill="1" applyBorder="1" applyAlignment="1">
      <alignment horizontal="center" vertical="top" wrapText="1"/>
    </xf>
    <xf numFmtId="49" fontId="4" fillId="68" borderId="25" xfId="1" applyNumberFormat="1" applyFont="1" applyFill="1" applyBorder="1" applyAlignment="1">
      <alignment horizontal="center" vertical="top" wrapText="1"/>
    </xf>
    <xf numFmtId="0" fontId="4" fillId="68" borderId="25" xfId="1" applyFont="1" applyFill="1" applyBorder="1" applyAlignment="1">
      <alignment vertical="top" wrapText="1"/>
    </xf>
    <xf numFmtId="0" fontId="5" fillId="3" borderId="25" xfId="1" applyFont="1" applyFill="1" applyBorder="1" applyAlignment="1">
      <alignment horizontal="left" wrapText="1"/>
    </xf>
    <xf numFmtId="49" fontId="5" fillId="3" borderId="26" xfId="1" applyNumberFormat="1" applyFont="1" applyFill="1" applyBorder="1" applyAlignment="1">
      <alignment horizontal="center" wrapText="1"/>
    </xf>
    <xf numFmtId="0" fontId="5" fillId="3" borderId="26" xfId="1" applyFont="1" applyFill="1" applyBorder="1" applyAlignment="1">
      <alignment wrapText="1"/>
    </xf>
    <xf numFmtId="49" fontId="5" fillId="3" borderId="26" xfId="1" applyNumberFormat="1" applyFont="1" applyFill="1" applyBorder="1" applyAlignment="1">
      <alignment horizontal="center" vertical="center" wrapText="1"/>
    </xf>
    <xf numFmtId="0" fontId="2" fillId="0" borderId="26" xfId="0" applyFont="1" applyBorder="1"/>
    <xf numFmtId="49" fontId="5" fillId="0" borderId="26" xfId="1" applyNumberFormat="1" applyFont="1" applyFill="1" applyBorder="1" applyAlignment="1">
      <alignment horizontal="center" vertical="center" wrapText="1"/>
    </xf>
    <xf numFmtId="49" fontId="5" fillId="3" borderId="27" xfId="1" applyNumberFormat="1" applyFont="1" applyFill="1" applyBorder="1" applyAlignment="1">
      <alignment horizontal="center" wrapText="1"/>
    </xf>
    <xf numFmtId="0" fontId="2" fillId="0" borderId="27" xfId="0" applyFont="1" applyBorder="1"/>
    <xf numFmtId="0" fontId="4" fillId="3" borderId="27" xfId="1" applyFont="1" applyFill="1" applyBorder="1" applyAlignment="1">
      <alignment horizontal="center" vertical="top" wrapText="1"/>
    </xf>
    <xf numFmtId="49" fontId="4" fillId="3" borderId="27" xfId="1" applyNumberFormat="1" applyFont="1" applyFill="1" applyBorder="1" applyAlignment="1">
      <alignment horizontal="center" vertical="top" wrapText="1"/>
    </xf>
    <xf numFmtId="49" fontId="4" fillId="3" borderId="27" xfId="1" applyNumberFormat="1" applyFont="1" applyFill="1" applyBorder="1" applyAlignment="1">
      <alignment horizontal="center" wrapText="1"/>
    </xf>
    <xf numFmtId="0" fontId="6" fillId="3" borderId="0" xfId="0" applyFont="1" applyFill="1"/>
    <xf numFmtId="49" fontId="5" fillId="3" borderId="27" xfId="1" applyNumberFormat="1" applyFont="1" applyFill="1" applyBorder="1" applyAlignment="1">
      <alignment horizontal="center" vertical="top" wrapText="1"/>
    </xf>
    <xf numFmtId="0" fontId="5" fillId="3" borderId="27" xfId="1" applyFont="1" applyFill="1" applyBorder="1" applyAlignment="1">
      <alignment horizontal="center" vertical="top" wrapText="1"/>
    </xf>
    <xf numFmtId="49" fontId="4" fillId="4" borderId="27" xfId="1" applyNumberFormat="1" applyFont="1" applyFill="1" applyBorder="1" applyAlignment="1">
      <alignment horizontal="center" wrapText="1"/>
    </xf>
    <xf numFmtId="0" fontId="4" fillId="4" borderId="27" xfId="1" applyFont="1" applyFill="1" applyBorder="1" applyAlignment="1">
      <alignment wrapText="1"/>
    </xf>
    <xf numFmtId="0" fontId="5" fillId="3" borderId="26" xfId="1" applyFont="1" applyFill="1" applyBorder="1" applyAlignment="1">
      <alignment vertical="center" wrapText="1"/>
    </xf>
    <xf numFmtId="0" fontId="5" fillId="0" borderId="25" xfId="1" applyFont="1" applyFill="1" applyBorder="1" applyAlignment="1">
      <alignment wrapText="1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3" borderId="27" xfId="1" applyFont="1" applyFill="1" applyBorder="1" applyAlignment="1">
      <alignment wrapText="1"/>
    </xf>
    <xf numFmtId="0" fontId="5" fillId="0" borderId="24" xfId="1" applyFont="1" applyBorder="1" applyAlignment="1">
      <alignment horizontal="left" wrapText="1"/>
    </xf>
    <xf numFmtId="49" fontId="4" fillId="0" borderId="27" xfId="1" applyNumberFormat="1" applyFont="1" applyFill="1" applyBorder="1" applyAlignment="1">
      <alignment horizontal="center" vertical="top" wrapText="1"/>
    </xf>
    <xf numFmtId="49" fontId="5" fillId="0" borderId="27" xfId="1" applyNumberFormat="1" applyFont="1" applyFill="1" applyBorder="1" applyAlignment="1">
      <alignment horizontal="center" wrapText="1"/>
    </xf>
    <xf numFmtId="49" fontId="5" fillId="68" borderId="27" xfId="1" applyNumberFormat="1" applyFont="1" applyFill="1" applyBorder="1" applyAlignment="1">
      <alignment horizontal="center" wrapText="1"/>
    </xf>
    <xf numFmtId="49" fontId="4" fillId="68" borderId="27" xfId="1" applyNumberFormat="1" applyFont="1" applyFill="1" applyBorder="1" applyAlignment="1">
      <alignment horizontal="center" wrapText="1"/>
    </xf>
    <xf numFmtId="0" fontId="5" fillId="0" borderId="27" xfId="1" applyFont="1" applyBorder="1" applyAlignment="1">
      <alignment horizontal="left" wrapText="1"/>
    </xf>
    <xf numFmtId="49" fontId="5" fillId="3" borderId="29" xfId="1" applyNumberFormat="1" applyFont="1" applyFill="1" applyBorder="1" applyAlignment="1">
      <alignment horizontal="center" wrapText="1"/>
    </xf>
    <xf numFmtId="0" fontId="5" fillId="3" borderId="29" xfId="1" applyFont="1" applyFill="1" applyBorder="1" applyAlignment="1">
      <alignment wrapText="1"/>
    </xf>
    <xf numFmtId="0" fontId="2" fillId="0" borderId="29" xfId="0" applyFont="1" applyBorder="1"/>
    <xf numFmtId="49" fontId="5" fillId="3" borderId="30" xfId="1" applyNumberFormat="1" applyFont="1" applyFill="1" applyBorder="1" applyAlignment="1">
      <alignment horizontal="center" wrapText="1"/>
    </xf>
    <xf numFmtId="0" fontId="5" fillId="3" borderId="31" xfId="1" applyFont="1" applyFill="1" applyBorder="1" applyAlignment="1">
      <alignment wrapText="1"/>
    </xf>
    <xf numFmtId="0" fontId="2" fillId="0" borderId="30" xfId="0" applyFont="1" applyBorder="1"/>
    <xf numFmtId="0" fontId="5" fillId="0" borderId="27" xfId="1" applyFont="1" applyFill="1" applyBorder="1" applyAlignment="1">
      <alignment wrapText="1"/>
    </xf>
    <xf numFmtId="0" fontId="71" fillId="0" borderId="0" xfId="0" applyFont="1" applyBorder="1" applyAlignment="1">
      <alignment horizontal="center" vertical="center" wrapText="1"/>
    </xf>
    <xf numFmtId="0" fontId="72" fillId="0" borderId="30" xfId="0" applyFont="1" applyBorder="1" applyAlignment="1">
      <alignment horizontal="center" vertical="center" wrapText="1"/>
    </xf>
    <xf numFmtId="0" fontId="72" fillId="0" borderId="21" xfId="0" applyFont="1" applyBorder="1" applyAlignment="1">
      <alignment horizontal="center" vertical="center" wrapText="1"/>
    </xf>
    <xf numFmtId="0" fontId="13" fillId="0" borderId="30" xfId="561" applyFont="1" applyBorder="1" applyAlignment="1">
      <alignment horizontal="center" vertical="center"/>
    </xf>
    <xf numFmtId="0" fontId="72" fillId="69" borderId="30" xfId="561" applyFont="1" applyFill="1" applyBorder="1" applyAlignment="1">
      <alignment vertical="center" wrapText="1"/>
    </xf>
    <xf numFmtId="165" fontId="72" fillId="0" borderId="30" xfId="0" applyNumberFormat="1" applyFont="1" applyBorder="1" applyAlignment="1">
      <alignment horizontal="right" vertical="center" wrapText="1"/>
    </xf>
    <xf numFmtId="165" fontId="71" fillId="0" borderId="30" xfId="0" applyNumberFormat="1" applyFont="1" applyBorder="1" applyAlignment="1">
      <alignment horizontal="right" vertical="center" wrapText="1"/>
    </xf>
    <xf numFmtId="165" fontId="73" fillId="0" borderId="30" xfId="0" applyNumberFormat="1" applyFont="1" applyBorder="1" applyAlignment="1">
      <alignment horizontal="right" vertical="center" wrapText="1"/>
    </xf>
    <xf numFmtId="0" fontId="13" fillId="69" borderId="30" xfId="561" applyFont="1" applyFill="1" applyBorder="1" applyAlignment="1">
      <alignment horizontal="left" vertical="center" wrapText="1" indent="1"/>
    </xf>
    <xf numFmtId="165" fontId="72" fillId="69" borderId="30" xfId="561" applyNumberFormat="1" applyFont="1" applyFill="1" applyBorder="1" applyAlignment="1">
      <alignment horizontal="right" vertical="center" wrapText="1"/>
    </xf>
    <xf numFmtId="165" fontId="13" fillId="69" borderId="30" xfId="561" applyNumberFormat="1" applyFont="1" applyFill="1" applyBorder="1" applyAlignment="1">
      <alignment horizontal="right" vertical="center" wrapText="1"/>
    </xf>
    <xf numFmtId="165" fontId="13" fillId="3" borderId="30" xfId="0" applyNumberFormat="1" applyFont="1" applyFill="1" applyBorder="1" applyAlignment="1">
      <alignment horizontal="right" vertical="center" wrapText="1"/>
    </xf>
    <xf numFmtId="168" fontId="2" fillId="0" borderId="0" xfId="0" applyNumberFormat="1" applyFont="1"/>
    <xf numFmtId="0" fontId="13" fillId="0" borderId="0" xfId="561" applyFont="1" applyBorder="1" applyAlignment="1">
      <alignment horizontal="center" vertical="center"/>
    </xf>
    <xf numFmtId="0" fontId="13" fillId="69" borderId="0" xfId="561" applyFont="1" applyFill="1" applyBorder="1" applyAlignment="1">
      <alignment horizontal="left" vertical="center" wrapText="1" indent="1"/>
    </xf>
    <xf numFmtId="169" fontId="72" fillId="69" borderId="0" xfId="561" applyNumberFormat="1" applyFont="1" applyFill="1" applyBorder="1" applyAlignment="1">
      <alignment horizontal="right" vertical="center" wrapText="1"/>
    </xf>
    <xf numFmtId="169" fontId="13" fillId="69" borderId="0" xfId="561" applyNumberFormat="1" applyFont="1" applyFill="1" applyBorder="1" applyAlignment="1">
      <alignment horizontal="right" vertical="center" wrapText="1"/>
    </xf>
    <xf numFmtId="165" fontId="72" fillId="0" borderId="0" xfId="0" applyNumberFormat="1" applyFont="1" applyBorder="1" applyAlignment="1">
      <alignment horizontal="right" vertical="center" wrapText="1"/>
    </xf>
    <xf numFmtId="165" fontId="13" fillId="3" borderId="0" xfId="0" applyNumberFormat="1" applyFont="1" applyFill="1" applyBorder="1" applyAlignment="1">
      <alignment horizontal="right" vertical="center" wrapText="1"/>
    </xf>
    <xf numFmtId="0" fontId="71" fillId="0" borderId="3" xfId="0" applyFont="1" applyBorder="1" applyAlignment="1">
      <alignment horizontal="center" vertical="center" wrapText="1"/>
    </xf>
    <xf numFmtId="0" fontId="72" fillId="68" borderId="30" xfId="0" applyFont="1" applyFill="1" applyBorder="1" applyAlignment="1">
      <alignment horizontal="center" vertical="top" wrapText="1"/>
    </xf>
    <xf numFmtId="0" fontId="72" fillId="68" borderId="30" xfId="0" applyFont="1" applyFill="1" applyBorder="1" applyAlignment="1">
      <alignment vertical="top" wrapText="1"/>
    </xf>
    <xf numFmtId="165" fontId="72" fillId="68" borderId="30" xfId="0" applyNumberFormat="1" applyFont="1" applyFill="1" applyBorder="1" applyAlignment="1">
      <alignment horizontal="center" vertical="center" wrapText="1"/>
    </xf>
    <xf numFmtId="0" fontId="72" fillId="70" borderId="30" xfId="0" applyFont="1" applyFill="1" applyBorder="1" applyAlignment="1">
      <alignment horizontal="center" vertical="top" wrapText="1"/>
    </xf>
    <xf numFmtId="0" fontId="72" fillId="70" borderId="30" xfId="0" applyFont="1" applyFill="1" applyBorder="1" applyAlignment="1">
      <alignment vertical="top" wrapText="1"/>
    </xf>
    <xf numFmtId="165" fontId="72" fillId="70" borderId="30" xfId="0" applyNumberFormat="1" applyFont="1" applyFill="1" applyBorder="1" applyAlignment="1">
      <alignment horizontal="center" vertical="center" wrapText="1"/>
    </xf>
    <xf numFmtId="0" fontId="0" fillId="71" borderId="0" xfId="0" applyFill="1"/>
    <xf numFmtId="0" fontId="13" fillId="5" borderId="30" xfId="0" applyFont="1" applyFill="1" applyBorder="1" applyAlignment="1">
      <alignment horizontal="center" vertical="top" wrapText="1"/>
    </xf>
    <xf numFmtId="0" fontId="13" fillId="5" borderId="30" xfId="0" applyFont="1" applyFill="1" applyBorder="1" applyAlignment="1">
      <alignment vertical="top" wrapText="1"/>
    </xf>
    <xf numFmtId="165" fontId="13" fillId="5" borderId="30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3" fillId="3" borderId="30" xfId="0" applyFont="1" applyFill="1" applyBorder="1" applyAlignment="1">
      <alignment horizontal="center" vertical="top" wrapText="1"/>
    </xf>
    <xf numFmtId="0" fontId="13" fillId="3" borderId="30" xfId="0" applyFont="1" applyFill="1" applyBorder="1" applyAlignment="1">
      <alignment vertical="top" wrapText="1"/>
    </xf>
    <xf numFmtId="165" fontId="13" fillId="3" borderId="30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13" fillId="5" borderId="30" xfId="0" applyFont="1" applyFill="1" applyBorder="1" applyAlignment="1">
      <alignment vertical="justify" wrapText="1"/>
    </xf>
    <xf numFmtId="0" fontId="72" fillId="3" borderId="30" xfId="0" applyFont="1" applyFill="1" applyBorder="1" applyAlignment="1">
      <alignment horizontal="center" vertical="top" wrapText="1"/>
    </xf>
    <xf numFmtId="0" fontId="72" fillId="3" borderId="30" xfId="0" applyFont="1" applyFill="1" applyBorder="1" applyAlignment="1">
      <alignment vertical="justify" wrapText="1"/>
    </xf>
    <xf numFmtId="165" fontId="72" fillId="3" borderId="30" xfId="0" applyNumberFormat="1" applyFont="1" applyFill="1" applyBorder="1" applyAlignment="1">
      <alignment horizontal="center" vertical="center" wrapText="1"/>
    </xf>
    <xf numFmtId="0" fontId="70" fillId="3" borderId="0" xfId="0" applyFont="1" applyFill="1"/>
    <xf numFmtId="0" fontId="74" fillId="3" borderId="30" xfId="0" applyFont="1" applyFill="1" applyBorder="1" applyAlignment="1">
      <alignment vertical="justify" wrapText="1"/>
    </xf>
    <xf numFmtId="165" fontId="74" fillId="3" borderId="30" xfId="0" applyNumberFormat="1" applyFont="1" applyFill="1" applyBorder="1" applyAlignment="1">
      <alignment horizontal="center" vertical="center" wrapText="1"/>
    </xf>
    <xf numFmtId="165" fontId="74" fillId="3" borderId="0" xfId="0" applyNumberFormat="1" applyFont="1" applyFill="1" applyBorder="1" applyAlignment="1">
      <alignment horizontal="center" vertical="center" wrapText="1"/>
    </xf>
    <xf numFmtId="0" fontId="74" fillId="3" borderId="30" xfId="0" applyFont="1" applyFill="1" applyBorder="1" applyAlignment="1">
      <alignment vertical="justify"/>
    </xf>
    <xf numFmtId="165" fontId="74" fillId="0" borderId="30" xfId="0" applyNumberFormat="1" applyFont="1" applyBorder="1"/>
    <xf numFmtId="0" fontId="74" fillId="3" borderId="30" xfId="0" applyFont="1" applyFill="1" applyBorder="1" applyAlignment="1">
      <alignment wrapText="1"/>
    </xf>
    <xf numFmtId="0" fontId="74" fillId="0" borderId="30" xfId="0" applyFont="1" applyBorder="1" applyAlignment="1">
      <alignment wrapText="1"/>
    </xf>
    <xf numFmtId="0" fontId="13" fillId="0" borderId="30" xfId="0" applyFont="1" applyFill="1" applyBorder="1" applyAlignment="1">
      <alignment horizontal="center" vertical="top" wrapText="1"/>
    </xf>
    <xf numFmtId="0" fontId="74" fillId="0" borderId="30" xfId="0" applyFont="1" applyFill="1" applyBorder="1" applyAlignment="1">
      <alignment wrapText="1"/>
    </xf>
    <xf numFmtId="165" fontId="75" fillId="5" borderId="30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wrapText="1"/>
    </xf>
    <xf numFmtId="165" fontId="75" fillId="3" borderId="30" xfId="0" applyNumberFormat="1" applyFont="1" applyFill="1" applyBorder="1" applyAlignment="1">
      <alignment horizontal="center" vertical="center"/>
    </xf>
    <xf numFmtId="0" fontId="77" fillId="0" borderId="30" xfId="0" applyFont="1" applyBorder="1" applyAlignment="1">
      <alignment wrapText="1"/>
    </xf>
    <xf numFmtId="165" fontId="74" fillId="69" borderId="30" xfId="561" applyNumberFormat="1" applyFont="1" applyFill="1" applyBorder="1" applyAlignment="1">
      <alignment horizontal="right" vertical="center" wrapText="1"/>
    </xf>
    <xf numFmtId="165" fontId="78" fillId="3" borderId="30" xfId="0" applyNumberFormat="1" applyFont="1" applyFill="1" applyBorder="1" applyAlignment="1">
      <alignment horizontal="center" vertical="center"/>
    </xf>
    <xf numFmtId="165" fontId="79" fillId="70" borderId="30" xfId="0" applyNumberFormat="1" applyFont="1" applyFill="1" applyBorder="1" applyAlignment="1">
      <alignment horizontal="center" vertical="center"/>
    </xf>
    <xf numFmtId="165" fontId="72" fillId="5" borderId="30" xfId="0" applyNumberFormat="1" applyFont="1" applyFill="1" applyBorder="1" applyAlignment="1">
      <alignment horizontal="center" vertical="center" wrapText="1"/>
    </xf>
    <xf numFmtId="165" fontId="79" fillId="5" borderId="30" xfId="0" applyNumberFormat="1" applyFont="1" applyFill="1" applyBorder="1" applyAlignment="1">
      <alignment horizontal="center" vertical="center"/>
    </xf>
    <xf numFmtId="0" fontId="13" fillId="0" borderId="30" xfId="0" applyFont="1" applyBorder="1" applyAlignment="1">
      <alignment horizontal="center" vertical="top" wrapText="1"/>
    </xf>
    <xf numFmtId="165" fontId="13" fillId="0" borderId="30" xfId="0" applyNumberFormat="1" applyFont="1" applyBorder="1" applyAlignment="1">
      <alignment horizontal="center" vertical="center" wrapText="1"/>
    </xf>
    <xf numFmtId="165" fontId="75" fillId="0" borderId="30" xfId="0" applyNumberFormat="1" applyFont="1" applyBorder="1" applyAlignment="1">
      <alignment horizontal="center" vertical="center"/>
    </xf>
    <xf numFmtId="165" fontId="68" fillId="0" borderId="30" xfId="0" applyNumberFormat="1" applyFont="1" applyBorder="1" applyAlignment="1">
      <alignment horizontal="center" vertical="center"/>
    </xf>
    <xf numFmtId="0" fontId="0" fillId="0" borderId="30" xfId="0" applyBorder="1"/>
    <xf numFmtId="0" fontId="80" fillId="0" borderId="0" xfId="0" applyFont="1"/>
    <xf numFmtId="165" fontId="80" fillId="0" borderId="0" xfId="0" applyNumberFormat="1" applyFont="1"/>
    <xf numFmtId="165" fontId="72" fillId="0" borderId="30" xfId="0" applyNumberFormat="1" applyFont="1" applyFill="1" applyBorder="1" applyAlignment="1">
      <alignment horizontal="center" vertical="center" wrapText="1"/>
    </xf>
    <xf numFmtId="0" fontId="71" fillId="0" borderId="0" xfId="0" applyFont="1" applyBorder="1" applyAlignment="1">
      <alignment horizontal="center" vertical="center" wrapText="1"/>
    </xf>
    <xf numFmtId="0" fontId="72" fillId="0" borderId="21" xfId="0" applyFont="1" applyBorder="1" applyAlignment="1">
      <alignment horizontal="center" vertical="center" wrapText="1"/>
    </xf>
    <xf numFmtId="0" fontId="72" fillId="0" borderId="30" xfId="0" applyFont="1" applyBorder="1" applyAlignment="1">
      <alignment horizontal="center" vertical="center" wrapText="1"/>
    </xf>
    <xf numFmtId="170" fontId="5" fillId="3" borderId="37" xfId="1" applyNumberFormat="1" applyFont="1" applyFill="1" applyBorder="1" applyAlignment="1">
      <alignment horizontal="center" vertical="top" wrapText="1"/>
    </xf>
    <xf numFmtId="0" fontId="2" fillId="0" borderId="36" xfId="0" applyFont="1" applyBorder="1"/>
    <xf numFmtId="49" fontId="5" fillId="3" borderId="36" xfId="1" applyNumberFormat="1" applyFont="1" applyFill="1" applyBorder="1" applyAlignment="1">
      <alignment horizontal="center" vertical="top" wrapText="1"/>
    </xf>
    <xf numFmtId="49" fontId="5" fillId="3" borderId="36" xfId="1" applyNumberFormat="1" applyFont="1" applyFill="1" applyBorder="1" applyAlignment="1">
      <alignment horizontal="center" wrapText="1"/>
    </xf>
    <xf numFmtId="0" fontId="5" fillId="3" borderId="36" xfId="1" applyFont="1" applyFill="1" applyBorder="1" applyAlignment="1">
      <alignment wrapText="1"/>
    </xf>
    <xf numFmtId="49" fontId="4" fillId="0" borderId="36" xfId="1" applyNumberFormat="1" applyFont="1" applyFill="1" applyBorder="1" applyAlignment="1">
      <alignment horizontal="center" vertical="top" wrapText="1"/>
    </xf>
    <xf numFmtId="49" fontId="5" fillId="0" borderId="36" xfId="1" applyNumberFormat="1" applyFont="1" applyFill="1" applyBorder="1" applyAlignment="1">
      <alignment horizontal="center" wrapText="1"/>
    </xf>
    <xf numFmtId="0" fontId="5" fillId="0" borderId="36" xfId="1" applyFont="1" applyFill="1" applyBorder="1" applyAlignment="1">
      <alignment wrapText="1"/>
    </xf>
    <xf numFmtId="49" fontId="4" fillId="3" borderId="36" xfId="1" applyNumberFormat="1" applyFont="1" applyFill="1" applyBorder="1" applyAlignment="1">
      <alignment horizontal="center" wrapText="1"/>
    </xf>
    <xf numFmtId="49" fontId="4" fillId="3" borderId="36" xfId="1" applyNumberFormat="1" applyFont="1" applyFill="1" applyBorder="1" applyAlignment="1">
      <alignment horizontal="center" vertical="top" wrapText="1"/>
    </xf>
    <xf numFmtId="0" fontId="5" fillId="3" borderId="36" xfId="0" applyFont="1" applyFill="1" applyBorder="1" applyAlignment="1">
      <alignment horizontal="center"/>
    </xf>
    <xf numFmtId="165" fontId="5" fillId="0" borderId="37" xfId="0" applyNumberFormat="1" applyFont="1" applyBorder="1" applyAlignment="1" applyProtection="1">
      <alignment horizontal="center" vertical="center" wrapText="1"/>
    </xf>
    <xf numFmtId="165" fontId="4" fillId="2" borderId="37" xfId="1" applyNumberFormat="1" applyFont="1" applyFill="1" applyBorder="1" applyAlignment="1">
      <alignment horizontal="center"/>
    </xf>
    <xf numFmtId="165" fontId="2" fillId="0" borderId="0" xfId="0" applyNumberFormat="1" applyFont="1"/>
    <xf numFmtId="170" fontId="4" fillId="2" borderId="1" xfId="1" applyNumberFormat="1" applyFont="1" applyFill="1" applyBorder="1" applyAlignment="1">
      <alignment horizontal="center"/>
    </xf>
    <xf numFmtId="165" fontId="4" fillId="2" borderId="37" xfId="1" applyNumberFormat="1" applyFont="1" applyFill="1" applyBorder="1" applyAlignment="1">
      <alignment horizontal="center" vertical="center" wrapText="1"/>
    </xf>
    <xf numFmtId="165" fontId="4" fillId="0" borderId="37" xfId="1" applyNumberFormat="1" applyFont="1" applyFill="1" applyBorder="1" applyAlignment="1">
      <alignment horizontal="center" vertical="center" wrapText="1"/>
    </xf>
    <xf numFmtId="165" fontId="4" fillId="7" borderId="37" xfId="1" applyNumberFormat="1" applyFont="1" applyFill="1" applyBorder="1" applyAlignment="1">
      <alignment horizontal="center" vertical="center" wrapText="1"/>
    </xf>
    <xf numFmtId="165" fontId="4" fillId="6" borderId="37" xfId="1" applyNumberFormat="1" applyFont="1" applyFill="1" applyBorder="1" applyAlignment="1">
      <alignment horizontal="center" vertical="center" wrapText="1"/>
    </xf>
    <xf numFmtId="165" fontId="4" fillId="68" borderId="37" xfId="1" applyNumberFormat="1" applyFont="1" applyFill="1" applyBorder="1" applyAlignment="1">
      <alignment horizontal="center" vertical="center" wrapText="1"/>
    </xf>
    <xf numFmtId="165" fontId="5" fillId="3" borderId="37" xfId="1" applyNumberFormat="1" applyFont="1" applyFill="1" applyBorder="1" applyAlignment="1">
      <alignment horizontal="center" vertical="center" wrapText="1"/>
    </xf>
    <xf numFmtId="165" fontId="4" fillId="3" borderId="37" xfId="1" applyNumberFormat="1" applyFont="1" applyFill="1" applyBorder="1" applyAlignment="1">
      <alignment horizontal="center" vertical="center" wrapText="1"/>
    </xf>
    <xf numFmtId="165" fontId="5" fillId="0" borderId="37" xfId="1" applyNumberFormat="1" applyFont="1" applyFill="1" applyBorder="1" applyAlignment="1">
      <alignment horizontal="center" vertical="center" wrapText="1"/>
    </xf>
    <xf numFmtId="165" fontId="5" fillId="3" borderId="37" xfId="1" applyNumberFormat="1" applyFont="1" applyFill="1" applyBorder="1" applyAlignment="1">
      <alignment horizontal="center" vertical="center"/>
    </xf>
    <xf numFmtId="165" fontId="5" fillId="3" borderId="37" xfId="0" applyNumberFormat="1" applyFont="1" applyFill="1" applyBorder="1" applyAlignment="1">
      <alignment horizontal="center" vertical="center"/>
    </xf>
    <xf numFmtId="165" fontId="5" fillId="0" borderId="37" xfId="0" applyNumberFormat="1" applyFont="1" applyFill="1" applyBorder="1" applyAlignment="1">
      <alignment horizontal="center" vertical="center"/>
    </xf>
    <xf numFmtId="165" fontId="4" fillId="5" borderId="37" xfId="1" applyNumberFormat="1" applyFont="1" applyFill="1" applyBorder="1" applyAlignment="1">
      <alignment horizontal="center" vertical="center"/>
    </xf>
    <xf numFmtId="165" fontId="4" fillId="4" borderId="37" xfId="1" applyNumberFormat="1" applyFont="1" applyFill="1" applyBorder="1" applyAlignment="1">
      <alignment horizontal="center" vertical="center" wrapText="1"/>
    </xf>
    <xf numFmtId="165" fontId="4" fillId="3" borderId="37" xfId="1" applyNumberFormat="1" applyFont="1" applyFill="1" applyBorder="1" applyAlignment="1">
      <alignment horizontal="center" vertical="center"/>
    </xf>
    <xf numFmtId="165" fontId="4" fillId="8" borderId="37" xfId="1" applyNumberFormat="1" applyFont="1" applyFill="1" applyBorder="1" applyAlignment="1">
      <alignment horizontal="center" vertical="center" wrapText="1"/>
    </xf>
    <xf numFmtId="165" fontId="4" fillId="5" borderId="37" xfId="1" applyNumberFormat="1" applyFont="1" applyFill="1" applyBorder="1" applyAlignment="1">
      <alignment horizontal="center" vertical="center" wrapText="1"/>
    </xf>
    <xf numFmtId="165" fontId="4" fillId="4" borderId="37" xfId="1" applyNumberFormat="1" applyFont="1" applyFill="1" applyBorder="1" applyAlignment="1">
      <alignment horizontal="center" vertical="center"/>
    </xf>
    <xf numFmtId="165" fontId="4" fillId="68" borderId="37" xfId="0" applyNumberFormat="1" applyFont="1" applyFill="1" applyBorder="1" applyAlignment="1">
      <alignment horizontal="center" vertical="center"/>
    </xf>
    <xf numFmtId="165" fontId="4" fillId="6" borderId="37" xfId="0" applyNumberFormat="1" applyFont="1" applyFill="1" applyBorder="1" applyAlignment="1">
      <alignment horizontal="center" vertical="center"/>
    </xf>
    <xf numFmtId="165" fontId="5" fillId="0" borderId="37" xfId="0" applyNumberFormat="1" applyFont="1" applyBorder="1" applyAlignment="1">
      <alignment horizontal="center" vertical="center"/>
    </xf>
    <xf numFmtId="170" fontId="4" fillId="2" borderId="37" xfId="1" applyNumberFormat="1" applyFont="1" applyFill="1" applyBorder="1" applyAlignment="1">
      <alignment horizontal="center" vertical="center" wrapText="1"/>
    </xf>
    <xf numFmtId="170" fontId="4" fillId="0" borderId="37" xfId="1" applyNumberFormat="1" applyFont="1" applyFill="1" applyBorder="1" applyAlignment="1">
      <alignment horizontal="center" vertical="center" wrapText="1"/>
    </xf>
    <xf numFmtId="170" fontId="4" fillId="7" borderId="37" xfId="1" applyNumberFormat="1" applyFont="1" applyFill="1" applyBorder="1" applyAlignment="1">
      <alignment horizontal="center" vertical="center" wrapText="1"/>
    </xf>
    <xf numFmtId="170" fontId="4" fillId="6" borderId="37" xfId="1" applyNumberFormat="1" applyFont="1" applyFill="1" applyBorder="1" applyAlignment="1">
      <alignment horizontal="center" vertical="center" wrapText="1"/>
    </xf>
    <xf numFmtId="170" fontId="4" fillId="68" borderId="37" xfId="1" applyNumberFormat="1" applyFont="1" applyFill="1" applyBorder="1" applyAlignment="1">
      <alignment horizontal="center" vertical="center" wrapText="1"/>
    </xf>
    <xf numFmtId="170" fontId="5" fillId="3" borderId="37" xfId="1" applyNumberFormat="1" applyFont="1" applyFill="1" applyBorder="1" applyAlignment="1">
      <alignment horizontal="center" vertical="center" wrapText="1"/>
    </xf>
    <xf numFmtId="170" fontId="5" fillId="3" borderId="37" xfId="0" applyNumberFormat="1" applyFont="1" applyFill="1" applyBorder="1" applyAlignment="1">
      <alignment horizontal="center" vertical="center"/>
    </xf>
    <xf numFmtId="170" fontId="4" fillId="3" borderId="37" xfId="1" applyNumberFormat="1" applyFont="1" applyFill="1" applyBorder="1" applyAlignment="1">
      <alignment horizontal="center" vertical="center" wrapText="1"/>
    </xf>
    <xf numFmtId="170" fontId="5" fillId="0" borderId="37" xfId="1" applyNumberFormat="1" applyFont="1" applyFill="1" applyBorder="1" applyAlignment="1">
      <alignment horizontal="center" vertical="center" wrapText="1"/>
    </xf>
    <xf numFmtId="170" fontId="5" fillId="3" borderId="37" xfId="1" applyNumberFormat="1" applyFont="1" applyFill="1" applyBorder="1" applyAlignment="1">
      <alignment horizontal="center" vertical="center"/>
    </xf>
    <xf numFmtId="170" fontId="5" fillId="0" borderId="37" xfId="0" applyNumberFormat="1" applyFont="1" applyFill="1" applyBorder="1" applyAlignment="1">
      <alignment horizontal="center" vertical="center"/>
    </xf>
    <xf numFmtId="170" fontId="4" fillId="5" borderId="37" xfId="1" applyNumberFormat="1" applyFont="1" applyFill="1" applyBorder="1" applyAlignment="1">
      <alignment horizontal="center" vertical="center"/>
    </xf>
    <xf numFmtId="170" fontId="4" fillId="4" borderId="37" xfId="1" applyNumberFormat="1" applyFont="1" applyFill="1" applyBorder="1" applyAlignment="1">
      <alignment horizontal="center" vertical="center" wrapText="1"/>
    </xf>
    <xf numFmtId="170" fontId="4" fillId="3" borderId="37" xfId="1" applyNumberFormat="1" applyFont="1" applyFill="1" applyBorder="1" applyAlignment="1">
      <alignment horizontal="center" vertical="center"/>
    </xf>
    <xf numFmtId="170" fontId="4" fillId="8" borderId="37" xfId="1" applyNumberFormat="1" applyFont="1" applyFill="1" applyBorder="1" applyAlignment="1">
      <alignment horizontal="center" vertical="center" wrapText="1"/>
    </xf>
    <xf numFmtId="170" fontId="4" fillId="5" borderId="37" xfId="1" applyNumberFormat="1" applyFont="1" applyFill="1" applyBorder="1" applyAlignment="1">
      <alignment horizontal="center" vertical="center" wrapText="1"/>
    </xf>
    <xf numFmtId="170" fontId="4" fillId="4" borderId="37" xfId="1" applyNumberFormat="1" applyFont="1" applyFill="1" applyBorder="1" applyAlignment="1">
      <alignment horizontal="center" vertical="center"/>
    </xf>
    <xf numFmtId="170" fontId="4" fillId="68" borderId="37" xfId="0" applyNumberFormat="1" applyFont="1" applyFill="1" applyBorder="1" applyAlignment="1">
      <alignment horizontal="center" vertical="center"/>
    </xf>
    <xf numFmtId="170" fontId="4" fillId="6" borderId="37" xfId="0" applyNumberFormat="1" applyFont="1" applyFill="1" applyBorder="1" applyAlignment="1">
      <alignment horizontal="center" vertical="center"/>
    </xf>
    <xf numFmtId="170" fontId="5" fillId="0" borderId="37" xfId="0" applyNumberFormat="1" applyFont="1" applyBorder="1" applyAlignment="1">
      <alignment horizontal="center" vertical="center"/>
    </xf>
    <xf numFmtId="165" fontId="65" fillId="0" borderId="37" xfId="0" applyNumberFormat="1" applyFont="1" applyBorder="1" applyAlignment="1">
      <alignment horizontal="center" vertical="center"/>
    </xf>
    <xf numFmtId="170" fontId="65" fillId="0" borderId="37" xfId="0" applyNumberFormat="1" applyFont="1" applyBorder="1" applyAlignment="1">
      <alignment horizontal="center" vertical="center"/>
    </xf>
    <xf numFmtId="165" fontId="71" fillId="0" borderId="37" xfId="0" applyNumberFormat="1" applyFont="1" applyBorder="1" applyAlignment="1">
      <alignment horizontal="right" vertical="center" wrapText="1"/>
    </xf>
    <xf numFmtId="165" fontId="72" fillId="68" borderId="37" xfId="0" applyNumberFormat="1" applyFont="1" applyFill="1" applyBorder="1" applyAlignment="1">
      <alignment horizontal="center" vertical="center" wrapText="1"/>
    </xf>
    <xf numFmtId="165" fontId="72" fillId="70" borderId="37" xfId="0" applyNumberFormat="1" applyFont="1" applyFill="1" applyBorder="1" applyAlignment="1">
      <alignment horizontal="center" vertical="center" wrapText="1"/>
    </xf>
    <xf numFmtId="165" fontId="13" fillId="5" borderId="37" xfId="0" applyNumberFormat="1" applyFont="1" applyFill="1" applyBorder="1" applyAlignment="1">
      <alignment horizontal="center" vertical="center" wrapText="1"/>
    </xf>
    <xf numFmtId="165" fontId="13" fillId="3" borderId="37" xfId="0" applyNumberFormat="1" applyFont="1" applyFill="1" applyBorder="1" applyAlignment="1">
      <alignment horizontal="center" vertical="center" wrapText="1"/>
    </xf>
    <xf numFmtId="165" fontId="72" fillId="3" borderId="37" xfId="0" applyNumberFormat="1" applyFont="1" applyFill="1" applyBorder="1" applyAlignment="1">
      <alignment horizontal="center" vertical="center" wrapText="1"/>
    </xf>
    <xf numFmtId="165" fontId="74" fillId="3" borderId="37" xfId="0" applyNumberFormat="1" applyFont="1" applyFill="1" applyBorder="1" applyAlignment="1">
      <alignment horizontal="center" vertical="center" wrapText="1"/>
    </xf>
    <xf numFmtId="165" fontId="72" fillId="5" borderId="37" xfId="0" applyNumberFormat="1" applyFont="1" applyFill="1" applyBorder="1" applyAlignment="1">
      <alignment horizontal="center" vertical="center" wrapText="1"/>
    </xf>
    <xf numFmtId="165" fontId="13" fillId="0" borderId="37" xfId="0" applyNumberFormat="1" applyFont="1" applyBorder="1" applyAlignment="1">
      <alignment horizontal="center" vertical="center" wrapText="1"/>
    </xf>
    <xf numFmtId="165" fontId="71" fillId="0" borderId="0" xfId="0" applyNumberFormat="1" applyFont="1" applyBorder="1" applyAlignment="1">
      <alignment horizontal="center" vertical="center" wrapText="1"/>
    </xf>
    <xf numFmtId="165" fontId="13" fillId="0" borderId="37" xfId="0" applyNumberFormat="1" applyFont="1" applyBorder="1" applyAlignment="1">
      <alignment horizontal="right" vertical="center" wrapText="1"/>
    </xf>
    <xf numFmtId="0" fontId="67" fillId="0" borderId="37" xfId="0" applyFont="1" applyBorder="1" applyAlignment="1">
      <alignment horizontal="center" vertical="center" wrapText="1"/>
    </xf>
    <xf numFmtId="0" fontId="68" fillId="0" borderId="37" xfId="0" applyFont="1" applyBorder="1" applyAlignment="1">
      <alignment horizontal="center"/>
    </xf>
    <xf numFmtId="0" fontId="69" fillId="0" borderId="37" xfId="0" applyFont="1" applyBorder="1" applyAlignment="1">
      <alignment horizontal="center"/>
    </xf>
    <xf numFmtId="0" fontId="69" fillId="0" borderId="37" xfId="0" applyFont="1" applyBorder="1" applyAlignment="1">
      <alignment horizontal="center" vertical="center" wrapText="1"/>
    </xf>
    <xf numFmtId="0" fontId="68" fillId="0" borderId="37" xfId="0" applyFont="1" applyBorder="1" applyAlignment="1">
      <alignment horizontal="center" vertical="center" wrapText="1"/>
    </xf>
    <xf numFmtId="165" fontId="68" fillId="0" borderId="37" xfId="0" applyNumberFormat="1" applyFont="1" applyBorder="1" applyAlignment="1">
      <alignment horizontal="center"/>
    </xf>
    <xf numFmtId="0" fontId="67" fillId="0" borderId="37" xfId="0" applyFont="1" applyBorder="1" applyAlignment="1">
      <alignment horizontal="center"/>
    </xf>
    <xf numFmtId="0" fontId="67" fillId="0" borderId="37" xfId="0" applyFont="1" applyBorder="1" applyAlignment="1">
      <alignment horizontal="center" wrapText="1"/>
    </xf>
    <xf numFmtId="165" fontId="67" fillId="0" borderId="37" xfId="0" applyNumberFormat="1" applyFont="1" applyBorder="1" applyAlignment="1">
      <alignment horizontal="center"/>
    </xf>
    <xf numFmtId="0" fontId="4" fillId="3" borderId="37" xfId="1" applyFont="1" applyFill="1" applyBorder="1" applyAlignment="1">
      <alignment horizontal="center" vertical="top" wrapText="1"/>
    </xf>
    <xf numFmtId="0" fontId="56" fillId="0" borderId="0" xfId="388"/>
    <xf numFmtId="171" fontId="84" fillId="0" borderId="0" xfId="388" applyNumberFormat="1" applyFont="1" applyFill="1" applyBorder="1" applyAlignment="1">
      <alignment horizontal="right" vertical="center" wrapText="1"/>
    </xf>
    <xf numFmtId="0" fontId="82" fillId="0" borderId="0" xfId="388" applyFont="1" applyBorder="1" applyAlignment="1">
      <alignment horizontal="center" vertical="center"/>
    </xf>
    <xf numFmtId="0" fontId="82" fillId="0" borderId="0" xfId="388" applyFont="1" applyBorder="1" applyAlignment="1">
      <alignment horizontal="center" vertical="center" wrapText="1"/>
    </xf>
    <xf numFmtId="49" fontId="87" fillId="0" borderId="38" xfId="388" applyNumberFormat="1" applyFont="1" applyFill="1" applyBorder="1" applyAlignment="1">
      <alignment horizontal="center" vertical="center"/>
    </xf>
    <xf numFmtId="49" fontId="87" fillId="0" borderId="39" xfId="388" applyNumberFormat="1" applyFont="1" applyFill="1" applyBorder="1" applyAlignment="1">
      <alignment horizontal="center" vertical="center"/>
    </xf>
    <xf numFmtId="0" fontId="88" fillId="0" borderId="37" xfId="388" applyFont="1" applyBorder="1" applyAlignment="1">
      <alignment horizontal="center"/>
    </xf>
    <xf numFmtId="0" fontId="88" fillId="0" borderId="0" xfId="388" applyFont="1" applyBorder="1" applyAlignment="1">
      <alignment horizontal="center"/>
    </xf>
    <xf numFmtId="49" fontId="89" fillId="2" borderId="40" xfId="388" applyNumberFormat="1" applyFont="1" applyFill="1" applyBorder="1" applyAlignment="1">
      <alignment horizontal="center" vertical="center" wrapText="1"/>
    </xf>
    <xf numFmtId="171" fontId="83" fillId="2" borderId="31" xfId="388" applyNumberFormat="1" applyFont="1" applyFill="1" applyBorder="1" applyAlignment="1">
      <alignment horizontal="justify" vertical="center" wrapText="1"/>
    </xf>
    <xf numFmtId="165" fontId="83" fillId="2" borderId="37" xfId="388" applyNumberFormat="1" applyFont="1" applyFill="1" applyBorder="1" applyAlignment="1">
      <alignment horizontal="center" vertical="center" wrapText="1"/>
    </xf>
    <xf numFmtId="170" fontId="83" fillId="2" borderId="37" xfId="388" applyNumberFormat="1" applyFont="1" applyFill="1" applyBorder="1" applyAlignment="1">
      <alignment horizontal="center" vertical="center" wrapText="1"/>
    </xf>
    <xf numFmtId="170" fontId="83" fillId="2" borderId="0" xfId="388" applyNumberFormat="1" applyFont="1" applyFill="1" applyBorder="1" applyAlignment="1">
      <alignment horizontal="right" wrapText="1"/>
    </xf>
    <xf numFmtId="49" fontId="90" fillId="72" borderId="40" xfId="388" applyNumberFormat="1" applyFont="1" applyFill="1" applyBorder="1" applyAlignment="1">
      <alignment horizontal="center" vertical="center" wrapText="1"/>
    </xf>
    <xf numFmtId="171" fontId="90" fillId="72" borderId="31" xfId="388" applyNumberFormat="1" applyFont="1" applyFill="1" applyBorder="1" applyAlignment="1">
      <alignment horizontal="justify" vertical="center" wrapText="1"/>
    </xf>
    <xf numFmtId="165" fontId="90" fillId="72" borderId="37" xfId="388" applyNumberFormat="1" applyFont="1" applyFill="1" applyBorder="1" applyAlignment="1">
      <alignment horizontal="center" vertical="center" wrapText="1"/>
    </xf>
    <xf numFmtId="170" fontId="90" fillId="72" borderId="37" xfId="388" applyNumberFormat="1" applyFont="1" applyFill="1" applyBorder="1" applyAlignment="1">
      <alignment horizontal="center" vertical="center" wrapText="1"/>
    </xf>
    <xf numFmtId="170" fontId="90" fillId="72" borderId="0" xfId="388" applyNumberFormat="1" applyFont="1" applyFill="1" applyBorder="1" applyAlignment="1">
      <alignment horizontal="right" wrapText="1"/>
    </xf>
    <xf numFmtId="49" fontId="83" fillId="0" borderId="40" xfId="388" applyNumberFormat="1" applyFont="1" applyFill="1" applyBorder="1" applyAlignment="1">
      <alignment horizontal="center" vertical="center" wrapText="1"/>
    </xf>
    <xf numFmtId="171" fontId="83" fillId="0" borderId="31" xfId="388" applyNumberFormat="1" applyFont="1" applyFill="1" applyBorder="1" applyAlignment="1">
      <alignment horizontal="justify" vertical="center" wrapText="1"/>
    </xf>
    <xf numFmtId="165" fontId="83" fillId="0" borderId="37" xfId="388" applyNumberFormat="1" applyFont="1" applyFill="1" applyBorder="1" applyAlignment="1">
      <alignment horizontal="center" vertical="center" wrapText="1"/>
    </xf>
    <xf numFmtId="170" fontId="83" fillId="0" borderId="37" xfId="388" applyNumberFormat="1" applyFont="1" applyFill="1" applyBorder="1" applyAlignment="1">
      <alignment horizontal="center" vertical="center" wrapText="1"/>
    </xf>
    <xf numFmtId="170" fontId="83" fillId="0" borderId="0" xfId="388" applyNumberFormat="1" applyFont="1" applyFill="1" applyBorder="1" applyAlignment="1">
      <alignment horizontal="right" wrapText="1"/>
    </xf>
    <xf numFmtId="49" fontId="91" fillId="0" borderId="40" xfId="388" applyNumberFormat="1" applyFont="1" applyFill="1" applyBorder="1" applyAlignment="1">
      <alignment horizontal="center" vertical="center" wrapText="1"/>
    </xf>
    <xf numFmtId="171" fontId="91" fillId="0" borderId="31" xfId="388" applyNumberFormat="1" applyFont="1" applyFill="1" applyBorder="1" applyAlignment="1">
      <alignment horizontal="justify" vertical="center" wrapText="1"/>
    </xf>
    <xf numFmtId="165" fontId="91" fillId="0" borderId="37" xfId="388" applyNumberFormat="1" applyFont="1" applyFill="1" applyBorder="1" applyAlignment="1">
      <alignment horizontal="center" vertical="center" wrapText="1"/>
    </xf>
    <xf numFmtId="170" fontId="91" fillId="0" borderId="37" xfId="388" applyNumberFormat="1" applyFont="1" applyFill="1" applyBorder="1" applyAlignment="1">
      <alignment horizontal="center" vertical="center" wrapText="1"/>
    </xf>
    <xf numFmtId="170" fontId="91" fillId="0" borderId="0" xfId="388" applyNumberFormat="1" applyFont="1" applyFill="1" applyBorder="1" applyAlignment="1">
      <alignment horizontal="right" wrapText="1"/>
    </xf>
    <xf numFmtId="0" fontId="92" fillId="0" borderId="0" xfId="0" applyFont="1"/>
    <xf numFmtId="49" fontId="90" fillId="0" borderId="40" xfId="388" applyNumberFormat="1" applyFont="1" applyFill="1" applyBorder="1" applyAlignment="1">
      <alignment horizontal="center" vertical="center" wrapText="1"/>
    </xf>
    <xf numFmtId="171" fontId="90" fillId="0" borderId="31" xfId="388" applyNumberFormat="1" applyFont="1" applyFill="1" applyBorder="1" applyAlignment="1">
      <alignment horizontal="justify" vertical="center" wrapText="1"/>
    </xf>
    <xf numFmtId="165" fontId="90" fillId="0" borderId="37" xfId="388" applyNumberFormat="1" applyFont="1" applyFill="1" applyBorder="1" applyAlignment="1">
      <alignment horizontal="center" vertical="center" wrapText="1"/>
    </xf>
    <xf numFmtId="170" fontId="90" fillId="0" borderId="37" xfId="388" applyNumberFormat="1" applyFont="1" applyFill="1" applyBorder="1" applyAlignment="1">
      <alignment horizontal="center" vertical="center" wrapText="1"/>
    </xf>
    <xf numFmtId="170" fontId="90" fillId="0" borderId="0" xfId="388" applyNumberFormat="1" applyFont="1" applyFill="1" applyBorder="1" applyAlignment="1">
      <alignment horizontal="right" wrapText="1"/>
    </xf>
    <xf numFmtId="165" fontId="89" fillId="0" borderId="37" xfId="388" applyNumberFormat="1" applyFont="1" applyFill="1" applyBorder="1" applyAlignment="1">
      <alignment horizontal="center" vertical="center" wrapText="1"/>
    </xf>
    <xf numFmtId="170" fontId="89" fillId="0" borderId="37" xfId="388" applyNumberFormat="1" applyFont="1" applyFill="1" applyBorder="1" applyAlignment="1">
      <alignment horizontal="center" vertical="center" wrapText="1"/>
    </xf>
    <xf numFmtId="165" fontId="93" fillId="0" borderId="37" xfId="388" applyNumberFormat="1" applyFont="1" applyFill="1" applyBorder="1" applyAlignment="1">
      <alignment horizontal="center" vertical="center" wrapText="1"/>
    </xf>
    <xf numFmtId="170" fontId="93" fillId="0" borderId="37" xfId="388" applyNumberFormat="1" applyFont="1" applyFill="1" applyBorder="1" applyAlignment="1">
      <alignment horizontal="center" vertical="center" wrapText="1"/>
    </xf>
    <xf numFmtId="165" fontId="94" fillId="0" borderId="37" xfId="388" applyNumberFormat="1" applyFont="1" applyFill="1" applyBorder="1" applyAlignment="1">
      <alignment horizontal="center" vertical="center" wrapText="1"/>
    </xf>
    <xf numFmtId="170" fontId="94" fillId="0" borderId="37" xfId="388" applyNumberFormat="1" applyFont="1" applyFill="1" applyBorder="1" applyAlignment="1">
      <alignment horizontal="center" vertical="center" wrapText="1"/>
    </xf>
    <xf numFmtId="49" fontId="91" fillId="0" borderId="37" xfId="388" applyNumberFormat="1" applyFont="1" applyFill="1" applyBorder="1" applyAlignment="1">
      <alignment horizontal="center" vertical="center" wrapText="1"/>
    </xf>
    <xf numFmtId="171" fontId="91" fillId="0" borderId="37" xfId="388" applyNumberFormat="1" applyFont="1" applyFill="1" applyBorder="1" applyAlignment="1">
      <alignment horizontal="justify" vertical="center" wrapText="1"/>
    </xf>
    <xf numFmtId="49" fontId="90" fillId="0" borderId="37" xfId="388" applyNumberFormat="1" applyFont="1" applyFill="1" applyBorder="1" applyAlignment="1">
      <alignment horizontal="center" vertical="center" wrapText="1"/>
    </xf>
    <xf numFmtId="171" fontId="90" fillId="0" borderId="37" xfId="388" applyNumberFormat="1" applyFont="1" applyFill="1" applyBorder="1" applyAlignment="1">
      <alignment horizontal="justify" vertical="center" wrapText="1"/>
    </xf>
    <xf numFmtId="49" fontId="93" fillId="0" borderId="37" xfId="388" applyNumberFormat="1" applyFont="1" applyFill="1" applyBorder="1" applyAlignment="1">
      <alignment horizontal="center" vertical="center" wrapText="1"/>
    </xf>
    <xf numFmtId="171" fontId="93" fillId="0" borderId="37" xfId="388" applyNumberFormat="1" applyFont="1" applyFill="1" applyBorder="1" applyAlignment="1">
      <alignment horizontal="justify" vertical="center" wrapText="1"/>
    </xf>
    <xf numFmtId="170" fontId="95" fillId="0" borderId="0" xfId="388" applyNumberFormat="1" applyFont="1" applyFill="1" applyBorder="1" applyAlignment="1">
      <alignment horizontal="right" wrapText="1"/>
    </xf>
    <xf numFmtId="49" fontId="94" fillId="0" borderId="37" xfId="388" applyNumberFormat="1" applyFont="1" applyFill="1" applyBorder="1" applyAlignment="1">
      <alignment horizontal="center" vertical="center" wrapText="1"/>
    </xf>
    <xf numFmtId="171" fontId="94" fillId="0" borderId="37" xfId="388" applyNumberFormat="1" applyFont="1" applyFill="1" applyBorder="1" applyAlignment="1">
      <alignment horizontal="justify" vertical="center" wrapText="1"/>
    </xf>
    <xf numFmtId="171" fontId="94" fillId="0" borderId="31" xfId="388" quotePrefix="1" applyNumberFormat="1" applyFont="1" applyFill="1" applyBorder="1" applyAlignment="1">
      <alignment horizontal="justify" vertical="center" wrapText="1"/>
    </xf>
    <xf numFmtId="49" fontId="93" fillId="0" borderId="40" xfId="388" applyNumberFormat="1" applyFont="1" applyFill="1" applyBorder="1" applyAlignment="1">
      <alignment horizontal="center" vertical="center" wrapText="1"/>
    </xf>
    <xf numFmtId="171" fontId="93" fillId="0" borderId="31" xfId="388" applyNumberFormat="1" applyFont="1" applyFill="1" applyBorder="1" applyAlignment="1">
      <alignment horizontal="justify" vertical="center" wrapText="1"/>
    </xf>
    <xf numFmtId="170" fontId="93" fillId="0" borderId="0" xfId="388" applyNumberFormat="1" applyFont="1" applyFill="1" applyBorder="1" applyAlignment="1">
      <alignment horizontal="right" wrapText="1"/>
    </xf>
    <xf numFmtId="49" fontId="94" fillId="0" borderId="40" xfId="388" applyNumberFormat="1" applyFont="1" applyFill="1" applyBorder="1" applyAlignment="1">
      <alignment horizontal="center" vertical="center" wrapText="1"/>
    </xf>
    <xf numFmtId="171" fontId="94" fillId="0" borderId="31" xfId="388" applyNumberFormat="1" applyFont="1" applyFill="1" applyBorder="1" applyAlignment="1">
      <alignment horizontal="justify" vertical="center" wrapText="1"/>
    </xf>
    <xf numFmtId="170" fontId="94" fillId="0" borderId="0" xfId="388" applyNumberFormat="1" applyFont="1" applyFill="1" applyBorder="1" applyAlignment="1">
      <alignment horizontal="right" wrapText="1"/>
    </xf>
    <xf numFmtId="165" fontId="94" fillId="3" borderId="37" xfId="388" applyNumberFormat="1" applyFont="1" applyFill="1" applyBorder="1" applyAlignment="1">
      <alignment horizontal="center" vertical="center" wrapText="1"/>
    </xf>
    <xf numFmtId="170" fontId="94" fillId="3" borderId="37" xfId="388" applyNumberFormat="1" applyFont="1" applyFill="1" applyBorder="1" applyAlignment="1">
      <alignment horizontal="center" vertical="center" wrapText="1"/>
    </xf>
    <xf numFmtId="170" fontId="94" fillId="3" borderId="0" xfId="388" applyNumberFormat="1" applyFont="1" applyFill="1" applyBorder="1" applyAlignment="1">
      <alignment horizontal="right" wrapText="1"/>
    </xf>
    <xf numFmtId="49" fontId="89" fillId="0" borderId="37" xfId="388" applyNumberFormat="1" applyFont="1" applyFill="1" applyBorder="1" applyAlignment="1">
      <alignment horizontal="center" vertical="center" wrapText="1"/>
    </xf>
    <xf numFmtId="171" fontId="89" fillId="0" borderId="37" xfId="388" applyNumberFormat="1" applyFont="1" applyFill="1" applyBorder="1" applyAlignment="1">
      <alignment horizontal="justify" vertical="center" wrapText="1"/>
    </xf>
    <xf numFmtId="170" fontId="89" fillId="3" borderId="37" xfId="2" applyNumberFormat="1" applyFont="1" applyFill="1" applyBorder="1" applyAlignment="1">
      <alignment horizontal="center" vertical="center" wrapText="1"/>
    </xf>
    <xf numFmtId="49" fontId="83" fillId="0" borderId="37" xfId="388" applyNumberFormat="1" applyFont="1" applyFill="1" applyBorder="1" applyAlignment="1">
      <alignment horizontal="center" vertical="center" wrapText="1"/>
    </xf>
    <xf numFmtId="171" fontId="83" fillId="0" borderId="37" xfId="388" applyNumberFormat="1" applyFont="1" applyFill="1" applyBorder="1" applyAlignment="1">
      <alignment horizontal="justify" vertical="center" wrapText="1"/>
    </xf>
    <xf numFmtId="0" fontId="70" fillId="0" borderId="0" xfId="0" applyFont="1"/>
    <xf numFmtId="49" fontId="90" fillId="0" borderId="21" xfId="388" applyNumberFormat="1" applyFont="1" applyFill="1" applyBorder="1" applyAlignment="1">
      <alignment horizontal="center" vertical="center" wrapText="1"/>
    </xf>
    <xf numFmtId="170" fontId="94" fillId="3" borderId="37" xfId="2" applyNumberFormat="1" applyFont="1" applyFill="1" applyBorder="1" applyAlignment="1">
      <alignment horizontal="center" vertical="center" wrapText="1"/>
    </xf>
    <xf numFmtId="49" fontId="83" fillId="2" borderId="40" xfId="388" applyNumberFormat="1" applyFont="1" applyFill="1" applyBorder="1" applyAlignment="1">
      <alignment horizontal="center" vertical="center" wrapText="1"/>
    </xf>
    <xf numFmtId="49" fontId="83" fillId="5" borderId="40" xfId="388" applyNumberFormat="1" applyFont="1" applyFill="1" applyBorder="1" applyAlignment="1">
      <alignment horizontal="center" vertical="center" wrapText="1"/>
    </xf>
    <xf numFmtId="171" fontId="83" fillId="5" borderId="31" xfId="388" applyNumberFormat="1" applyFont="1" applyFill="1" applyBorder="1" applyAlignment="1">
      <alignment horizontal="justify" vertical="center" wrapText="1"/>
    </xf>
    <xf numFmtId="165" fontId="83" fillId="5" borderId="37" xfId="388" applyNumberFormat="1" applyFont="1" applyFill="1" applyBorder="1" applyAlignment="1">
      <alignment horizontal="center" vertical="center" wrapText="1"/>
    </xf>
    <xf numFmtId="170" fontId="83" fillId="5" borderId="37" xfId="388" applyNumberFormat="1" applyFont="1" applyFill="1" applyBorder="1" applyAlignment="1">
      <alignment horizontal="center" vertical="center" wrapText="1"/>
    </xf>
    <xf numFmtId="170" fontId="83" fillId="5" borderId="0" xfId="388" applyNumberFormat="1" applyFont="1" applyFill="1" applyBorder="1" applyAlignment="1">
      <alignment horizontal="right" wrapText="1"/>
    </xf>
    <xf numFmtId="49" fontId="90" fillId="72" borderId="40" xfId="0" applyNumberFormat="1" applyFont="1" applyFill="1" applyBorder="1" applyAlignment="1">
      <alignment horizontal="center" vertical="center" wrapText="1"/>
    </xf>
    <xf numFmtId="165" fontId="94" fillId="72" borderId="37" xfId="388" applyNumberFormat="1" applyFont="1" applyFill="1" applyBorder="1" applyAlignment="1">
      <alignment horizontal="center" vertical="center" wrapText="1"/>
    </xf>
    <xf numFmtId="170" fontId="94" fillId="72" borderId="37" xfId="388" applyNumberFormat="1" applyFont="1" applyFill="1" applyBorder="1" applyAlignment="1">
      <alignment horizontal="center" vertical="center" wrapText="1"/>
    </xf>
    <xf numFmtId="170" fontId="94" fillId="72" borderId="0" xfId="388" applyNumberFormat="1" applyFont="1" applyFill="1" applyBorder="1" applyAlignment="1">
      <alignment horizontal="right" wrapText="1"/>
    </xf>
    <xf numFmtId="49" fontId="83" fillId="3" borderId="40" xfId="388" applyNumberFormat="1" applyFont="1" applyFill="1" applyBorder="1" applyAlignment="1">
      <alignment horizontal="center" vertical="center" wrapText="1"/>
    </xf>
    <xf numFmtId="171" fontId="83" fillId="3" borderId="31" xfId="388" applyNumberFormat="1" applyFont="1" applyFill="1" applyBorder="1" applyAlignment="1">
      <alignment horizontal="justify" vertical="center" wrapText="1"/>
    </xf>
    <xf numFmtId="165" fontId="89" fillId="3" borderId="37" xfId="2" applyNumberFormat="1" applyFont="1" applyFill="1" applyBorder="1" applyAlignment="1">
      <alignment horizontal="center" vertical="center" wrapText="1"/>
    </xf>
    <xf numFmtId="170" fontId="89" fillId="3" borderId="0" xfId="2" applyNumberFormat="1" applyFont="1" applyFill="1" applyBorder="1" applyAlignment="1">
      <alignment horizontal="right" vertical="center" wrapText="1"/>
    </xf>
    <xf numFmtId="171" fontId="89" fillId="3" borderId="31" xfId="388" applyNumberFormat="1" applyFont="1" applyFill="1" applyBorder="1" applyAlignment="1">
      <alignment horizontal="justify" vertical="center" wrapText="1"/>
    </xf>
    <xf numFmtId="171" fontId="94" fillId="3" borderId="31" xfId="388" applyNumberFormat="1" applyFont="1" applyFill="1" applyBorder="1" applyAlignment="1">
      <alignment horizontal="justify" vertical="center" wrapText="1"/>
    </xf>
    <xf numFmtId="165" fontId="94" fillId="3" borderId="37" xfId="2" applyNumberFormat="1" applyFont="1" applyFill="1" applyBorder="1" applyAlignment="1">
      <alignment horizontal="center" vertical="center" wrapText="1"/>
    </xf>
    <xf numFmtId="170" fontId="94" fillId="3" borderId="0" xfId="2" applyNumberFormat="1" applyFont="1" applyFill="1" applyBorder="1" applyAlignment="1">
      <alignment horizontal="right" vertical="center" wrapText="1"/>
    </xf>
    <xf numFmtId="49" fontId="85" fillId="0" borderId="21" xfId="388" applyNumberFormat="1" applyFont="1" applyFill="1" applyBorder="1" applyAlignment="1">
      <alignment horizontal="center" vertical="center" wrapText="1"/>
    </xf>
    <xf numFmtId="49" fontId="89" fillId="72" borderId="40" xfId="388" applyNumberFormat="1" applyFont="1" applyFill="1" applyBorder="1" applyAlignment="1">
      <alignment horizontal="center" vertical="center" wrapText="1"/>
    </xf>
    <xf numFmtId="171" fontId="89" fillId="72" borderId="31" xfId="388" applyNumberFormat="1" applyFont="1" applyFill="1" applyBorder="1" applyAlignment="1">
      <alignment horizontal="justify" vertical="center" wrapText="1"/>
    </xf>
    <xf numFmtId="165" fontId="89" fillId="72" borderId="37" xfId="388" applyNumberFormat="1" applyFont="1" applyFill="1" applyBorder="1" applyAlignment="1">
      <alignment horizontal="center" vertical="center" wrapText="1"/>
    </xf>
    <xf numFmtId="170" fontId="89" fillId="72" borderId="37" xfId="388" applyNumberFormat="1" applyFont="1" applyFill="1" applyBorder="1" applyAlignment="1">
      <alignment horizontal="center" vertical="center" wrapText="1"/>
    </xf>
    <xf numFmtId="171" fontId="72" fillId="3" borderId="37" xfId="0" applyNumberFormat="1" applyFont="1" applyFill="1" applyBorder="1" applyAlignment="1">
      <alignment horizontal="justify" vertical="center" wrapText="1"/>
    </xf>
    <xf numFmtId="0" fontId="0" fillId="0" borderId="0" xfId="0" applyFill="1"/>
    <xf numFmtId="0" fontId="96" fillId="3" borderId="31" xfId="0" applyFont="1" applyFill="1" applyBorder="1" applyAlignment="1">
      <alignment wrapText="1"/>
    </xf>
    <xf numFmtId="171" fontId="13" fillId="3" borderId="37" xfId="0" applyNumberFormat="1" applyFont="1" applyFill="1" applyBorder="1" applyAlignment="1">
      <alignment horizontal="justify" vertical="center" wrapText="1"/>
    </xf>
    <xf numFmtId="0" fontId="97" fillId="3" borderId="37" xfId="0" applyFont="1" applyFill="1" applyBorder="1" applyAlignment="1">
      <alignment horizontal="center" vertical="center" wrapText="1"/>
    </xf>
    <xf numFmtId="0" fontId="97" fillId="3" borderId="37" xfId="0" applyFont="1" applyFill="1" applyBorder="1" applyAlignment="1">
      <alignment vertical="center" wrapText="1"/>
    </xf>
    <xf numFmtId="165" fontId="89" fillId="3" borderId="37" xfId="388" applyNumberFormat="1" applyFont="1" applyFill="1" applyBorder="1" applyAlignment="1">
      <alignment horizontal="center" vertical="center" wrapText="1"/>
    </xf>
    <xf numFmtId="170" fontId="89" fillId="3" borderId="37" xfId="388" applyNumberFormat="1" applyFont="1" applyFill="1" applyBorder="1" applyAlignment="1">
      <alignment horizontal="center" vertical="center" wrapText="1"/>
    </xf>
    <xf numFmtId="0" fontId="96" fillId="3" borderId="37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vertical="center" wrapText="1"/>
    </xf>
    <xf numFmtId="0" fontId="97" fillId="3" borderId="37" xfId="0" applyFont="1" applyFill="1" applyBorder="1" applyAlignment="1">
      <alignment wrapText="1"/>
    </xf>
    <xf numFmtId="170" fontId="89" fillId="3" borderId="0" xfId="388" applyNumberFormat="1" applyFont="1" applyFill="1" applyBorder="1" applyAlignment="1">
      <alignment horizontal="right" wrapText="1"/>
    </xf>
    <xf numFmtId="0" fontId="97" fillId="3" borderId="40" xfId="0" applyFont="1" applyFill="1" applyBorder="1" applyAlignment="1">
      <alignment horizontal="center" vertical="center" wrapText="1"/>
    </xf>
    <xf numFmtId="0" fontId="97" fillId="3" borderId="31" xfId="0" applyFont="1" applyFill="1" applyBorder="1" applyAlignment="1">
      <alignment vertical="center" wrapText="1"/>
    </xf>
    <xf numFmtId="0" fontId="96" fillId="3" borderId="40" xfId="0" applyFont="1" applyFill="1" applyBorder="1" applyAlignment="1">
      <alignment horizontal="center" vertical="center" wrapText="1"/>
    </xf>
    <xf numFmtId="0" fontId="96" fillId="3" borderId="31" xfId="0" applyFont="1" applyFill="1" applyBorder="1" applyAlignment="1">
      <alignment vertical="center" wrapText="1"/>
    </xf>
    <xf numFmtId="165" fontId="90" fillId="3" borderId="37" xfId="388" applyNumberFormat="1" applyFont="1" applyFill="1" applyBorder="1" applyAlignment="1">
      <alignment horizontal="center" vertical="center" wrapText="1"/>
    </xf>
    <xf numFmtId="170" fontId="90" fillId="3" borderId="37" xfId="388" applyNumberFormat="1" applyFont="1" applyFill="1" applyBorder="1" applyAlignment="1">
      <alignment horizontal="center" vertical="center" wrapText="1"/>
    </xf>
    <xf numFmtId="170" fontId="90" fillId="3" borderId="0" xfId="388" applyNumberFormat="1" applyFont="1" applyFill="1" applyBorder="1" applyAlignment="1">
      <alignment horizontal="right" wrapText="1"/>
    </xf>
    <xf numFmtId="0" fontId="0" fillId="0" borderId="0" xfId="0" applyFont="1"/>
    <xf numFmtId="171" fontId="84" fillId="3" borderId="37" xfId="0" applyNumberFormat="1" applyFont="1" applyFill="1" applyBorder="1" applyAlignment="1">
      <alignment horizontal="justify" vertical="center" wrapText="1"/>
    </xf>
    <xf numFmtId="165" fontId="83" fillId="3" borderId="37" xfId="388" applyNumberFormat="1" applyFont="1" applyFill="1" applyBorder="1" applyAlignment="1">
      <alignment horizontal="center" vertical="center" wrapText="1"/>
    </xf>
    <xf numFmtId="170" fontId="83" fillId="3" borderId="37" xfId="388" applyNumberFormat="1" applyFont="1" applyFill="1" applyBorder="1" applyAlignment="1">
      <alignment horizontal="center" vertical="center" wrapText="1"/>
    </xf>
    <xf numFmtId="170" fontId="83" fillId="3" borderId="0" xfId="388" applyNumberFormat="1" applyFont="1" applyFill="1" applyBorder="1" applyAlignment="1">
      <alignment horizontal="right" wrapText="1"/>
    </xf>
    <xf numFmtId="170" fontId="65" fillId="3" borderId="0" xfId="2" applyNumberFormat="1" applyFont="1" applyFill="1" applyBorder="1" applyAlignment="1">
      <alignment horizontal="right" vertical="center" wrapText="1"/>
    </xf>
    <xf numFmtId="0" fontId="12" fillId="3" borderId="37" xfId="0" applyFont="1" applyFill="1" applyBorder="1" applyAlignment="1">
      <alignment wrapText="1"/>
    </xf>
    <xf numFmtId="49" fontId="89" fillId="3" borderId="40" xfId="0" applyNumberFormat="1" applyFont="1" applyFill="1" applyBorder="1" applyAlignment="1">
      <alignment horizontal="center" vertical="center" wrapText="1"/>
    </xf>
    <xf numFmtId="171" fontId="89" fillId="3" borderId="31" xfId="0" applyNumberFormat="1" applyFont="1" applyFill="1" applyBorder="1" applyAlignment="1">
      <alignment horizontal="justify" vertical="center" wrapText="1"/>
    </xf>
    <xf numFmtId="49" fontId="90" fillId="3" borderId="40" xfId="0" applyNumberFormat="1" applyFont="1" applyFill="1" applyBorder="1" applyAlignment="1">
      <alignment horizontal="center" vertical="center" wrapText="1"/>
    </xf>
    <xf numFmtId="171" fontId="90" fillId="3" borderId="31" xfId="0" applyNumberFormat="1" applyFont="1" applyFill="1" applyBorder="1" applyAlignment="1">
      <alignment horizontal="justify" vertical="center" wrapText="1"/>
    </xf>
    <xf numFmtId="49" fontId="90" fillId="3" borderId="40" xfId="388" applyNumberFormat="1" applyFont="1" applyFill="1" applyBorder="1" applyAlignment="1">
      <alignment horizontal="center" vertical="center" wrapText="1"/>
    </xf>
    <xf numFmtId="0" fontId="81" fillId="0" borderId="0" xfId="0" applyFont="1"/>
    <xf numFmtId="171" fontId="13" fillId="3" borderId="31" xfId="0" applyNumberFormat="1" applyFont="1" applyFill="1" applyBorder="1" applyAlignment="1">
      <alignment horizontal="justify" vertical="center" wrapText="1"/>
    </xf>
    <xf numFmtId="171" fontId="89" fillId="72" borderId="31" xfId="388" applyNumberFormat="1" applyFont="1" applyFill="1" applyBorder="1" applyAlignment="1">
      <alignment vertical="justify" wrapText="1"/>
    </xf>
    <xf numFmtId="49" fontId="89" fillId="3" borderId="40" xfId="388" applyNumberFormat="1" applyFont="1" applyFill="1" applyBorder="1" applyAlignment="1">
      <alignment horizontal="center" vertical="center" wrapText="1"/>
    </xf>
    <xf numFmtId="171" fontId="89" fillId="3" borderId="31" xfId="388" applyNumberFormat="1" applyFont="1" applyFill="1" applyBorder="1" applyAlignment="1">
      <alignment vertical="justify" wrapText="1"/>
    </xf>
    <xf numFmtId="171" fontId="90" fillId="3" borderId="31" xfId="388" applyNumberFormat="1" applyFont="1" applyFill="1" applyBorder="1" applyAlignment="1">
      <alignment horizontal="justify" vertical="center" wrapText="1"/>
    </xf>
    <xf numFmtId="0" fontId="12" fillId="0" borderId="37" xfId="0" applyFont="1" applyBorder="1" applyAlignment="1">
      <alignment wrapText="1"/>
    </xf>
    <xf numFmtId="0" fontId="97" fillId="0" borderId="31" xfId="0" applyFont="1" applyBorder="1" applyAlignment="1">
      <alignment wrapText="1"/>
    </xf>
    <xf numFmtId="49" fontId="83" fillId="3" borderId="40" xfId="0" applyNumberFormat="1" applyFont="1" applyFill="1" applyBorder="1" applyAlignment="1">
      <alignment horizontal="center" vertical="center" wrapText="1"/>
    </xf>
    <xf numFmtId="171" fontId="83" fillId="3" borderId="31" xfId="0" applyNumberFormat="1" applyFont="1" applyFill="1" applyBorder="1" applyAlignment="1">
      <alignment horizontal="justify" vertical="center" wrapText="1"/>
    </xf>
    <xf numFmtId="171" fontId="84" fillId="3" borderId="37" xfId="388" applyNumberFormat="1" applyFont="1" applyFill="1" applyBorder="1" applyAlignment="1">
      <alignment horizontal="justify" vertical="center" wrapText="1"/>
    </xf>
    <xf numFmtId="171" fontId="89" fillId="72" borderId="31" xfId="0" applyNumberFormat="1" applyFont="1" applyFill="1" applyBorder="1" applyAlignment="1">
      <alignment horizontal="justify" vertical="center" wrapText="1"/>
    </xf>
    <xf numFmtId="49" fontId="89" fillId="3" borderId="37" xfId="0" applyNumberFormat="1" applyFont="1" applyFill="1" applyBorder="1" applyAlignment="1">
      <alignment horizontal="center" vertical="center" wrapText="1"/>
    </xf>
    <xf numFmtId="49" fontId="90" fillId="3" borderId="41" xfId="388" applyNumberFormat="1" applyFont="1" applyFill="1" applyBorder="1" applyAlignment="1">
      <alignment horizontal="center" vertical="center" wrapText="1"/>
    </xf>
    <xf numFmtId="49" fontId="83" fillId="73" borderId="37" xfId="388" applyNumberFormat="1" applyFont="1" applyFill="1" applyBorder="1" applyAlignment="1">
      <alignment horizontal="center" vertical="center" wrapText="1"/>
    </xf>
    <xf numFmtId="171" fontId="83" fillId="73" borderId="37" xfId="388" applyNumberFormat="1" applyFont="1" applyFill="1" applyBorder="1" applyAlignment="1">
      <alignment horizontal="justify" vertical="center" wrapText="1"/>
    </xf>
    <xf numFmtId="165" fontId="89" fillId="73" borderId="37" xfId="2" applyNumberFormat="1" applyFont="1" applyFill="1" applyBorder="1" applyAlignment="1">
      <alignment horizontal="center" vertical="center" wrapText="1"/>
    </xf>
    <xf numFmtId="170" fontId="89" fillId="73" borderId="37" xfId="2" applyNumberFormat="1" applyFont="1" applyFill="1" applyBorder="1" applyAlignment="1">
      <alignment horizontal="center" vertical="center" wrapText="1"/>
    </xf>
    <xf numFmtId="49" fontId="83" fillId="5" borderId="37" xfId="388" applyNumberFormat="1" applyFont="1" applyFill="1" applyBorder="1" applyAlignment="1">
      <alignment horizontal="center" vertical="center" wrapText="1"/>
    </xf>
    <xf numFmtId="171" fontId="83" fillId="5" borderId="37" xfId="388" applyNumberFormat="1" applyFont="1" applyFill="1" applyBorder="1" applyAlignment="1">
      <alignment horizontal="justify" vertical="center" wrapText="1"/>
    </xf>
    <xf numFmtId="0" fontId="94" fillId="3" borderId="37" xfId="339" applyFont="1" applyFill="1" applyBorder="1" applyAlignment="1">
      <alignment vertical="center"/>
    </xf>
    <xf numFmtId="0" fontId="94" fillId="3" borderId="37" xfId="339" applyFont="1" applyFill="1" applyBorder="1" applyAlignment="1">
      <alignment vertical="center" wrapText="1"/>
    </xf>
    <xf numFmtId="49" fontId="90" fillId="3" borderId="37" xfId="388" applyNumberFormat="1" applyFont="1" applyFill="1" applyBorder="1" applyAlignment="1">
      <alignment horizontal="center" vertical="center" wrapText="1"/>
    </xf>
    <xf numFmtId="49" fontId="90" fillId="3" borderId="42" xfId="388" applyNumberFormat="1" applyFont="1" applyFill="1" applyBorder="1" applyAlignment="1">
      <alignment horizontal="center" vertical="center" wrapText="1"/>
    </xf>
    <xf numFmtId="171" fontId="89" fillId="3" borderId="43" xfId="388" applyNumberFormat="1" applyFont="1" applyFill="1" applyBorder="1" applyAlignment="1">
      <alignment horizontal="justify" vertical="center" wrapText="1"/>
    </xf>
    <xf numFmtId="165" fontId="98" fillId="0" borderId="37" xfId="0" applyNumberFormat="1" applyFont="1" applyBorder="1" applyAlignment="1">
      <alignment horizontal="center"/>
    </xf>
    <xf numFmtId="165" fontId="65" fillId="0" borderId="37" xfId="0" applyNumberFormat="1" applyFont="1" applyBorder="1" applyAlignment="1">
      <alignment horizontal="center"/>
    </xf>
    <xf numFmtId="168" fontId="0" fillId="0" borderId="37" xfId="0" applyNumberFormat="1" applyBorder="1" applyAlignment="1">
      <alignment horizontal="center"/>
    </xf>
    <xf numFmtId="168" fontId="68" fillId="0" borderId="37" xfId="0" applyNumberFormat="1" applyFont="1" applyBorder="1" applyAlignment="1">
      <alignment horizontal="center"/>
    </xf>
    <xf numFmtId="0" fontId="5" fillId="0" borderId="3" xfId="1" applyFont="1" applyBorder="1" applyAlignment="1">
      <alignment horizontal="right" vertical="center" wrapText="1"/>
    </xf>
    <xf numFmtId="0" fontId="83" fillId="0" borderId="0" xfId="388" applyNumberFormat="1" applyFont="1" applyFill="1" applyBorder="1" applyAlignment="1">
      <alignment horizontal="center" vertical="center" wrapText="1"/>
    </xf>
    <xf numFmtId="49" fontId="85" fillId="0" borderId="37" xfId="388" applyNumberFormat="1" applyFont="1" applyFill="1" applyBorder="1" applyAlignment="1">
      <alignment horizontal="center" vertical="center" wrapText="1"/>
    </xf>
    <xf numFmtId="0" fontId="65" fillId="3" borderId="37" xfId="1" applyFont="1" applyFill="1" applyBorder="1" applyAlignment="1">
      <alignment wrapText="1"/>
    </xf>
    <xf numFmtId="49" fontId="5" fillId="3" borderId="37" xfId="1" applyNumberFormat="1" applyFont="1" applyFill="1" applyBorder="1" applyAlignment="1">
      <alignment horizontal="center" wrapText="1"/>
    </xf>
    <xf numFmtId="0" fontId="5" fillId="3" borderId="37" xfId="1" applyFont="1" applyFill="1" applyBorder="1" applyAlignment="1">
      <alignment wrapText="1"/>
    </xf>
    <xf numFmtId="49" fontId="65" fillId="3" borderId="37" xfId="1" applyNumberFormat="1" applyFont="1" applyFill="1" applyBorder="1" applyAlignment="1">
      <alignment horizontal="center" wrapText="1"/>
    </xf>
    <xf numFmtId="49" fontId="99" fillId="3" borderId="37" xfId="1" applyNumberFormat="1" applyFont="1" applyFill="1" applyBorder="1" applyAlignment="1">
      <alignment horizontal="center" wrapText="1"/>
    </xf>
    <xf numFmtId="49" fontId="100" fillId="3" borderId="37" xfId="1" applyNumberFormat="1" applyFont="1" applyFill="1" applyBorder="1" applyAlignment="1">
      <alignment horizontal="center" wrapText="1"/>
    </xf>
    <xf numFmtId="0" fontId="99" fillId="3" borderId="37" xfId="1" applyFont="1" applyFill="1" applyBorder="1" applyAlignment="1">
      <alignment wrapText="1"/>
    </xf>
    <xf numFmtId="0" fontId="2" fillId="0" borderId="37" xfId="0" applyFont="1" applyBorder="1"/>
    <xf numFmtId="165" fontId="5" fillId="0" borderId="37" xfId="1" applyNumberFormat="1" applyFont="1" applyFill="1" applyBorder="1" applyAlignment="1">
      <alignment horizontal="center" wrapText="1"/>
    </xf>
    <xf numFmtId="49" fontId="4" fillId="0" borderId="37" xfId="1" applyNumberFormat="1" applyFont="1" applyFill="1" applyBorder="1" applyAlignment="1">
      <alignment horizontal="center" vertical="top" wrapText="1"/>
    </xf>
    <xf numFmtId="49" fontId="5" fillId="0" borderId="37" xfId="1" applyNumberFormat="1" applyFont="1" applyFill="1" applyBorder="1" applyAlignment="1">
      <alignment horizontal="center" wrapText="1"/>
    </xf>
    <xf numFmtId="0" fontId="5" fillId="0" borderId="37" xfId="1" applyFont="1" applyFill="1" applyBorder="1" applyAlignment="1">
      <alignment wrapText="1"/>
    </xf>
    <xf numFmtId="165" fontId="5" fillId="3" borderId="37" xfId="0" applyNumberFormat="1" applyFont="1" applyFill="1" applyBorder="1" applyAlignment="1">
      <alignment horizontal="center"/>
    </xf>
    <xf numFmtId="49" fontId="5" fillId="0" borderId="37" xfId="1" applyNumberFormat="1" applyFont="1" applyFill="1" applyBorder="1" applyAlignment="1">
      <alignment horizontal="center" vertical="center" wrapText="1"/>
    </xf>
    <xf numFmtId="49" fontId="5" fillId="3" borderId="37" xfId="1" applyNumberFormat="1" applyFont="1" applyFill="1" applyBorder="1" applyAlignment="1">
      <alignment horizontal="center" vertical="center" wrapText="1"/>
    </xf>
    <xf numFmtId="0" fontId="5" fillId="3" borderId="37" xfId="1" applyFont="1" applyFill="1" applyBorder="1" applyAlignment="1">
      <alignment vertical="center" wrapText="1"/>
    </xf>
    <xf numFmtId="0" fontId="4" fillId="68" borderId="37" xfId="1" applyFont="1" applyFill="1" applyBorder="1" applyAlignment="1">
      <alignment wrapText="1"/>
    </xf>
    <xf numFmtId="49" fontId="4" fillId="3" borderId="37" xfId="1" applyNumberFormat="1" applyFont="1" applyFill="1" applyBorder="1" applyAlignment="1">
      <alignment horizontal="center" wrapText="1"/>
    </xf>
    <xf numFmtId="49" fontId="4" fillId="68" borderId="37" xfId="1" applyNumberFormat="1" applyFont="1" applyFill="1" applyBorder="1" applyAlignment="1">
      <alignment horizontal="center" wrapText="1"/>
    </xf>
    <xf numFmtId="49" fontId="5" fillId="3" borderId="37" xfId="1" applyNumberFormat="1" applyFont="1" applyFill="1" applyBorder="1" applyAlignment="1">
      <alignment horizontal="center" vertical="top" wrapText="1"/>
    </xf>
    <xf numFmtId="0" fontId="4" fillId="7" borderId="37" xfId="1" applyFont="1" applyFill="1" applyBorder="1" applyAlignment="1">
      <alignment wrapText="1"/>
    </xf>
    <xf numFmtId="49" fontId="99" fillId="0" borderId="37" xfId="1" applyNumberFormat="1" applyFont="1" applyFill="1" applyBorder="1" applyAlignment="1">
      <alignment horizontal="center" wrapText="1"/>
    </xf>
    <xf numFmtId="0" fontId="5" fillId="0" borderId="37" xfId="1" applyFont="1" applyBorder="1" applyAlignment="1">
      <alignment horizontal="left" wrapText="1"/>
    </xf>
    <xf numFmtId="49" fontId="4" fillId="3" borderId="37" xfId="1" applyNumberFormat="1" applyFont="1" applyFill="1" applyBorder="1" applyAlignment="1">
      <alignment horizontal="center" vertical="top" wrapText="1"/>
    </xf>
    <xf numFmtId="171" fontId="84" fillId="3" borderId="31" xfId="0" applyNumberFormat="1" applyFont="1" applyFill="1" applyBorder="1" applyAlignment="1">
      <alignment horizontal="justify" vertical="center" wrapText="1"/>
    </xf>
    <xf numFmtId="49" fontId="90" fillId="3" borderId="44" xfId="388" applyNumberFormat="1" applyFont="1" applyFill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top" wrapText="1"/>
    </xf>
    <xf numFmtId="0" fontId="13" fillId="3" borderId="37" xfId="0" applyFont="1" applyFill="1" applyBorder="1" applyAlignment="1">
      <alignment vertical="top" wrapText="1"/>
    </xf>
    <xf numFmtId="0" fontId="74" fillId="0" borderId="37" xfId="0" applyFont="1" applyBorder="1" applyAlignment="1">
      <alignment wrapText="1"/>
    </xf>
    <xf numFmtId="0" fontId="72" fillId="3" borderId="37" xfId="0" applyFont="1" applyFill="1" applyBorder="1" applyAlignment="1">
      <alignment horizontal="center" vertical="top" wrapText="1"/>
    </xf>
    <xf numFmtId="0" fontId="74" fillId="3" borderId="37" xfId="0" applyFont="1" applyFill="1" applyBorder="1" applyAlignment="1">
      <alignment horizontal="center" vertical="top" wrapText="1"/>
    </xf>
    <xf numFmtId="0" fontId="92" fillId="3" borderId="0" xfId="0" applyFont="1" applyFill="1"/>
    <xf numFmtId="0" fontId="83" fillId="0" borderId="0" xfId="388" applyNumberFormat="1" applyFont="1" applyFill="1" applyBorder="1" applyAlignment="1">
      <alignment horizontal="center" vertical="center" wrapText="1"/>
    </xf>
    <xf numFmtId="0" fontId="83" fillId="0" borderId="0" xfId="388" applyNumberFormat="1" applyFont="1" applyFill="1" applyBorder="1" applyAlignment="1">
      <alignment horizontal="center" vertical="center" wrapText="1"/>
    </xf>
    <xf numFmtId="0" fontId="86" fillId="0" borderId="37" xfId="388" applyFont="1" applyBorder="1" applyAlignment="1">
      <alignment horizontal="center" vertical="center" wrapText="1"/>
    </xf>
    <xf numFmtId="49" fontId="85" fillId="0" borderId="37" xfId="388" applyNumberFormat="1" applyFont="1" applyFill="1" applyBorder="1" applyAlignment="1">
      <alignment horizontal="center" vertical="center" wrapText="1"/>
    </xf>
    <xf numFmtId="0" fontId="82" fillId="0" borderId="37" xfId="388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66" fillId="0" borderId="0" xfId="0" applyFont="1" applyAlignment="1">
      <alignment horizontal="center" vertical="center" wrapText="1"/>
    </xf>
    <xf numFmtId="0" fontId="68" fillId="0" borderId="3" xfId="0" applyFont="1" applyBorder="1" applyAlignment="1">
      <alignment horizontal="right"/>
    </xf>
    <xf numFmtId="0" fontId="71" fillId="0" borderId="0" xfId="0" applyFont="1" applyBorder="1" applyAlignment="1">
      <alignment horizontal="left" vertical="center" wrapText="1"/>
    </xf>
    <xf numFmtId="0" fontId="72" fillId="0" borderId="33" xfId="0" applyFont="1" applyBorder="1" applyAlignment="1">
      <alignment horizontal="center" vertical="center" wrapText="1"/>
    </xf>
    <xf numFmtId="0" fontId="72" fillId="0" borderId="34" xfId="0" applyFont="1" applyBorder="1" applyAlignment="1">
      <alignment horizontal="center" vertical="center" wrapText="1"/>
    </xf>
    <xf numFmtId="0" fontId="72" fillId="0" borderId="35" xfId="0" applyFont="1" applyBorder="1" applyAlignment="1">
      <alignment horizontal="center" vertical="center" wrapText="1"/>
    </xf>
    <xf numFmtId="0" fontId="72" fillId="0" borderId="28" xfId="0" applyFont="1" applyBorder="1" applyAlignment="1">
      <alignment horizontal="center" vertical="center" wrapText="1"/>
    </xf>
    <xf numFmtId="0" fontId="72" fillId="0" borderId="22" xfId="0" applyFont="1" applyBorder="1" applyAlignment="1">
      <alignment horizontal="center" vertical="center" wrapText="1"/>
    </xf>
    <xf numFmtId="0" fontId="71" fillId="0" borderId="0" xfId="0" applyFont="1" applyBorder="1" applyAlignment="1">
      <alignment horizontal="center" vertical="center" wrapText="1"/>
    </xf>
    <xf numFmtId="0" fontId="72" fillId="0" borderId="30" xfId="0" applyFont="1" applyBorder="1" applyAlignment="1">
      <alignment horizontal="center" vertical="center" wrapText="1"/>
    </xf>
    <xf numFmtId="0" fontId="72" fillId="0" borderId="31" xfId="0" applyFont="1" applyBorder="1" applyAlignment="1">
      <alignment horizontal="center" vertical="center" wrapText="1"/>
    </xf>
    <xf numFmtId="0" fontId="72" fillId="0" borderId="32" xfId="0" applyFont="1" applyBorder="1" applyAlignment="1">
      <alignment horizontal="center" vertical="center" wrapText="1"/>
    </xf>
    <xf numFmtId="0" fontId="72" fillId="0" borderId="21" xfId="0" applyFont="1" applyBorder="1" applyAlignment="1">
      <alignment horizontal="center" vertical="center" wrapText="1"/>
    </xf>
    <xf numFmtId="0" fontId="72" fillId="0" borderId="37" xfId="0" applyFont="1" applyBorder="1" applyAlignment="1">
      <alignment horizontal="center" vertical="center" wrapText="1"/>
    </xf>
    <xf numFmtId="0" fontId="71" fillId="0" borderId="0" xfId="0" applyFont="1" applyBorder="1" applyAlignment="1">
      <alignment horizontal="left" vertical="center"/>
    </xf>
    <xf numFmtId="0" fontId="72" fillId="0" borderId="0" xfId="561" applyFont="1" applyBorder="1" applyAlignment="1">
      <alignment horizontal="center" vertical="center"/>
    </xf>
  </cellXfs>
  <cellStyles count="664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20% - Акцент1 2" xfId="10"/>
    <cellStyle name="20% - Акцент1 2 2" xfId="11"/>
    <cellStyle name="20% - Акцент2 2" xfId="12"/>
    <cellStyle name="20% - Акцент2 2 2" xfId="13"/>
    <cellStyle name="20% - Акцент3 2" xfId="14"/>
    <cellStyle name="20% - Акцент3 2 2" xfId="15"/>
    <cellStyle name="20% - Акцент4 2" xfId="16"/>
    <cellStyle name="20% - Акцент4 2 2" xfId="17"/>
    <cellStyle name="20% - Акцент5 2" xfId="18"/>
    <cellStyle name="20% - Акцент5 2 2" xfId="19"/>
    <cellStyle name="20% - Акцент6 2" xfId="20"/>
    <cellStyle name="20% - Акцент6 2 2" xfId="21"/>
    <cellStyle name="40% - Accent1" xfId="22"/>
    <cellStyle name="40% - Accent2" xfId="23"/>
    <cellStyle name="40% - Accent3" xfId="24"/>
    <cellStyle name="40% - Accent4" xfId="25"/>
    <cellStyle name="40% - Accent5" xfId="26"/>
    <cellStyle name="40% - Accent6" xfId="27"/>
    <cellStyle name="40% - Акцент1 2" xfId="28"/>
    <cellStyle name="40% - Акцент1 2 2" xfId="29"/>
    <cellStyle name="40% - Акцент2 2" xfId="30"/>
    <cellStyle name="40% - Акцент2 2 2" xfId="31"/>
    <cellStyle name="40% - Акцент3 2" xfId="32"/>
    <cellStyle name="40% - Акцент3 2 2" xfId="33"/>
    <cellStyle name="40% - Акцент4 2" xfId="34"/>
    <cellStyle name="40% - Акцент4 2 2" xfId="35"/>
    <cellStyle name="40% - Акцент5 2" xfId="36"/>
    <cellStyle name="40% - Акцент5 2 2" xfId="37"/>
    <cellStyle name="40% - Акцент6 2" xfId="38"/>
    <cellStyle name="40% - Акцент6 2 2" xfId="39"/>
    <cellStyle name="60% - Accent1" xfId="40"/>
    <cellStyle name="60% - Accent2" xfId="41"/>
    <cellStyle name="60% - Accent3" xfId="42"/>
    <cellStyle name="60% - Accent4" xfId="43"/>
    <cellStyle name="60% - Accent5" xfId="44"/>
    <cellStyle name="60% - Accent6" xfId="45"/>
    <cellStyle name="60% - Акцент1 2" xfId="46"/>
    <cellStyle name="60% - Акцент2 2" xfId="47"/>
    <cellStyle name="60% - Акцент3 2" xfId="48"/>
    <cellStyle name="60% - Акцент4 2" xfId="49"/>
    <cellStyle name="60% - Акцент5 2" xfId="50"/>
    <cellStyle name="60% - Акцент6 2" xfId="51"/>
    <cellStyle name="Accent1" xfId="52"/>
    <cellStyle name="Accent1 - 20%" xfId="53"/>
    <cellStyle name="Accent1 - 40%" xfId="54"/>
    <cellStyle name="Accent1 - 60%" xfId="55"/>
    <cellStyle name="Accent2" xfId="56"/>
    <cellStyle name="Accent2 - 20%" xfId="57"/>
    <cellStyle name="Accent2 - 40%" xfId="58"/>
    <cellStyle name="Accent2 - 60%" xfId="59"/>
    <cellStyle name="Accent3" xfId="60"/>
    <cellStyle name="Accent3 - 20%" xfId="61"/>
    <cellStyle name="Accent3 - 40%" xfId="62"/>
    <cellStyle name="Accent3 - 60%" xfId="63"/>
    <cellStyle name="Accent3_10" xfId="64"/>
    <cellStyle name="Accent4" xfId="65"/>
    <cellStyle name="Accent4 - 20%" xfId="66"/>
    <cellStyle name="Accent4 - 40%" xfId="67"/>
    <cellStyle name="Accent4 - 60%" xfId="68"/>
    <cellStyle name="Accent4_10" xfId="69"/>
    <cellStyle name="Accent5" xfId="70"/>
    <cellStyle name="Accent5 - 20%" xfId="71"/>
    <cellStyle name="Accent5 - 40%" xfId="72"/>
    <cellStyle name="Accent5 - 60%" xfId="73"/>
    <cellStyle name="Accent5_10" xfId="74"/>
    <cellStyle name="Accent6" xfId="75"/>
    <cellStyle name="Accent6 - 20%" xfId="76"/>
    <cellStyle name="Accent6 - 40%" xfId="77"/>
    <cellStyle name="Accent6 - 60%" xfId="78"/>
    <cellStyle name="Accent6_10" xfId="79"/>
    <cellStyle name="Bad" xfId="80"/>
    <cellStyle name="Calculation" xfId="81"/>
    <cellStyle name="Check Cell" xfId="82"/>
    <cellStyle name="Emphasis 1" xfId="83"/>
    <cellStyle name="Emphasis 2" xfId="84"/>
    <cellStyle name="Emphasis 3" xfId="85"/>
    <cellStyle name="Explanatory Text" xfId="86"/>
    <cellStyle name="Good" xfId="87"/>
    <cellStyle name="Heading 1" xfId="88"/>
    <cellStyle name="Heading 2" xfId="89"/>
    <cellStyle name="Heading 3" xfId="90"/>
    <cellStyle name="Heading 4" xfId="91"/>
    <cellStyle name="Input" xfId="92"/>
    <cellStyle name="Linked Cell" xfId="93"/>
    <cellStyle name="Neutral" xfId="94"/>
    <cellStyle name="Normal" xfId="95"/>
    <cellStyle name="Note" xfId="96"/>
    <cellStyle name="Output" xfId="97"/>
    <cellStyle name="SAPBEXaggData" xfId="98"/>
    <cellStyle name="SAPBEXaggData 2" xfId="99"/>
    <cellStyle name="SAPBEXaggData 3" xfId="100"/>
    <cellStyle name="SAPBEXaggData_Приложения к закону (поправки)" xfId="101"/>
    <cellStyle name="SAPBEXaggDataEmph" xfId="102"/>
    <cellStyle name="SAPBEXaggDataEmph 2" xfId="103"/>
    <cellStyle name="SAPBEXaggDataEmph 3" xfId="104"/>
    <cellStyle name="SAPBEXaggItem" xfId="105"/>
    <cellStyle name="SAPBEXaggItem 2" xfId="106"/>
    <cellStyle name="SAPBEXaggItem 3" xfId="107"/>
    <cellStyle name="SAPBEXaggItem_8" xfId="108"/>
    <cellStyle name="SAPBEXaggItemX" xfId="109"/>
    <cellStyle name="SAPBEXaggItemX 2" xfId="110"/>
    <cellStyle name="SAPBEXaggItemX 3" xfId="111"/>
    <cellStyle name="SAPBEXchaText" xfId="112"/>
    <cellStyle name="SAPBEXchaText 2" xfId="113"/>
    <cellStyle name="SAPBEXchaText 3" xfId="114"/>
    <cellStyle name="SAPBEXexcBad7" xfId="115"/>
    <cellStyle name="SAPBEXexcBad7 2" xfId="116"/>
    <cellStyle name="SAPBEXexcBad7 3" xfId="117"/>
    <cellStyle name="SAPBEXexcBad8" xfId="118"/>
    <cellStyle name="SAPBEXexcBad8 2" xfId="119"/>
    <cellStyle name="SAPBEXexcBad8 3" xfId="120"/>
    <cellStyle name="SAPBEXexcBad9" xfId="121"/>
    <cellStyle name="SAPBEXexcBad9 2" xfId="122"/>
    <cellStyle name="SAPBEXexcBad9 3" xfId="123"/>
    <cellStyle name="SAPBEXexcCritical4" xfId="124"/>
    <cellStyle name="SAPBEXexcCritical4 2" xfId="125"/>
    <cellStyle name="SAPBEXexcCritical4 3" xfId="126"/>
    <cellStyle name="SAPBEXexcCritical5" xfId="127"/>
    <cellStyle name="SAPBEXexcCritical5 2" xfId="128"/>
    <cellStyle name="SAPBEXexcCritical5 3" xfId="129"/>
    <cellStyle name="SAPBEXexcCritical6" xfId="130"/>
    <cellStyle name="SAPBEXexcCritical6 2" xfId="131"/>
    <cellStyle name="SAPBEXexcCritical6 3" xfId="132"/>
    <cellStyle name="SAPBEXexcGood1" xfId="133"/>
    <cellStyle name="SAPBEXexcGood1 2" xfId="134"/>
    <cellStyle name="SAPBEXexcGood1 3" xfId="135"/>
    <cellStyle name="SAPBEXexcGood2" xfId="136"/>
    <cellStyle name="SAPBEXexcGood2 2" xfId="137"/>
    <cellStyle name="SAPBEXexcGood2 3" xfId="138"/>
    <cellStyle name="SAPBEXexcGood3" xfId="139"/>
    <cellStyle name="SAPBEXexcGood3 2" xfId="140"/>
    <cellStyle name="SAPBEXexcGood3 3" xfId="141"/>
    <cellStyle name="SAPBEXfilterDrill" xfId="142"/>
    <cellStyle name="SAPBEXfilterDrill 2" xfId="143"/>
    <cellStyle name="SAPBEXfilterDrill 3" xfId="144"/>
    <cellStyle name="SAPBEXfilterItem" xfId="145"/>
    <cellStyle name="SAPBEXfilterItem 2" xfId="146"/>
    <cellStyle name="SAPBEXfilterItem 3" xfId="147"/>
    <cellStyle name="SAPBEXfilterText" xfId="148"/>
    <cellStyle name="SAPBEXfilterText 2" xfId="149"/>
    <cellStyle name="SAPBEXfilterText 3" xfId="150"/>
    <cellStyle name="SAPBEXformats" xfId="151"/>
    <cellStyle name="SAPBEXformats 2" xfId="152"/>
    <cellStyle name="SAPBEXformats 3" xfId="153"/>
    <cellStyle name="SAPBEXheaderItem" xfId="154"/>
    <cellStyle name="SAPBEXheaderItem 2" xfId="155"/>
    <cellStyle name="SAPBEXheaderItem 3" xfId="156"/>
    <cellStyle name="SAPBEXheaderText" xfId="157"/>
    <cellStyle name="SAPBEXheaderText 2" xfId="158"/>
    <cellStyle name="SAPBEXheaderText 3" xfId="159"/>
    <cellStyle name="SAPBEXHLevel0" xfId="160"/>
    <cellStyle name="SAPBEXHLevel0 2" xfId="161"/>
    <cellStyle name="SAPBEXHLevel0 2 2 3" xfId="162"/>
    <cellStyle name="SAPBEXHLevel0X" xfId="163"/>
    <cellStyle name="SAPBEXHLevel0X 2" xfId="164"/>
    <cellStyle name="SAPBEXHLevel0X 3" xfId="165"/>
    <cellStyle name="SAPBEXHLevel1" xfId="166"/>
    <cellStyle name="SAPBEXHLevel1 2" xfId="167"/>
    <cellStyle name="SAPBEXHLevel1X" xfId="168"/>
    <cellStyle name="SAPBEXHLevel1X 2" xfId="169"/>
    <cellStyle name="SAPBEXHLevel1X 3" xfId="170"/>
    <cellStyle name="SAPBEXHLevel2" xfId="171"/>
    <cellStyle name="SAPBEXHLevel2 2" xfId="172"/>
    <cellStyle name="SAPBEXHLevel2X" xfId="173"/>
    <cellStyle name="SAPBEXHLevel2X 2" xfId="174"/>
    <cellStyle name="SAPBEXHLevel2X 3" xfId="175"/>
    <cellStyle name="SAPBEXHLevel3" xfId="176"/>
    <cellStyle name="SAPBEXHLevel3 2" xfId="177"/>
    <cellStyle name="SAPBEXHLevel3 3" xfId="178"/>
    <cellStyle name="SAPBEXHLevel3X" xfId="179"/>
    <cellStyle name="SAPBEXHLevel3X 2" xfId="180"/>
    <cellStyle name="SAPBEXHLevel3X 3" xfId="181"/>
    <cellStyle name="SAPBEXinputData" xfId="182"/>
    <cellStyle name="SAPBEXinputData 2" xfId="183"/>
    <cellStyle name="SAPBEXinputData 3" xfId="184"/>
    <cellStyle name="SAPBEXItemHeader" xfId="185"/>
    <cellStyle name="SAPBEXresData" xfId="186"/>
    <cellStyle name="SAPBEXresData 2" xfId="187"/>
    <cellStyle name="SAPBEXresData 3" xfId="188"/>
    <cellStyle name="SAPBEXresDataEmph" xfId="189"/>
    <cellStyle name="SAPBEXresDataEmph 2" xfId="190"/>
    <cellStyle name="SAPBEXresDataEmph 3" xfId="191"/>
    <cellStyle name="SAPBEXresItem" xfId="192"/>
    <cellStyle name="SAPBEXresItem 2" xfId="193"/>
    <cellStyle name="SAPBEXresItem 3" xfId="194"/>
    <cellStyle name="SAPBEXresItemX" xfId="195"/>
    <cellStyle name="SAPBEXresItemX 2" xfId="196"/>
    <cellStyle name="SAPBEXresItemX 3" xfId="197"/>
    <cellStyle name="SAPBEXstdData" xfId="198"/>
    <cellStyle name="SAPBEXstdData 2" xfId="199"/>
    <cellStyle name="SAPBEXstdData_726-ПК (прил.)" xfId="200"/>
    <cellStyle name="SAPBEXstdDataEmph" xfId="201"/>
    <cellStyle name="SAPBEXstdDataEmph 2" xfId="202"/>
    <cellStyle name="SAPBEXstdDataEmph 3" xfId="203"/>
    <cellStyle name="SAPBEXstdItem" xfId="204"/>
    <cellStyle name="SAPBEXstdItem 2" xfId="205"/>
    <cellStyle name="SAPBEXstdItem 3" xfId="206"/>
    <cellStyle name="SAPBEXstdItem_726-ПК (прил.)" xfId="207"/>
    <cellStyle name="SAPBEXstdItemX" xfId="208"/>
    <cellStyle name="SAPBEXstdItemX 2" xfId="209"/>
    <cellStyle name="SAPBEXstdItemX 3" xfId="210"/>
    <cellStyle name="SAPBEXtitle" xfId="211"/>
    <cellStyle name="SAPBEXtitle 2" xfId="212"/>
    <cellStyle name="SAPBEXtitle 3" xfId="213"/>
    <cellStyle name="SAPBEXunassignedItem" xfId="214"/>
    <cellStyle name="SAPBEXundefined" xfId="215"/>
    <cellStyle name="SAPBEXundefined 2" xfId="216"/>
    <cellStyle name="SAPBEXundefined 3" xfId="217"/>
    <cellStyle name="Sheet Title" xfId="218"/>
    <cellStyle name="Title" xfId="219"/>
    <cellStyle name="Total" xfId="220"/>
    <cellStyle name="Warning Text" xfId="221"/>
    <cellStyle name="Акцент1 2" xfId="222"/>
    <cellStyle name="Акцент2 2" xfId="223"/>
    <cellStyle name="Акцент3 2" xfId="224"/>
    <cellStyle name="Акцент4 2" xfId="225"/>
    <cellStyle name="Акцент5 2" xfId="226"/>
    <cellStyle name="Акцент6 2" xfId="227"/>
    <cellStyle name="Ввод  2" xfId="228"/>
    <cellStyle name="Вывод 2" xfId="229"/>
    <cellStyle name="Вычисление 2" xfId="230"/>
    <cellStyle name="Заголовок 1 2" xfId="231"/>
    <cellStyle name="Заголовок 2 2" xfId="232"/>
    <cellStyle name="Заголовок 3 2" xfId="233"/>
    <cellStyle name="Заголовок 4 2" xfId="234"/>
    <cellStyle name="Итог 2" xfId="235"/>
    <cellStyle name="Контрольная ячейка 2" xfId="236"/>
    <cellStyle name="Название 2" xfId="237"/>
    <cellStyle name="Нейтральный 2" xfId="238"/>
    <cellStyle name="Обычный" xfId="0" builtinId="0"/>
    <cellStyle name="Обычный 10" xfId="239"/>
    <cellStyle name="Обычный 10 2" xfId="240"/>
    <cellStyle name="Обычный 10 2 2" xfId="241"/>
    <cellStyle name="Обычный 10 2 2 2" xfId="242"/>
    <cellStyle name="Обычный 10 2 2 2 2" xfId="243"/>
    <cellStyle name="Обычный 10 2 2 3" xfId="244"/>
    <cellStyle name="Обычный 10 2 3" xfId="245"/>
    <cellStyle name="Обычный 10 2 3 2" xfId="246"/>
    <cellStyle name="Обычный 10 2 4" xfId="247"/>
    <cellStyle name="Обычный 10 3" xfId="248"/>
    <cellStyle name="Обычный 10 3 2" xfId="249"/>
    <cellStyle name="Обычный 10 3 2 2" xfId="250"/>
    <cellStyle name="Обычный 10 3 3" xfId="251"/>
    <cellStyle name="Обычный 10 4" xfId="252"/>
    <cellStyle name="Обычный 10 4 2" xfId="253"/>
    <cellStyle name="Обычный 10 5" xfId="254"/>
    <cellStyle name="Обычный 11" xfId="255"/>
    <cellStyle name="Обычный 11 2" xfId="256"/>
    <cellStyle name="Обычный 11 2 2" xfId="257"/>
    <cellStyle name="Обычный 11 2 2 2" xfId="258"/>
    <cellStyle name="Обычный 11 2 2 2 2" xfId="259"/>
    <cellStyle name="Обычный 11 2 2 2 2 2" xfId="260"/>
    <cellStyle name="Обычный 11 2 2 2 3" xfId="261"/>
    <cellStyle name="Обычный 11 2 2 3" xfId="262"/>
    <cellStyle name="Обычный 11 2 2 3 2" xfId="263"/>
    <cellStyle name="Обычный 11 2 2 4" xfId="264"/>
    <cellStyle name="Обычный 11 2 3" xfId="265"/>
    <cellStyle name="Обычный 11 2 3 2" xfId="266"/>
    <cellStyle name="Обычный 11 2 3 2 2" xfId="267"/>
    <cellStyle name="Обычный 11 2 3 3" xfId="268"/>
    <cellStyle name="Обычный 11 2 4" xfId="269"/>
    <cellStyle name="Обычный 11 2 4 2" xfId="270"/>
    <cellStyle name="Обычный 11 2 5" xfId="271"/>
    <cellStyle name="Обычный 11 3" xfId="272"/>
    <cellStyle name="Обычный 11 4" xfId="273"/>
    <cellStyle name="Обычный 11 4 2" xfId="274"/>
    <cellStyle name="Обычный 11 4 2 2" xfId="275"/>
    <cellStyle name="Обычный 11 4 2 2 2" xfId="276"/>
    <cellStyle name="Обычный 11 4 2 3" xfId="277"/>
    <cellStyle name="Обычный 11 4 3" xfId="278"/>
    <cellStyle name="Обычный 11 4 3 2" xfId="279"/>
    <cellStyle name="Обычный 11 4 4" xfId="280"/>
    <cellStyle name="Обычный 11 5" xfId="281"/>
    <cellStyle name="Обычный 11 5 2" xfId="282"/>
    <cellStyle name="Обычный 11 5 2 2" xfId="283"/>
    <cellStyle name="Обычный 11 5 3" xfId="284"/>
    <cellStyle name="Обычный 11 6" xfId="285"/>
    <cellStyle name="Обычный 11 6 2" xfId="286"/>
    <cellStyle name="Обычный 11 7" xfId="287"/>
    <cellStyle name="Обычный 12" xfId="288"/>
    <cellStyle name="Обычный 13" xfId="2"/>
    <cellStyle name="Обычный 14" xfId="289"/>
    <cellStyle name="Обычный 15" xfId="290"/>
    <cellStyle name="Обычный 15 2" xfId="291"/>
    <cellStyle name="Обычный 15 2 2" xfId="292"/>
    <cellStyle name="Обычный 15 2 2 2" xfId="293"/>
    <cellStyle name="Обычный 15 2 2 2 2" xfId="294"/>
    <cellStyle name="Обычный 15 2 2 3" xfId="295"/>
    <cellStyle name="Обычный 15 2 3" xfId="296"/>
    <cellStyle name="Обычный 15 2 3 2" xfId="297"/>
    <cellStyle name="Обычный 15 2 4" xfId="298"/>
    <cellStyle name="Обычный 15 3" xfId="299"/>
    <cellStyle name="Обычный 15 3 2" xfId="300"/>
    <cellStyle name="Обычный 15 3 2 2" xfId="301"/>
    <cellStyle name="Обычный 15 3 3" xfId="302"/>
    <cellStyle name="Обычный 15 4" xfId="303"/>
    <cellStyle name="Обычный 15 4 2" xfId="304"/>
    <cellStyle name="Обычный 15 5" xfId="305"/>
    <cellStyle name="Обычный 16" xfId="306"/>
    <cellStyle name="Обычный 16 2" xfId="307"/>
    <cellStyle name="Обычный 16 2 2" xfId="308"/>
    <cellStyle name="Обычный 16 2 2 2" xfId="309"/>
    <cellStyle name="Обычный 16 2 2 2 2" xfId="310"/>
    <cellStyle name="Обычный 16 2 2 3" xfId="311"/>
    <cellStyle name="Обычный 16 2 3" xfId="312"/>
    <cellStyle name="Обычный 16 2 3 2" xfId="313"/>
    <cellStyle name="Обычный 16 2 4" xfId="314"/>
    <cellStyle name="Обычный 16 3" xfId="315"/>
    <cellStyle name="Обычный 16 3 2" xfId="316"/>
    <cellStyle name="Обычный 16 3 2 2" xfId="317"/>
    <cellStyle name="Обычный 16 3 3" xfId="318"/>
    <cellStyle name="Обычный 16 4" xfId="319"/>
    <cellStyle name="Обычный 16 4 2" xfId="320"/>
    <cellStyle name="Обычный 16 5" xfId="321"/>
    <cellStyle name="Обычный 16 6 2" xfId="322"/>
    <cellStyle name="Обычный 16 6 2 2" xfId="323"/>
    <cellStyle name="Обычный 16 6 2 2 2" xfId="324"/>
    <cellStyle name="Обычный 16 6 2 2 2 2" xfId="325"/>
    <cellStyle name="Обычный 16 6 2 2 2 2 2" xfId="326"/>
    <cellStyle name="Обычный 16 6 2 2 2 3" xfId="327"/>
    <cellStyle name="Обычный 16 6 2 2 3" xfId="328"/>
    <cellStyle name="Обычный 16 6 2 2 3 2" xfId="329"/>
    <cellStyle name="Обычный 16 6 2 2 4" xfId="330"/>
    <cellStyle name="Обычный 16 6 2 3" xfId="331"/>
    <cellStyle name="Обычный 16 6 2 3 2" xfId="332"/>
    <cellStyle name="Обычный 16 6 2 3 2 2" xfId="333"/>
    <cellStyle name="Обычный 16 6 2 3 3" xfId="334"/>
    <cellStyle name="Обычный 16 6 2 3 4" xfId="335"/>
    <cellStyle name="Обычный 16 6 2 4" xfId="336"/>
    <cellStyle name="Обычный 16 6 2 4 2" xfId="337"/>
    <cellStyle name="Обычный 16 6 2 5" xfId="338"/>
    <cellStyle name="Обычный 17" xfId="339"/>
    <cellStyle name="Обычный 17 2" xfId="340"/>
    <cellStyle name="Обычный 17 2 2" xfId="341"/>
    <cellStyle name="Обычный 17 2 2 2" xfId="342"/>
    <cellStyle name="Обычный 17 2 2 2 2" xfId="343"/>
    <cellStyle name="Обычный 17 2 2 3" xfId="344"/>
    <cellStyle name="Обычный 17 2 3" xfId="345"/>
    <cellStyle name="Обычный 17 2 3 2" xfId="346"/>
    <cellStyle name="Обычный 17 2 4" xfId="347"/>
    <cellStyle name="Обычный 17 3" xfId="348"/>
    <cellStyle name="Обычный 17 3 2" xfId="349"/>
    <cellStyle name="Обычный 17 3 2 2" xfId="350"/>
    <cellStyle name="Обычный 17 3 3" xfId="351"/>
    <cellStyle name="Обычный 17 4" xfId="352"/>
    <cellStyle name="Обычный 17 4 2" xfId="353"/>
    <cellStyle name="Обычный 17 5" xfId="354"/>
    <cellStyle name="Обычный 17 6" xfId="355"/>
    <cellStyle name="Обычный 18" xfId="356"/>
    <cellStyle name="Обычный 18 2" xfId="357"/>
    <cellStyle name="Обычный 18 2 2" xfId="358"/>
    <cellStyle name="Обычный 18 2 2 2" xfId="359"/>
    <cellStyle name="Обычный 18 2 2 2 2" xfId="360"/>
    <cellStyle name="Обычный 18 2 2 3" xfId="361"/>
    <cellStyle name="Обычный 18 2 3" xfId="362"/>
    <cellStyle name="Обычный 18 2 3 2" xfId="363"/>
    <cellStyle name="Обычный 18 2 4" xfId="364"/>
    <cellStyle name="Обычный 18 3" xfId="365"/>
    <cellStyle name="Обычный 18 3 2" xfId="366"/>
    <cellStyle name="Обычный 18 3 2 2" xfId="367"/>
    <cellStyle name="Обычный 18 3 3" xfId="368"/>
    <cellStyle name="Обычный 18 4" xfId="369"/>
    <cellStyle name="Обычный 18 4 2" xfId="370"/>
    <cellStyle name="Обычный 18 5" xfId="371"/>
    <cellStyle name="Обычный 19" xfId="372"/>
    <cellStyle name="Обычный 19 2" xfId="373"/>
    <cellStyle name="Обычный 19 2 2" xfId="374"/>
    <cellStyle name="Обычный 19 2 2 2" xfId="375"/>
    <cellStyle name="Обычный 19 2 2 2 2" xfId="376"/>
    <cellStyle name="Обычный 19 2 2 3" xfId="377"/>
    <cellStyle name="Обычный 19 2 3" xfId="378"/>
    <cellStyle name="Обычный 19 2 3 2" xfId="379"/>
    <cellStyle name="Обычный 19 2 4" xfId="380"/>
    <cellStyle name="Обычный 19 3" xfId="381"/>
    <cellStyle name="Обычный 19 3 2" xfId="382"/>
    <cellStyle name="Обычный 19 3 2 2" xfId="383"/>
    <cellStyle name="Обычный 19 3 3" xfId="384"/>
    <cellStyle name="Обычный 19 4" xfId="385"/>
    <cellStyle name="Обычный 19 4 2" xfId="386"/>
    <cellStyle name="Обычный 19 5" xfId="387"/>
    <cellStyle name="Обычный 2" xfId="388"/>
    <cellStyle name="Обычный 2 2" xfId="1"/>
    <cellStyle name="Обычный 2 2 2" xfId="389"/>
    <cellStyle name="Обычный 2 2 2 2" xfId="390"/>
    <cellStyle name="Обычный 2 2 2 2 2" xfId="391"/>
    <cellStyle name="Обычный 2 2 2 2 2 2" xfId="392"/>
    <cellStyle name="Обычный 2 2 2 2 3" xfId="393"/>
    <cellStyle name="Обычный 2 2 2 3" xfId="394"/>
    <cellStyle name="Обычный 2 2 2 3 2" xfId="395"/>
    <cellStyle name="Обычный 2 2 2 4" xfId="396"/>
    <cellStyle name="Обычный 2 2 3" xfId="397"/>
    <cellStyle name="Обычный 2 2 3 2" xfId="398"/>
    <cellStyle name="Обычный 2 2 3 2 2" xfId="399"/>
    <cellStyle name="Обычный 2 2 3 3" xfId="400"/>
    <cellStyle name="Обычный 2 2 4" xfId="401"/>
    <cellStyle name="Обычный 2 2 4 2" xfId="402"/>
    <cellStyle name="Обычный 2 2 5" xfId="403"/>
    <cellStyle name="Обычный 2 2 6" xfId="404"/>
    <cellStyle name="Обычный 2 3" xfId="405"/>
    <cellStyle name="Обычный 2 3 2" xfId="406"/>
    <cellStyle name="Обычный 2 3 3" xfId="407"/>
    <cellStyle name="Обычный 2 3 3 2" xfId="408"/>
    <cellStyle name="Обычный 2 3 3 2 2" xfId="409"/>
    <cellStyle name="Обычный 2 3 3 2 2 2" xfId="410"/>
    <cellStyle name="Обычный 2 3 3 2 3" xfId="411"/>
    <cellStyle name="Обычный 2 3 3 3" xfId="412"/>
    <cellStyle name="Обычный 2 3 3 3 2" xfId="413"/>
    <cellStyle name="Обычный 2 3 3 4" xfId="414"/>
    <cellStyle name="Обычный 2 3 4" xfId="415"/>
    <cellStyle name="Обычный 2 3 4 2" xfId="416"/>
    <cellStyle name="Обычный 2 3 4 2 2" xfId="417"/>
    <cellStyle name="Обычный 2 3 4 3" xfId="418"/>
    <cellStyle name="Обычный 2 3 5" xfId="419"/>
    <cellStyle name="Обычный 2 3 5 2" xfId="420"/>
    <cellStyle name="Обычный 2 3 6" xfId="421"/>
    <cellStyle name="Обычный 2 4" xfId="422"/>
    <cellStyle name="Обычный 2 4 2" xfId="423"/>
    <cellStyle name="Обычный 2 4 2 2" xfId="424"/>
    <cellStyle name="Обычный 2 4 2 2 2" xfId="425"/>
    <cellStyle name="Обычный 2 4 2 2 2 2" xfId="426"/>
    <cellStyle name="Обычный 2 4 2 2 3" xfId="427"/>
    <cellStyle name="Обычный 2 4 2 3" xfId="428"/>
    <cellStyle name="Обычный 2 4 2 3 2" xfId="429"/>
    <cellStyle name="Обычный 2 4 2 4" xfId="430"/>
    <cellStyle name="Обычный 2 4 3" xfId="431"/>
    <cellStyle name="Обычный 2 4 3 2" xfId="432"/>
    <cellStyle name="Обычный 2 4 3 2 2" xfId="433"/>
    <cellStyle name="Обычный 2 4 3 3" xfId="434"/>
    <cellStyle name="Обычный 2 4 4" xfId="435"/>
    <cellStyle name="Обычный 2 4 4 2" xfId="436"/>
    <cellStyle name="Обычный 2 4 5" xfId="437"/>
    <cellStyle name="Обычный 2 5" xfId="438"/>
    <cellStyle name="Обычный 2 5 2" xfId="439"/>
    <cellStyle name="Обычный 2 5 2 2" xfId="440"/>
    <cellStyle name="Обычный 2 5 2 2 2" xfId="441"/>
    <cellStyle name="Обычный 2 5 2 2 2 2" xfId="442"/>
    <cellStyle name="Обычный 2 5 2 2 3" xfId="443"/>
    <cellStyle name="Обычный 2 5 2 3" xfId="444"/>
    <cellStyle name="Обычный 2 5 2 3 2" xfId="445"/>
    <cellStyle name="Обычный 2 5 2 4" xfId="446"/>
    <cellStyle name="Обычный 2 5 3" xfId="447"/>
    <cellStyle name="Обычный 2 5 3 2" xfId="448"/>
    <cellStyle name="Обычный 2 5 3 2 2" xfId="449"/>
    <cellStyle name="Обычный 2 5 3 3" xfId="450"/>
    <cellStyle name="Обычный 2 5 4" xfId="451"/>
    <cellStyle name="Обычный 2 5 4 2" xfId="452"/>
    <cellStyle name="Обычный 2 5 5" xfId="453"/>
    <cellStyle name="Обычный 2 6" xfId="454"/>
    <cellStyle name="Обычный 2 6 2" xfId="455"/>
    <cellStyle name="Обычный 2 6 2 2" xfId="456"/>
    <cellStyle name="Обычный 2 6 2 2 2" xfId="457"/>
    <cellStyle name="Обычный 2 6 2 2 2 2" xfId="458"/>
    <cellStyle name="Обычный 2 6 2 2 3" xfId="459"/>
    <cellStyle name="Обычный 2 6 2 3" xfId="460"/>
    <cellStyle name="Обычный 2 6 2 3 2" xfId="461"/>
    <cellStyle name="Обычный 2 6 2 4" xfId="462"/>
    <cellStyle name="Обычный 2 6 3" xfId="463"/>
    <cellStyle name="Обычный 2 6 3 2" xfId="464"/>
    <cellStyle name="Обычный 2 6 3 2 2" xfId="465"/>
    <cellStyle name="Обычный 2 6 3 3" xfId="466"/>
    <cellStyle name="Обычный 2 6 4" xfId="467"/>
    <cellStyle name="Обычный 2 6 4 2" xfId="468"/>
    <cellStyle name="Обычный 2 6 5" xfId="469"/>
    <cellStyle name="Обычный 2 7" xfId="470"/>
    <cellStyle name="Обычный 20" xfId="3"/>
    <cellStyle name="Обычный 20 2" xfId="471"/>
    <cellStyle name="Обычный 20 2 2" xfId="472"/>
    <cellStyle name="Обычный 20 2 2 2" xfId="473"/>
    <cellStyle name="Обычный 20 2 2 2 2" xfId="474"/>
    <cellStyle name="Обычный 20 2 2 3" xfId="475"/>
    <cellStyle name="Обычный 20 2 3" xfId="476"/>
    <cellStyle name="Обычный 20 2 3 2" xfId="477"/>
    <cellStyle name="Обычный 20 2 4" xfId="478"/>
    <cellStyle name="Обычный 20 3" xfId="479"/>
    <cellStyle name="Обычный 20 3 2" xfId="480"/>
    <cellStyle name="Обычный 20 3 2 2" xfId="481"/>
    <cellStyle name="Обычный 20 3 3" xfId="482"/>
    <cellStyle name="Обычный 20 4" xfId="483"/>
    <cellStyle name="Обычный 20 4 2" xfId="484"/>
    <cellStyle name="Обычный 20 5" xfId="485"/>
    <cellStyle name="Обычный 21" xfId="486"/>
    <cellStyle name="Обычный 21 2" xfId="487"/>
    <cellStyle name="Обычный 21 2 2" xfId="488"/>
    <cellStyle name="Обычный 21 2 2 2" xfId="489"/>
    <cellStyle name="Обычный 21 2 2 2 2" xfId="490"/>
    <cellStyle name="Обычный 21 2 2 3" xfId="491"/>
    <cellStyle name="Обычный 21 2 3" xfId="492"/>
    <cellStyle name="Обычный 21 2 3 2" xfId="493"/>
    <cellStyle name="Обычный 21 2 4" xfId="494"/>
    <cellStyle name="Обычный 21 3" xfId="495"/>
    <cellStyle name="Обычный 21 3 2" xfId="496"/>
    <cellStyle name="Обычный 21 3 2 2" xfId="497"/>
    <cellStyle name="Обычный 21 3 3" xfId="498"/>
    <cellStyle name="Обычный 21 4" xfId="499"/>
    <cellStyle name="Обычный 21 4 2" xfId="500"/>
    <cellStyle name="Обычный 21 5" xfId="501"/>
    <cellStyle name="Обычный 22" xfId="502"/>
    <cellStyle name="Обычный 22 2" xfId="503"/>
    <cellStyle name="Обычный 22 2 2" xfId="504"/>
    <cellStyle name="Обычный 22 2 2 2" xfId="505"/>
    <cellStyle name="Обычный 22 2 2 2 2" xfId="506"/>
    <cellStyle name="Обычный 22 2 2 3" xfId="507"/>
    <cellStyle name="Обычный 22 2 3" xfId="508"/>
    <cellStyle name="Обычный 22 2 3 2" xfId="509"/>
    <cellStyle name="Обычный 22 2 4" xfId="510"/>
    <cellStyle name="Обычный 22 3" xfId="511"/>
    <cellStyle name="Обычный 22 3 2" xfId="512"/>
    <cellStyle name="Обычный 22 3 2 2" xfId="513"/>
    <cellStyle name="Обычный 22 3 3" xfId="514"/>
    <cellStyle name="Обычный 22 4" xfId="515"/>
    <cellStyle name="Обычный 22 4 2" xfId="516"/>
    <cellStyle name="Обычный 22 5" xfId="517"/>
    <cellStyle name="Обычный 23" xfId="518"/>
    <cellStyle name="Обычный 23 2" xfId="519"/>
    <cellStyle name="Обычный 23 2 2" xfId="520"/>
    <cellStyle name="Обычный 23 2 2 2" xfId="521"/>
    <cellStyle name="Обычный 23 2 2 2 2" xfId="522"/>
    <cellStyle name="Обычный 23 2 2 3" xfId="523"/>
    <cellStyle name="Обычный 23 2 3" xfId="524"/>
    <cellStyle name="Обычный 23 2 3 2" xfId="525"/>
    <cellStyle name="Обычный 23 2 4" xfId="526"/>
    <cellStyle name="Обычный 23 3" xfId="527"/>
    <cellStyle name="Обычный 23 3 2" xfId="528"/>
    <cellStyle name="Обычный 23 3 2 2" xfId="529"/>
    <cellStyle name="Обычный 23 3 3" xfId="530"/>
    <cellStyle name="Обычный 23 4" xfId="531"/>
    <cellStyle name="Обычный 23 4 2" xfId="532"/>
    <cellStyle name="Обычный 23 5" xfId="533"/>
    <cellStyle name="Обычный 24" xfId="534"/>
    <cellStyle name="Обычный 25" xfId="535"/>
    <cellStyle name="Обычный 25 2" xfId="536"/>
    <cellStyle name="Обычный 25 2 2" xfId="537"/>
    <cellStyle name="Обычный 25 2 2 2" xfId="538"/>
    <cellStyle name="Обычный 25 2 2 2 2" xfId="539"/>
    <cellStyle name="Обычный 25 2 2 3" xfId="540"/>
    <cellStyle name="Обычный 25 2 3" xfId="541"/>
    <cellStyle name="Обычный 25 2 3 2" xfId="542"/>
    <cellStyle name="Обычный 25 2 4" xfId="543"/>
    <cellStyle name="Обычный 25 3" xfId="544"/>
    <cellStyle name="Обычный 25 3 2" xfId="545"/>
    <cellStyle name="Обычный 25 3 2 2" xfId="546"/>
    <cellStyle name="Обычный 25 3 3" xfId="547"/>
    <cellStyle name="Обычный 25 4" xfId="548"/>
    <cellStyle name="Обычный 25 4 2" xfId="549"/>
    <cellStyle name="Обычный 25 5" xfId="550"/>
    <cellStyle name="Обычный 26" xfId="551"/>
    <cellStyle name="Обычный 26 2" xfId="552"/>
    <cellStyle name="Обычный 27" xfId="553"/>
    <cellStyle name="Обычный 27 2" xfId="554"/>
    <cellStyle name="Обычный 28" xfId="555"/>
    <cellStyle name="Обычный 28 2" xfId="556"/>
    <cellStyle name="Обычный 29" xfId="557"/>
    <cellStyle name="Обычный 29 2" xfId="558"/>
    <cellStyle name="Обычный 3" xfId="559"/>
    <cellStyle name="Обычный 3 2" xfId="560"/>
    <cellStyle name="Обычный 3 3" xfId="561"/>
    <cellStyle name="Обычный 30" xfId="562"/>
    <cellStyle name="Обычный 30 2" xfId="563"/>
    <cellStyle name="Обычный 31" xfId="564"/>
    <cellStyle name="Обычный 32" xfId="565"/>
    <cellStyle name="Обычный 4" xfId="566"/>
    <cellStyle name="Обычный 4 2" xfId="567"/>
    <cellStyle name="Обычный 4 3" xfId="568"/>
    <cellStyle name="Обычный 4 3 2" xfId="569"/>
    <cellStyle name="Обычный 4 3 2 2" xfId="570"/>
    <cellStyle name="Обычный 4 3 2 2 2" xfId="571"/>
    <cellStyle name="Обычный 4 3 2 2 2 2" xfId="572"/>
    <cellStyle name="Обычный 4 3 2 2 2 2 2" xfId="573"/>
    <cellStyle name="Обычный 4 3 2 2 2 2 2 2" xfId="574"/>
    <cellStyle name="Обычный 4 3 2 2 2 2 3" xfId="575"/>
    <cellStyle name="Обычный 4 3 2 2 2 3" xfId="576"/>
    <cellStyle name="Обычный 4 3 2 2 2 3 2" xfId="577"/>
    <cellStyle name="Обычный 4 3 2 2 2 4" xfId="578"/>
    <cellStyle name="Обычный 4 3 2 2 3" xfId="579"/>
    <cellStyle name="Обычный 4 3 2 2 3 2" xfId="580"/>
    <cellStyle name="Обычный 4 3 2 2 3 2 2" xfId="581"/>
    <cellStyle name="Обычный 4 3 2 2 3 3" xfId="582"/>
    <cellStyle name="Обычный 4 3 2 2 4" xfId="583"/>
    <cellStyle name="Обычный 4 3 2 2 4 2" xfId="584"/>
    <cellStyle name="Обычный 4 3 2 2 5" xfId="585"/>
    <cellStyle name="Обычный 4 3 2 2 5 2" xfId="586"/>
    <cellStyle name="Обычный 4 3 2 2 6" xfId="587"/>
    <cellStyle name="Обычный 4 3 2 3" xfId="588"/>
    <cellStyle name="Обычный 4 3 2 3 2" xfId="589"/>
    <cellStyle name="Обычный 4 3 2 3 2 2" xfId="590"/>
    <cellStyle name="Обычный 4 3 2 3 2 2 2" xfId="591"/>
    <cellStyle name="Обычный 4 3 2 3 2 3" xfId="592"/>
    <cellStyle name="Обычный 4 3 2 3 3" xfId="593"/>
    <cellStyle name="Обычный 4 3 2 3 3 2" xfId="594"/>
    <cellStyle name="Обычный 4 3 2 3 4" xfId="595"/>
    <cellStyle name="Обычный 4 3 2 4" xfId="596"/>
    <cellStyle name="Обычный 4 3 2 4 2" xfId="597"/>
    <cellStyle name="Обычный 4 3 2 4 2 2" xfId="598"/>
    <cellStyle name="Обычный 4 3 2 4 3" xfId="599"/>
    <cellStyle name="Обычный 4 3 2 5" xfId="600"/>
    <cellStyle name="Обычный 4 3 2 5 2" xfId="601"/>
    <cellStyle name="Обычный 4 3 2 6" xfId="602"/>
    <cellStyle name="Обычный 4 3 3" xfId="603"/>
    <cellStyle name="Обычный 4 3 3 2" xfId="604"/>
    <cellStyle name="Обычный 4 3 3 2 2" xfId="605"/>
    <cellStyle name="Обычный 4 3 3 2 2 2" xfId="606"/>
    <cellStyle name="Обычный 4 3 3 2 3" xfId="607"/>
    <cellStyle name="Обычный 4 3 3 3" xfId="608"/>
    <cellStyle name="Обычный 4 3 3 3 2" xfId="609"/>
    <cellStyle name="Обычный 4 3 3 4" xfId="610"/>
    <cellStyle name="Обычный 4 3 4" xfId="611"/>
    <cellStyle name="Обычный 4 3 4 2" xfId="612"/>
    <cellStyle name="Обычный 4 3 4 2 2" xfId="613"/>
    <cellStyle name="Обычный 4 3 4 3" xfId="614"/>
    <cellStyle name="Обычный 4 3 5" xfId="615"/>
    <cellStyle name="Обычный 4 3 5 2" xfId="616"/>
    <cellStyle name="Обычный 4 3 6" xfId="617"/>
    <cellStyle name="Обычный 5" xfId="618"/>
    <cellStyle name="Обычный 5 2" xfId="619"/>
    <cellStyle name="Обычный 6" xfId="620"/>
    <cellStyle name="Обычный 7" xfId="621"/>
    <cellStyle name="Обычный 7 2" xfId="622"/>
    <cellStyle name="Обычный 7 2 2" xfId="623"/>
    <cellStyle name="Обычный 7 2 2 2" xfId="624"/>
    <cellStyle name="Обычный 7 2 2 2 2" xfId="625"/>
    <cellStyle name="Обычный 7 2 2 2 2 2" xfId="626"/>
    <cellStyle name="Обычный 7 2 2 2 3" xfId="627"/>
    <cellStyle name="Обычный 7 2 2 3" xfId="628"/>
    <cellStyle name="Обычный 7 2 2 3 2" xfId="629"/>
    <cellStyle name="Обычный 7 2 2 4" xfId="630"/>
    <cellStyle name="Обычный 7 2 3" xfId="631"/>
    <cellStyle name="Обычный 7 2 3 2" xfId="632"/>
    <cellStyle name="Обычный 7 2 3 2 2" xfId="633"/>
    <cellStyle name="Обычный 7 2 3 3" xfId="634"/>
    <cellStyle name="Обычный 7 2 4" xfId="635"/>
    <cellStyle name="Обычный 7 2 4 2" xfId="636"/>
    <cellStyle name="Обычный 7 2 5" xfId="637"/>
    <cellStyle name="Обычный 7 3" xfId="638"/>
    <cellStyle name="Обычный 8" xfId="639"/>
    <cellStyle name="Обычный 8 2" xfId="640"/>
    <cellStyle name="Обычный 9" xfId="641"/>
    <cellStyle name="Обычный 9 2" xfId="642"/>
    <cellStyle name="Плохой 2" xfId="643"/>
    <cellStyle name="Пояснение 2" xfId="644"/>
    <cellStyle name="Примечание 2" xfId="645"/>
    <cellStyle name="Процентный 2" xfId="646"/>
    <cellStyle name="Процентный 2 2" xfId="647"/>
    <cellStyle name="Процентный 3" xfId="648"/>
    <cellStyle name="Процентный 3 2" xfId="649"/>
    <cellStyle name="Процентный 3 3" xfId="650"/>
    <cellStyle name="Процентный 4" xfId="651"/>
    <cellStyle name="Процентный 5" xfId="652"/>
    <cellStyle name="Процентный 6" xfId="653"/>
    <cellStyle name="Связанная ячейка 2" xfId="654"/>
    <cellStyle name="Стиль 1" xfId="655"/>
    <cellStyle name="Текст предупреждения 2" xfId="656"/>
    <cellStyle name="Финансовый 2" xfId="657"/>
    <cellStyle name="Финансовый 3" xfId="658"/>
    <cellStyle name="Финансовый 4" xfId="659"/>
    <cellStyle name="Финансовый 5" xfId="660"/>
    <cellStyle name="Финансовый 5 2" xfId="661"/>
    <cellStyle name="Финансовый 6" xfId="662"/>
    <cellStyle name="Хороший 2" xfId="663"/>
  </cellStyles>
  <dxfs count="0"/>
  <tableStyles count="0" defaultTableStyle="TableStyleMedium9" defaultPivotStyle="PivotStyleLight16"/>
  <colors>
    <mruColors>
      <color rgb="FFF0FCB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9"/>
  <sheetViews>
    <sheetView tabSelected="1" view="pageBreakPreview" zoomScale="60" workbookViewId="0">
      <selection activeCell="F6" sqref="F6:H6"/>
    </sheetView>
  </sheetViews>
  <sheetFormatPr defaultRowHeight="14.4" x14ac:dyDescent="0.3"/>
  <cols>
    <col min="1" max="1" width="30.88671875" style="324" customWidth="1"/>
    <col min="2" max="2" width="104.44140625" style="324" customWidth="1"/>
    <col min="3" max="3" width="23.6640625" style="324" customWidth="1"/>
    <col min="4" max="4" width="22.33203125" style="324" customWidth="1"/>
    <col min="5" max="5" width="19.6640625" style="324" customWidth="1"/>
    <col min="6" max="6" width="19.77734375" style="324" customWidth="1"/>
    <col min="7" max="7" width="19.21875" customWidth="1"/>
    <col min="8" max="8" width="20.109375" customWidth="1"/>
    <col min="9" max="9" width="16.44140625" customWidth="1"/>
    <col min="10" max="10" width="0.5546875" hidden="1" customWidth="1"/>
    <col min="11" max="11" width="17.6640625" hidden="1" customWidth="1"/>
    <col min="12" max="12" width="12.88671875" hidden="1" customWidth="1"/>
    <col min="13" max="13" width="12" hidden="1" customWidth="1"/>
    <col min="14" max="14" width="11.33203125" customWidth="1"/>
  </cols>
  <sheetData>
    <row r="2" spans="1:10" ht="32.25" customHeight="1" x14ac:dyDescent="0.3">
      <c r="I2" s="475"/>
      <c r="J2" s="475"/>
    </row>
    <row r="3" spans="1:10" ht="21" customHeight="1" x14ac:dyDescent="0.3">
      <c r="A3" s="509"/>
      <c r="B3" s="509"/>
      <c r="C3" s="509"/>
      <c r="D3" s="509"/>
      <c r="E3" s="509"/>
      <c r="F3" s="510" t="s">
        <v>1179</v>
      </c>
      <c r="G3" s="510"/>
      <c r="H3" s="510"/>
      <c r="I3" s="509"/>
      <c r="J3" s="509"/>
    </row>
    <row r="4" spans="1:10" ht="15.6" customHeight="1" x14ac:dyDescent="0.3">
      <c r="A4" s="509"/>
      <c r="B4" s="509"/>
      <c r="C4" s="509"/>
      <c r="D4" s="509"/>
      <c r="E4" s="509"/>
      <c r="F4" s="510" t="s">
        <v>1177</v>
      </c>
      <c r="G4" s="510"/>
      <c r="H4" s="510"/>
      <c r="I4" s="509"/>
      <c r="J4" s="509"/>
    </row>
    <row r="5" spans="1:10" ht="18.600000000000001" customHeight="1" x14ac:dyDescent="0.3">
      <c r="A5" s="509"/>
      <c r="B5" s="509"/>
      <c r="C5" s="509"/>
      <c r="D5" s="509"/>
      <c r="E5" s="509"/>
      <c r="F5" s="510" t="s">
        <v>1178</v>
      </c>
      <c r="G5" s="510"/>
      <c r="H5" s="510"/>
      <c r="I5" s="509"/>
      <c r="J5" s="509"/>
    </row>
    <row r="6" spans="1:10" ht="21.6" customHeight="1" x14ac:dyDescent="0.3">
      <c r="A6" s="509"/>
      <c r="B6" s="509"/>
      <c r="C6" s="509"/>
      <c r="D6" s="509"/>
      <c r="E6" s="509"/>
      <c r="F6" s="510" t="s">
        <v>1180</v>
      </c>
      <c r="G6" s="510"/>
      <c r="H6" s="510"/>
      <c r="I6" s="509"/>
      <c r="J6" s="509"/>
    </row>
    <row r="7" spans="1:10" ht="32.25" customHeight="1" x14ac:dyDescent="0.3">
      <c r="A7" s="510" t="s">
        <v>1155</v>
      </c>
      <c r="B7" s="510"/>
      <c r="C7" s="510"/>
      <c r="D7" s="510"/>
      <c r="E7" s="510"/>
      <c r="F7" s="510"/>
      <c r="G7" s="510"/>
      <c r="H7" s="510"/>
      <c r="I7" s="509"/>
      <c r="J7" s="509"/>
    </row>
    <row r="8" spans="1:10" ht="15.6" x14ac:dyDescent="0.3">
      <c r="E8" s="325"/>
      <c r="F8" s="325"/>
    </row>
    <row r="9" spans="1:10" ht="31.5" customHeight="1" x14ac:dyDescent="0.3">
      <c r="A9" s="512" t="s">
        <v>821</v>
      </c>
      <c r="B9" s="512" t="s">
        <v>822</v>
      </c>
      <c r="C9" s="513" t="s">
        <v>803</v>
      </c>
      <c r="D9" s="513" t="s">
        <v>802</v>
      </c>
      <c r="E9" s="513" t="s">
        <v>1144</v>
      </c>
      <c r="F9" s="511" t="s">
        <v>1156</v>
      </c>
      <c r="G9" s="511" t="s">
        <v>800</v>
      </c>
      <c r="H9" s="511" t="s">
        <v>801</v>
      </c>
      <c r="I9" s="326"/>
      <c r="J9" s="326"/>
    </row>
    <row r="10" spans="1:10" ht="27.75" customHeight="1" x14ac:dyDescent="0.3">
      <c r="A10" s="512"/>
      <c r="B10" s="512"/>
      <c r="C10" s="513"/>
      <c r="D10" s="513"/>
      <c r="E10" s="513"/>
      <c r="F10" s="511"/>
      <c r="G10" s="511"/>
      <c r="H10" s="511"/>
      <c r="I10" s="327"/>
      <c r="J10" s="327"/>
    </row>
    <row r="11" spans="1:10" ht="15" customHeight="1" x14ac:dyDescent="0.3">
      <c r="A11" s="512"/>
      <c r="B11" s="512"/>
      <c r="C11" s="513"/>
      <c r="D11" s="513"/>
      <c r="E11" s="513"/>
      <c r="F11" s="511"/>
      <c r="G11" s="511"/>
      <c r="H11" s="511"/>
      <c r="I11" s="327"/>
      <c r="J11" s="327"/>
    </row>
    <row r="12" spans="1:10" x14ac:dyDescent="0.3">
      <c r="A12" s="328" t="s">
        <v>823</v>
      </c>
      <c r="B12" s="329" t="s">
        <v>824</v>
      </c>
      <c r="C12" s="330">
        <v>3</v>
      </c>
      <c r="D12" s="330">
        <v>3</v>
      </c>
      <c r="E12" s="330">
        <v>4</v>
      </c>
      <c r="F12" s="330">
        <v>5</v>
      </c>
      <c r="G12" s="330">
        <v>6</v>
      </c>
      <c r="H12" s="330">
        <v>7</v>
      </c>
      <c r="I12" s="331"/>
      <c r="J12" s="331"/>
    </row>
    <row r="13" spans="1:10" ht="17.399999999999999" x14ac:dyDescent="0.3">
      <c r="A13" s="332" t="s">
        <v>825</v>
      </c>
      <c r="B13" s="333" t="s">
        <v>826</v>
      </c>
      <c r="C13" s="334">
        <f>C14+C55</f>
        <v>122555.71261</v>
      </c>
      <c r="D13" s="334">
        <f>D14+D55</f>
        <v>122555.71261</v>
      </c>
      <c r="E13" s="334">
        <f>E14+E55</f>
        <v>56020.412609999999</v>
      </c>
      <c r="F13" s="334">
        <f>F14+F55</f>
        <v>56457.616909999997</v>
      </c>
      <c r="G13" s="335">
        <f>F13/D13*100</f>
        <v>46.066899459563267</v>
      </c>
      <c r="H13" s="335">
        <f>F13/E13*100</f>
        <v>100.78043748632075</v>
      </c>
      <c r="I13" s="336"/>
      <c r="J13" s="336"/>
    </row>
    <row r="14" spans="1:10" ht="18" x14ac:dyDescent="0.35">
      <c r="A14" s="337"/>
      <c r="B14" s="338" t="s">
        <v>827</v>
      </c>
      <c r="C14" s="339">
        <f>C15+C24+C32+C41+C50</f>
        <v>93750</v>
      </c>
      <c r="D14" s="339">
        <f>D15+D24+D32+D41+D50</f>
        <v>93750</v>
      </c>
      <c r="E14" s="339">
        <f>E15+E24+E32+E41+E50</f>
        <v>41475.5</v>
      </c>
      <c r="F14" s="339">
        <f>F15+F24+F32+F41+F50</f>
        <v>41826.241129999995</v>
      </c>
      <c r="G14" s="340">
        <f>F14/D14*100</f>
        <v>44.61465720533333</v>
      </c>
      <c r="H14" s="340">
        <f t="shared" ref="H14:H82" si="0">F14/E14*100</f>
        <v>100.84565859362755</v>
      </c>
      <c r="I14" s="341"/>
      <c r="J14" s="341"/>
    </row>
    <row r="15" spans="1:10" ht="17.399999999999999" x14ac:dyDescent="0.3">
      <c r="A15" s="342" t="s">
        <v>828</v>
      </c>
      <c r="B15" s="343" t="s">
        <v>829</v>
      </c>
      <c r="C15" s="344">
        <f>C16</f>
        <v>52394</v>
      </c>
      <c r="D15" s="344">
        <f>D16</f>
        <v>52394</v>
      </c>
      <c r="E15" s="344">
        <f>E16</f>
        <v>23246</v>
      </c>
      <c r="F15" s="344">
        <f>F16</f>
        <v>23246.81741</v>
      </c>
      <c r="G15" s="345">
        <f>F15/D15*100</f>
        <v>44.369235809443829</v>
      </c>
      <c r="H15" s="345">
        <f t="shared" si="0"/>
        <v>100.00351634689839</v>
      </c>
      <c r="I15" s="346"/>
      <c r="J15" s="346"/>
    </row>
    <row r="16" spans="1:10" s="352" customFormat="1" ht="18" x14ac:dyDescent="0.35">
      <c r="A16" s="347" t="s">
        <v>830</v>
      </c>
      <c r="B16" s="348" t="s">
        <v>831</v>
      </c>
      <c r="C16" s="349">
        <f>C17+C18+C19+C20+C22+C21+C23</f>
        <v>52394</v>
      </c>
      <c r="D16" s="349">
        <f>D17+D18+D19+D20+D22+D21+D23</f>
        <v>52394</v>
      </c>
      <c r="E16" s="349">
        <f>E17+E18+E19+E20+E22+E21+E23</f>
        <v>23246</v>
      </c>
      <c r="F16" s="349">
        <f>F17+F18+F19+F20+F22+F21+F23</f>
        <v>23246.81741</v>
      </c>
      <c r="G16" s="350">
        <f t="shared" ref="G16:G84" si="1">F16/D16*100</f>
        <v>44.369235809443829</v>
      </c>
      <c r="H16" s="350">
        <f t="shared" si="0"/>
        <v>100.00351634689839</v>
      </c>
      <c r="I16" s="351"/>
      <c r="J16" s="351"/>
    </row>
    <row r="17" spans="1:10" ht="80.25" customHeight="1" x14ac:dyDescent="0.35">
      <c r="A17" s="353" t="s">
        <v>832</v>
      </c>
      <c r="B17" s="354" t="s">
        <v>833</v>
      </c>
      <c r="C17" s="355">
        <v>45843</v>
      </c>
      <c r="D17" s="355">
        <v>45843</v>
      </c>
      <c r="E17" s="355">
        <v>20062</v>
      </c>
      <c r="F17" s="355">
        <v>20050.38436</v>
      </c>
      <c r="G17" s="356">
        <f t="shared" si="1"/>
        <v>43.737068603712672</v>
      </c>
      <c r="H17" s="356">
        <f t="shared" si="0"/>
        <v>99.942101286013369</v>
      </c>
      <c r="I17" s="357"/>
      <c r="J17" s="357"/>
    </row>
    <row r="18" spans="1:10" ht="90" x14ac:dyDescent="0.35">
      <c r="A18" s="353" t="s">
        <v>834</v>
      </c>
      <c r="B18" s="354" t="s">
        <v>835</v>
      </c>
      <c r="C18" s="355">
        <v>40</v>
      </c>
      <c r="D18" s="355">
        <v>40</v>
      </c>
      <c r="E18" s="355">
        <v>17</v>
      </c>
      <c r="F18" s="355">
        <v>16.937539999999998</v>
      </c>
      <c r="G18" s="356">
        <f t="shared" si="1"/>
        <v>42.343849999999996</v>
      </c>
      <c r="H18" s="356">
        <f t="shared" si="0"/>
        <v>99.632588235294108</v>
      </c>
      <c r="I18" s="357"/>
      <c r="J18" s="357"/>
    </row>
    <row r="19" spans="1:10" ht="36" x14ac:dyDescent="0.35">
      <c r="A19" s="353" t="s">
        <v>836</v>
      </c>
      <c r="B19" s="354" t="s">
        <v>837</v>
      </c>
      <c r="C19" s="355">
        <v>443</v>
      </c>
      <c r="D19" s="355">
        <v>443</v>
      </c>
      <c r="E19" s="355">
        <v>31</v>
      </c>
      <c r="F19" s="355">
        <v>30.941960000000002</v>
      </c>
      <c r="G19" s="356">
        <f t="shared" si="1"/>
        <v>6.9846410835214447</v>
      </c>
      <c r="H19" s="356">
        <f t="shared" si="0"/>
        <v>99.812774193548393</v>
      </c>
      <c r="I19" s="357"/>
      <c r="J19" s="357"/>
    </row>
    <row r="20" spans="1:10" ht="72" x14ac:dyDescent="0.35">
      <c r="A20" s="353" t="s">
        <v>838</v>
      </c>
      <c r="B20" s="354" t="s">
        <v>839</v>
      </c>
      <c r="C20" s="355">
        <v>46</v>
      </c>
      <c r="D20" s="355">
        <v>46</v>
      </c>
      <c r="E20" s="355">
        <v>0</v>
      </c>
      <c r="F20" s="355">
        <v>0</v>
      </c>
      <c r="G20" s="356">
        <f t="shared" si="1"/>
        <v>0</v>
      </c>
      <c r="H20" s="356">
        <v>0</v>
      </c>
      <c r="I20" s="357"/>
      <c r="J20" s="357"/>
    </row>
    <row r="21" spans="1:10" ht="126" x14ac:dyDescent="0.35">
      <c r="A21" s="353" t="s">
        <v>840</v>
      </c>
      <c r="B21" s="354" t="s">
        <v>841</v>
      </c>
      <c r="C21" s="355">
        <v>0</v>
      </c>
      <c r="D21" s="355">
        <v>0</v>
      </c>
      <c r="E21" s="355">
        <v>0</v>
      </c>
      <c r="F21" s="355">
        <v>14.930820000000001</v>
      </c>
      <c r="G21" s="356">
        <v>0</v>
      </c>
      <c r="H21" s="356">
        <v>0</v>
      </c>
      <c r="I21" s="357"/>
      <c r="J21" s="357"/>
    </row>
    <row r="22" spans="1:10" ht="90" x14ac:dyDescent="0.35">
      <c r="A22" s="353" t="s">
        <v>842</v>
      </c>
      <c r="B22" s="354" t="s">
        <v>843</v>
      </c>
      <c r="C22" s="355">
        <v>9</v>
      </c>
      <c r="D22" s="355">
        <v>9</v>
      </c>
      <c r="E22" s="355">
        <v>0</v>
      </c>
      <c r="F22" s="355">
        <v>2.9999999999999997E-4</v>
      </c>
      <c r="G22" s="356">
        <f>F22/D22*100</f>
        <v>3.3333333333333327E-3</v>
      </c>
      <c r="H22" s="356">
        <v>0</v>
      </c>
      <c r="I22" s="357"/>
      <c r="J22" s="357"/>
    </row>
    <row r="23" spans="1:10" ht="54" x14ac:dyDescent="0.35">
      <c r="A23" s="353" t="s">
        <v>844</v>
      </c>
      <c r="B23" s="354" t="s">
        <v>845</v>
      </c>
      <c r="C23" s="355">
        <v>6013</v>
      </c>
      <c r="D23" s="355">
        <v>6013</v>
      </c>
      <c r="E23" s="355">
        <v>3136</v>
      </c>
      <c r="F23" s="355">
        <v>3133.6224299999999</v>
      </c>
      <c r="G23" s="356">
        <f>F23/D23*100</f>
        <v>52.1141265591219</v>
      </c>
      <c r="H23" s="356">
        <f>F23/E23*100</f>
        <v>99.924184630102047</v>
      </c>
      <c r="I23" s="357"/>
      <c r="J23" s="357"/>
    </row>
    <row r="24" spans="1:10" ht="34.799999999999997" x14ac:dyDescent="0.3">
      <c r="A24" s="342" t="s">
        <v>846</v>
      </c>
      <c r="B24" s="343" t="s">
        <v>847</v>
      </c>
      <c r="C24" s="358">
        <f>C25+C30</f>
        <v>27711.7</v>
      </c>
      <c r="D24" s="358">
        <f>D25+D30</f>
        <v>27711.7</v>
      </c>
      <c r="E24" s="358">
        <f>E25+E30</f>
        <v>12295</v>
      </c>
      <c r="F24" s="358">
        <f>F25+F30</f>
        <v>12294.906190000002</v>
      </c>
      <c r="G24" s="345">
        <f t="shared" si="1"/>
        <v>44.367202986464207</v>
      </c>
      <c r="H24" s="359">
        <f>F24/E24*100</f>
        <v>99.99923700691339</v>
      </c>
      <c r="I24" s="346"/>
      <c r="J24" s="346"/>
    </row>
    <row r="25" spans="1:10" s="352" customFormat="1" ht="36" x14ac:dyDescent="0.35">
      <c r="A25" s="347" t="s">
        <v>848</v>
      </c>
      <c r="B25" s="348" t="s">
        <v>849</v>
      </c>
      <c r="C25" s="360">
        <f>C26+C27+C28+C29</f>
        <v>27676.7</v>
      </c>
      <c r="D25" s="360">
        <f>D26+D27+D28+D29</f>
        <v>27676.7</v>
      </c>
      <c r="E25" s="349">
        <f>E26+E27+E28+E29</f>
        <v>12290</v>
      </c>
      <c r="F25" s="360">
        <f>F26+F27+F28+F29</f>
        <v>12290.395190000001</v>
      </c>
      <c r="G25" s="350">
        <f t="shared" si="1"/>
        <v>44.407010915318665</v>
      </c>
      <c r="H25" s="361">
        <f t="shared" si="0"/>
        <v>100.00321554109033</v>
      </c>
      <c r="I25" s="351"/>
      <c r="J25" s="351"/>
    </row>
    <row r="26" spans="1:10" ht="116.25" customHeight="1" x14ac:dyDescent="0.35">
      <c r="A26" s="353" t="s">
        <v>850</v>
      </c>
      <c r="B26" s="354" t="s">
        <v>851</v>
      </c>
      <c r="C26" s="362">
        <v>14482.4</v>
      </c>
      <c r="D26" s="362">
        <v>14482.4</v>
      </c>
      <c r="E26" s="355">
        <v>6203</v>
      </c>
      <c r="F26" s="362">
        <v>6203.41849</v>
      </c>
      <c r="G26" s="356">
        <f t="shared" si="1"/>
        <v>42.834188325139486</v>
      </c>
      <c r="H26" s="363">
        <f t="shared" si="0"/>
        <v>100.00674657423826</v>
      </c>
      <c r="I26" s="357"/>
      <c r="J26" s="357"/>
    </row>
    <row r="27" spans="1:10" ht="108" x14ac:dyDescent="0.35">
      <c r="A27" s="353" t="s">
        <v>852</v>
      </c>
      <c r="B27" s="354" t="s">
        <v>853</v>
      </c>
      <c r="C27" s="362">
        <v>70.7</v>
      </c>
      <c r="D27" s="362">
        <v>70.7</v>
      </c>
      <c r="E27" s="355">
        <v>38.799999999999997</v>
      </c>
      <c r="F27" s="362">
        <v>38.762729999999998</v>
      </c>
      <c r="G27" s="356">
        <f t="shared" si="1"/>
        <v>54.827057991513428</v>
      </c>
      <c r="H27" s="363">
        <f t="shared" si="0"/>
        <v>99.903943298969082</v>
      </c>
      <c r="I27" s="357"/>
      <c r="J27" s="357"/>
    </row>
    <row r="28" spans="1:10" ht="90" x14ac:dyDescent="0.35">
      <c r="A28" s="353" t="s">
        <v>854</v>
      </c>
      <c r="B28" s="354" t="s">
        <v>855</v>
      </c>
      <c r="C28" s="362">
        <v>14008.4</v>
      </c>
      <c r="D28" s="362">
        <v>14008.4</v>
      </c>
      <c r="E28" s="355">
        <v>6740.7</v>
      </c>
      <c r="F28" s="362">
        <v>6740.7140499999996</v>
      </c>
      <c r="G28" s="356">
        <f t="shared" si="1"/>
        <v>48.119086048370974</v>
      </c>
      <c r="H28" s="363">
        <f t="shared" si="0"/>
        <v>100.0002084353257</v>
      </c>
      <c r="I28" s="357"/>
      <c r="J28" s="357"/>
    </row>
    <row r="29" spans="1:10" ht="121.5" customHeight="1" x14ac:dyDescent="0.35">
      <c r="A29" s="353" t="s">
        <v>856</v>
      </c>
      <c r="B29" s="354" t="s">
        <v>857</v>
      </c>
      <c r="C29" s="362">
        <v>-884.8</v>
      </c>
      <c r="D29" s="362">
        <v>-884.8</v>
      </c>
      <c r="E29" s="355">
        <v>-692.5</v>
      </c>
      <c r="F29" s="362">
        <v>-692.50008000000003</v>
      </c>
      <c r="G29" s="356">
        <f t="shared" si="1"/>
        <v>78.266283905967455</v>
      </c>
      <c r="H29" s="363">
        <f t="shared" si="0"/>
        <v>100.00001155234656</v>
      </c>
      <c r="I29" s="357"/>
      <c r="J29" s="357"/>
    </row>
    <row r="30" spans="1:10" ht="18" x14ac:dyDescent="0.35">
      <c r="A30" s="364" t="s">
        <v>858</v>
      </c>
      <c r="B30" s="365" t="s">
        <v>859</v>
      </c>
      <c r="C30" s="360">
        <f>C31</f>
        <v>35</v>
      </c>
      <c r="D30" s="360">
        <f>D31</f>
        <v>35</v>
      </c>
      <c r="E30" s="360">
        <f>E31</f>
        <v>5</v>
      </c>
      <c r="F30" s="360">
        <f>F31</f>
        <v>4.5110000000000001</v>
      </c>
      <c r="G30" s="350">
        <f t="shared" si="1"/>
        <v>12.88857142857143</v>
      </c>
      <c r="H30" s="361">
        <f t="shared" si="0"/>
        <v>90.22</v>
      </c>
      <c r="I30" s="357"/>
      <c r="J30" s="357"/>
    </row>
    <row r="31" spans="1:10" ht="18" x14ac:dyDescent="0.35">
      <c r="A31" s="366" t="s">
        <v>858</v>
      </c>
      <c r="B31" s="367" t="s">
        <v>859</v>
      </c>
      <c r="C31" s="362">
        <v>35</v>
      </c>
      <c r="D31" s="362">
        <v>35</v>
      </c>
      <c r="E31" s="355">
        <v>5</v>
      </c>
      <c r="F31" s="362">
        <v>4.5110000000000001</v>
      </c>
      <c r="G31" s="356">
        <f t="shared" si="1"/>
        <v>12.88857142857143</v>
      </c>
      <c r="H31" s="363">
        <f t="shared" si="0"/>
        <v>90.22</v>
      </c>
      <c r="I31" s="357"/>
      <c r="J31" s="357"/>
    </row>
    <row r="32" spans="1:10" ht="17.399999999999999" x14ac:dyDescent="0.3">
      <c r="A32" s="342" t="s">
        <v>860</v>
      </c>
      <c r="B32" s="343" t="s">
        <v>861</v>
      </c>
      <c r="C32" s="344">
        <f>C37+C39+C33+C36</f>
        <v>2552</v>
      </c>
      <c r="D32" s="344">
        <f>D37+D39+D33+D36</f>
        <v>2552</v>
      </c>
      <c r="E32" s="344">
        <f>E37+E39+E33+E36</f>
        <v>1854.8</v>
      </c>
      <c r="F32" s="344">
        <f>F37+F39+F33+F36</f>
        <v>2205.4466600000001</v>
      </c>
      <c r="G32" s="345">
        <f t="shared" si="1"/>
        <v>86.4203236677116</v>
      </c>
      <c r="H32" s="345">
        <f t="shared" si="0"/>
        <v>118.90482316152686</v>
      </c>
      <c r="I32" s="346"/>
      <c r="J32" s="346"/>
    </row>
    <row r="33" spans="1:10" s="352" customFormat="1" ht="18" x14ac:dyDescent="0.35">
      <c r="A33" s="368" t="s">
        <v>862</v>
      </c>
      <c r="B33" s="369" t="s">
        <v>863</v>
      </c>
      <c r="C33" s="360">
        <f>C34+C35</f>
        <v>1403</v>
      </c>
      <c r="D33" s="360">
        <f>D34+D35</f>
        <v>1403</v>
      </c>
      <c r="E33" s="360">
        <f>E34+E35</f>
        <v>912</v>
      </c>
      <c r="F33" s="360">
        <f>F34+F35</f>
        <v>911.94884000000002</v>
      </c>
      <c r="G33" s="350">
        <f>F33/D33*100</f>
        <v>64.999917320028516</v>
      </c>
      <c r="H33" s="350">
        <f t="shared" si="0"/>
        <v>99.994390350877197</v>
      </c>
      <c r="I33" s="370"/>
      <c r="J33" s="370"/>
    </row>
    <row r="34" spans="1:10" ht="36" x14ac:dyDescent="0.3">
      <c r="A34" s="371" t="s">
        <v>864</v>
      </c>
      <c r="B34" s="372" t="s">
        <v>865</v>
      </c>
      <c r="C34" s="362">
        <v>891</v>
      </c>
      <c r="D34" s="362">
        <v>891</v>
      </c>
      <c r="E34" s="362">
        <v>567</v>
      </c>
      <c r="F34" s="362">
        <v>566.61273000000006</v>
      </c>
      <c r="G34" s="356">
        <f t="shared" si="1"/>
        <v>63.592898989898991</v>
      </c>
      <c r="H34" s="356">
        <f t="shared" si="0"/>
        <v>99.931698412698424</v>
      </c>
      <c r="I34" s="346"/>
      <c r="J34" s="346"/>
    </row>
    <row r="35" spans="1:10" ht="36" x14ac:dyDescent="0.3">
      <c r="A35" s="371" t="s">
        <v>866</v>
      </c>
      <c r="B35" s="372" t="s">
        <v>867</v>
      </c>
      <c r="C35" s="362">
        <v>512</v>
      </c>
      <c r="D35" s="362">
        <v>512</v>
      </c>
      <c r="E35" s="362">
        <v>345</v>
      </c>
      <c r="F35" s="362">
        <v>345.33611000000002</v>
      </c>
      <c r="G35" s="356">
        <f t="shared" si="1"/>
        <v>67.448458984375009</v>
      </c>
      <c r="H35" s="356">
        <f t="shared" si="0"/>
        <v>100.0974231884058</v>
      </c>
      <c r="I35" s="346"/>
      <c r="J35" s="346"/>
    </row>
    <row r="36" spans="1:10" ht="18" hidden="1" x14ac:dyDescent="0.3">
      <c r="A36" s="353" t="s">
        <v>868</v>
      </c>
      <c r="B36" s="373" t="s">
        <v>869</v>
      </c>
      <c r="C36" s="362">
        <v>0</v>
      </c>
      <c r="D36" s="362">
        <v>0</v>
      </c>
      <c r="E36" s="362">
        <v>0</v>
      </c>
      <c r="F36" s="362">
        <v>0</v>
      </c>
      <c r="G36" s="356">
        <v>0</v>
      </c>
      <c r="H36" s="356">
        <v>0</v>
      </c>
      <c r="I36" s="346"/>
      <c r="J36" s="346"/>
    </row>
    <row r="37" spans="1:10" s="352" customFormat="1" ht="18" x14ac:dyDescent="0.35">
      <c r="A37" s="347" t="s">
        <v>870</v>
      </c>
      <c r="B37" s="348" t="s">
        <v>871</v>
      </c>
      <c r="C37" s="349">
        <f>C38</f>
        <v>215</v>
      </c>
      <c r="D37" s="349">
        <f>D38</f>
        <v>215</v>
      </c>
      <c r="E37" s="349">
        <f>E38</f>
        <v>215</v>
      </c>
      <c r="F37" s="349">
        <f>F38</f>
        <v>565.71995000000004</v>
      </c>
      <c r="G37" s="350">
        <f t="shared" si="1"/>
        <v>263.12555813953492</v>
      </c>
      <c r="H37" s="350">
        <f t="shared" si="0"/>
        <v>263.12555813953492</v>
      </c>
      <c r="I37" s="351"/>
      <c r="J37" s="351"/>
    </row>
    <row r="38" spans="1:10" ht="18" x14ac:dyDescent="0.35">
      <c r="A38" s="353" t="s">
        <v>872</v>
      </c>
      <c r="B38" s="354" t="s">
        <v>871</v>
      </c>
      <c r="C38" s="355">
        <v>215</v>
      </c>
      <c r="D38" s="355">
        <v>215</v>
      </c>
      <c r="E38" s="355">
        <v>215</v>
      </c>
      <c r="F38" s="355">
        <v>565.71995000000004</v>
      </c>
      <c r="G38" s="356">
        <f t="shared" si="1"/>
        <v>263.12555813953492</v>
      </c>
      <c r="H38" s="356">
        <f t="shared" si="0"/>
        <v>263.12555813953492</v>
      </c>
      <c r="I38" s="357"/>
      <c r="J38" s="357"/>
    </row>
    <row r="39" spans="1:10" s="352" customFormat="1" ht="18" x14ac:dyDescent="0.35">
      <c r="A39" s="347" t="s">
        <v>873</v>
      </c>
      <c r="B39" s="348" t="s">
        <v>874</v>
      </c>
      <c r="C39" s="349">
        <f>C40</f>
        <v>934</v>
      </c>
      <c r="D39" s="349">
        <f>D40</f>
        <v>934</v>
      </c>
      <c r="E39" s="349">
        <f>E40</f>
        <v>727.8</v>
      </c>
      <c r="F39" s="349">
        <f>F40</f>
        <v>727.77787000000001</v>
      </c>
      <c r="G39" s="350">
        <f t="shared" si="1"/>
        <v>77.920542826552463</v>
      </c>
      <c r="H39" s="361">
        <f t="shared" si="0"/>
        <v>99.996959329486131</v>
      </c>
      <c r="I39" s="351"/>
      <c r="J39" s="351"/>
    </row>
    <row r="40" spans="1:10" ht="36" x14ac:dyDescent="0.35">
      <c r="A40" s="353" t="s">
        <v>875</v>
      </c>
      <c r="B40" s="354" t="s">
        <v>876</v>
      </c>
      <c r="C40" s="355">
        <v>934</v>
      </c>
      <c r="D40" s="355">
        <v>934</v>
      </c>
      <c r="E40" s="355">
        <v>727.8</v>
      </c>
      <c r="F40" s="355">
        <v>727.77787000000001</v>
      </c>
      <c r="G40" s="356">
        <f t="shared" si="1"/>
        <v>77.920542826552463</v>
      </c>
      <c r="H40" s="356">
        <f t="shared" si="0"/>
        <v>99.996959329486131</v>
      </c>
      <c r="I40" s="357"/>
      <c r="J40" s="357"/>
    </row>
    <row r="41" spans="1:10" ht="17.399999999999999" x14ac:dyDescent="0.3">
      <c r="A41" s="342" t="s">
        <v>877</v>
      </c>
      <c r="B41" s="343" t="s">
        <v>878</v>
      </c>
      <c r="C41" s="344">
        <f>C44+C43+C47</f>
        <v>6107</v>
      </c>
      <c r="D41" s="344">
        <f>D44+D43+D47</f>
        <v>6107</v>
      </c>
      <c r="E41" s="344">
        <f>E44+E43+E47</f>
        <v>1531</v>
      </c>
      <c r="F41" s="344">
        <f>F44+F43+F47</f>
        <v>1530.3963100000001</v>
      </c>
      <c r="G41" s="345">
        <f t="shared" si="1"/>
        <v>25.059707057475027</v>
      </c>
      <c r="H41" s="345">
        <f t="shared" si="0"/>
        <v>99.96056890920967</v>
      </c>
      <c r="I41" s="346"/>
      <c r="J41" s="346"/>
    </row>
    <row r="42" spans="1:10" s="352" customFormat="1" ht="18" x14ac:dyDescent="0.35">
      <c r="A42" s="374" t="s">
        <v>879</v>
      </c>
      <c r="B42" s="375" t="s">
        <v>880</v>
      </c>
      <c r="C42" s="360">
        <f>C43</f>
        <v>1825</v>
      </c>
      <c r="D42" s="360">
        <f>D43</f>
        <v>1825</v>
      </c>
      <c r="E42" s="360">
        <f>E43</f>
        <v>105</v>
      </c>
      <c r="F42" s="360">
        <f>F43</f>
        <v>105.15849</v>
      </c>
      <c r="G42" s="361">
        <f t="shared" si="1"/>
        <v>5.7621090410958908</v>
      </c>
      <c r="H42" s="361">
        <f t="shared" si="0"/>
        <v>100.15094285714285</v>
      </c>
      <c r="I42" s="376"/>
      <c r="J42" s="376"/>
    </row>
    <row r="43" spans="1:10" ht="36" x14ac:dyDescent="0.35">
      <c r="A43" s="377" t="s">
        <v>881</v>
      </c>
      <c r="B43" s="378" t="s">
        <v>882</v>
      </c>
      <c r="C43" s="362">
        <v>1825</v>
      </c>
      <c r="D43" s="362">
        <v>1825</v>
      </c>
      <c r="E43" s="362">
        <v>105</v>
      </c>
      <c r="F43" s="362">
        <v>105.15849</v>
      </c>
      <c r="G43" s="363">
        <f t="shared" si="1"/>
        <v>5.7621090410958908</v>
      </c>
      <c r="H43" s="363">
        <f t="shared" si="0"/>
        <v>100.15094285714285</v>
      </c>
      <c r="I43" s="379"/>
      <c r="J43" s="379"/>
    </row>
    <row r="44" spans="1:10" ht="18" hidden="1" x14ac:dyDescent="0.35">
      <c r="A44" s="353" t="s">
        <v>883</v>
      </c>
      <c r="B44" s="354" t="s">
        <v>884</v>
      </c>
      <c r="C44" s="355">
        <f>C45+C46</f>
        <v>0</v>
      </c>
      <c r="D44" s="355">
        <f>D45+D46</f>
        <v>0</v>
      </c>
      <c r="E44" s="355">
        <f>E45+E46</f>
        <v>0</v>
      </c>
      <c r="F44" s="355">
        <f>F45+F46</f>
        <v>0</v>
      </c>
      <c r="G44" s="356" t="e">
        <f t="shared" si="1"/>
        <v>#DIV/0!</v>
      </c>
      <c r="H44" s="356" t="e">
        <f t="shared" si="0"/>
        <v>#DIV/0!</v>
      </c>
      <c r="I44" s="357"/>
      <c r="J44" s="357"/>
    </row>
    <row r="45" spans="1:10" ht="18" hidden="1" x14ac:dyDescent="0.35">
      <c r="A45" s="353" t="s">
        <v>885</v>
      </c>
      <c r="B45" s="354" t="s">
        <v>886</v>
      </c>
      <c r="C45" s="355">
        <v>0</v>
      </c>
      <c r="D45" s="355">
        <v>0</v>
      </c>
      <c r="E45" s="355">
        <v>0</v>
      </c>
      <c r="F45" s="355">
        <v>0</v>
      </c>
      <c r="G45" s="356" t="e">
        <f t="shared" si="1"/>
        <v>#DIV/0!</v>
      </c>
      <c r="H45" s="356" t="e">
        <f t="shared" si="0"/>
        <v>#DIV/0!</v>
      </c>
      <c r="I45" s="357"/>
      <c r="J45" s="357"/>
    </row>
    <row r="46" spans="1:10" ht="18" hidden="1" x14ac:dyDescent="0.35">
      <c r="A46" s="353" t="s">
        <v>887</v>
      </c>
      <c r="B46" s="354" t="s">
        <v>888</v>
      </c>
      <c r="C46" s="355">
        <v>0</v>
      </c>
      <c r="D46" s="355">
        <v>0</v>
      </c>
      <c r="E46" s="355">
        <v>0</v>
      </c>
      <c r="F46" s="355">
        <v>0</v>
      </c>
      <c r="G46" s="356" t="e">
        <f t="shared" si="1"/>
        <v>#DIV/0!</v>
      </c>
      <c r="H46" s="356" t="e">
        <f t="shared" si="0"/>
        <v>#DIV/0!</v>
      </c>
      <c r="I46" s="357"/>
      <c r="J46" s="357"/>
    </row>
    <row r="47" spans="1:10" s="352" customFormat="1" ht="18" x14ac:dyDescent="0.35">
      <c r="A47" s="347" t="s">
        <v>889</v>
      </c>
      <c r="B47" s="348" t="s">
        <v>890</v>
      </c>
      <c r="C47" s="349">
        <f>SUM(C48:C49)</f>
        <v>4282</v>
      </c>
      <c r="D47" s="349">
        <f>SUM(D48:D49)</f>
        <v>4282</v>
      </c>
      <c r="E47" s="349">
        <f>SUM(E48:E49)</f>
        <v>1426</v>
      </c>
      <c r="F47" s="349">
        <f>SUM(F48:F49)</f>
        <v>1425.2378200000001</v>
      </c>
      <c r="G47" s="350">
        <f t="shared" si="1"/>
        <v>33.284395609528261</v>
      </c>
      <c r="H47" s="350">
        <f t="shared" si="0"/>
        <v>99.946551192145876</v>
      </c>
      <c r="I47" s="351"/>
      <c r="J47" s="351"/>
    </row>
    <row r="48" spans="1:10" ht="45" customHeight="1" x14ac:dyDescent="0.35">
      <c r="A48" s="353" t="s">
        <v>891</v>
      </c>
      <c r="B48" s="354" t="s">
        <v>892</v>
      </c>
      <c r="C48" s="355">
        <v>2236</v>
      </c>
      <c r="D48" s="355">
        <v>2236</v>
      </c>
      <c r="E48" s="355">
        <v>1233</v>
      </c>
      <c r="F48" s="355">
        <v>1232.71776</v>
      </c>
      <c r="G48" s="356">
        <f t="shared" si="1"/>
        <v>55.130490161001788</v>
      </c>
      <c r="H48" s="356">
        <f t="shared" si="0"/>
        <v>99.977109489051102</v>
      </c>
      <c r="I48" s="357"/>
      <c r="J48" s="357"/>
    </row>
    <row r="49" spans="1:10" ht="41.25" customHeight="1" x14ac:dyDescent="0.35">
      <c r="A49" s="353" t="s">
        <v>893</v>
      </c>
      <c r="B49" s="354" t="s">
        <v>894</v>
      </c>
      <c r="C49" s="355">
        <v>2046</v>
      </c>
      <c r="D49" s="355">
        <v>2046</v>
      </c>
      <c r="E49" s="355">
        <v>193</v>
      </c>
      <c r="F49" s="355">
        <v>192.52006</v>
      </c>
      <c r="G49" s="356">
        <f t="shared" si="1"/>
        <v>9.4095826001955043</v>
      </c>
      <c r="H49" s="356">
        <f t="shared" si="0"/>
        <v>99.75132642487047</v>
      </c>
      <c r="I49" s="357"/>
      <c r="J49" s="357"/>
    </row>
    <row r="50" spans="1:10" ht="17.399999999999999" x14ac:dyDescent="0.3">
      <c r="A50" s="342" t="s">
        <v>895</v>
      </c>
      <c r="B50" s="343" t="s">
        <v>896</v>
      </c>
      <c r="C50" s="344">
        <f>C51+C53</f>
        <v>4985.3</v>
      </c>
      <c r="D50" s="344">
        <f>D51+D53</f>
        <v>4985.3</v>
      </c>
      <c r="E50" s="344">
        <f>E51+E53</f>
        <v>2548.6999999999998</v>
      </c>
      <c r="F50" s="344">
        <f>F51+F53</f>
        <v>2548.6745599999999</v>
      </c>
      <c r="G50" s="359">
        <f t="shared" si="1"/>
        <v>51.123795157763816</v>
      </c>
      <c r="H50" s="359">
        <f t="shared" si="0"/>
        <v>99.99900184407737</v>
      </c>
      <c r="I50" s="346"/>
      <c r="J50" s="346"/>
    </row>
    <row r="51" spans="1:10" s="352" customFormat="1" ht="36" x14ac:dyDescent="0.35">
      <c r="A51" s="347" t="s">
        <v>897</v>
      </c>
      <c r="B51" s="348" t="s">
        <v>898</v>
      </c>
      <c r="C51" s="349">
        <f>C52</f>
        <v>4954.3</v>
      </c>
      <c r="D51" s="349">
        <f>D52</f>
        <v>4954.3</v>
      </c>
      <c r="E51" s="349">
        <f>E52</f>
        <v>2540.1</v>
      </c>
      <c r="F51" s="349">
        <f>F52</f>
        <v>2540.0645599999998</v>
      </c>
      <c r="G51" s="350">
        <f t="shared" si="1"/>
        <v>51.269898068344666</v>
      </c>
      <c r="H51" s="350">
        <f t="shared" si="0"/>
        <v>99.998604779339388</v>
      </c>
      <c r="I51" s="351"/>
      <c r="J51" s="351"/>
    </row>
    <row r="52" spans="1:10" ht="36" x14ac:dyDescent="0.35">
      <c r="A52" s="353" t="s">
        <v>899</v>
      </c>
      <c r="B52" s="354" t="s">
        <v>900</v>
      </c>
      <c r="C52" s="355">
        <v>4954.3</v>
      </c>
      <c r="D52" s="355">
        <v>4954.3</v>
      </c>
      <c r="E52" s="355">
        <v>2540.1</v>
      </c>
      <c r="F52" s="355">
        <v>2540.0645599999998</v>
      </c>
      <c r="G52" s="356">
        <f t="shared" si="1"/>
        <v>51.269898068344666</v>
      </c>
      <c r="H52" s="356">
        <f t="shared" si="0"/>
        <v>99.998604779339388</v>
      </c>
      <c r="I52" s="357"/>
      <c r="J52" s="357"/>
    </row>
    <row r="53" spans="1:10" s="352" customFormat="1" ht="36" x14ac:dyDescent="0.35">
      <c r="A53" s="347" t="s">
        <v>901</v>
      </c>
      <c r="B53" s="348" t="s">
        <v>902</v>
      </c>
      <c r="C53" s="349">
        <f>C54</f>
        <v>31</v>
      </c>
      <c r="D53" s="349">
        <f>D54</f>
        <v>31</v>
      </c>
      <c r="E53" s="349">
        <f>E54</f>
        <v>8.6</v>
      </c>
      <c r="F53" s="349">
        <f>F54</f>
        <v>8.61</v>
      </c>
      <c r="G53" s="350">
        <f t="shared" si="1"/>
        <v>27.774193548387093</v>
      </c>
      <c r="H53" s="350">
        <f t="shared" si="0"/>
        <v>100.11627906976743</v>
      </c>
      <c r="I53" s="351"/>
      <c r="J53" s="351"/>
    </row>
    <row r="54" spans="1:10" ht="54" x14ac:dyDescent="0.35">
      <c r="A54" s="353" t="s">
        <v>903</v>
      </c>
      <c r="B54" s="354" t="s">
        <v>904</v>
      </c>
      <c r="C54" s="355">
        <v>31</v>
      </c>
      <c r="D54" s="355">
        <v>31</v>
      </c>
      <c r="E54" s="355">
        <v>8.6</v>
      </c>
      <c r="F54" s="355">
        <v>8.61</v>
      </c>
      <c r="G54" s="356">
        <f t="shared" si="1"/>
        <v>27.774193548387093</v>
      </c>
      <c r="H54" s="356">
        <f t="shared" si="0"/>
        <v>100.11627906976743</v>
      </c>
      <c r="I54" s="357"/>
      <c r="J54" s="357"/>
    </row>
    <row r="55" spans="1:10" ht="18" x14ac:dyDescent="0.35">
      <c r="A55" s="337"/>
      <c r="B55" s="338" t="s">
        <v>905</v>
      </c>
      <c r="C55" s="339">
        <f>C56+C65+C72+C79+C98</f>
        <v>28805.712610000002</v>
      </c>
      <c r="D55" s="339">
        <f>D56+D65+D72+D79+D98</f>
        <v>28805.712610000002</v>
      </c>
      <c r="E55" s="339">
        <f>E56+E65+E72+E79+E98</f>
        <v>14544.912609999999</v>
      </c>
      <c r="F55" s="339">
        <f>F56+F65+F72+F79+F98</f>
        <v>14631.375779999998</v>
      </c>
      <c r="G55" s="340">
        <f t="shared" si="1"/>
        <v>50.793313042082723</v>
      </c>
      <c r="H55" s="340">
        <f t="shared" si="0"/>
        <v>100.59445644204526</v>
      </c>
      <c r="I55" s="341"/>
      <c r="J55" s="341"/>
    </row>
    <row r="56" spans="1:10" ht="34.799999999999997" x14ac:dyDescent="0.3">
      <c r="A56" s="342" t="s">
        <v>906</v>
      </c>
      <c r="B56" s="343" t="s">
        <v>907</v>
      </c>
      <c r="C56" s="344">
        <f>C57+C64</f>
        <v>7558.7</v>
      </c>
      <c r="D56" s="344">
        <f>D57+D64</f>
        <v>7558.7</v>
      </c>
      <c r="E56" s="344">
        <f>E57+E64</f>
        <v>3596.4</v>
      </c>
      <c r="F56" s="344">
        <f>F57+F64</f>
        <v>3596.3276699999997</v>
      </c>
      <c r="G56" s="345">
        <f t="shared" si="1"/>
        <v>47.578653339860026</v>
      </c>
      <c r="H56" s="345">
        <f t="shared" si="0"/>
        <v>99.997988822155477</v>
      </c>
      <c r="I56" s="346"/>
      <c r="J56" s="346"/>
    </row>
    <row r="57" spans="1:10" s="352" customFormat="1" ht="72" x14ac:dyDescent="0.35">
      <c r="A57" s="347" t="s">
        <v>908</v>
      </c>
      <c r="B57" s="348" t="s">
        <v>909</v>
      </c>
      <c r="C57" s="349">
        <f>C58+C59+C60+C61+C62</f>
        <v>6357.7</v>
      </c>
      <c r="D57" s="349">
        <f>D58+D59+D60+D61+D62</f>
        <v>6357.7</v>
      </c>
      <c r="E57" s="349">
        <f>E58+E59+E60+E61+E62</f>
        <v>3004.8</v>
      </c>
      <c r="F57" s="349">
        <f>F58+F59+F60+F61+F62</f>
        <v>3004.7751699999999</v>
      </c>
      <c r="G57" s="350">
        <f t="shared" si="1"/>
        <v>47.261984208125583</v>
      </c>
      <c r="H57" s="350">
        <f t="shared" si="0"/>
        <v>99.999173655484555</v>
      </c>
      <c r="I57" s="351"/>
      <c r="J57" s="351"/>
    </row>
    <row r="58" spans="1:10" ht="73.5" customHeight="1" x14ac:dyDescent="0.35">
      <c r="A58" s="353" t="s">
        <v>910</v>
      </c>
      <c r="B58" s="354" t="s">
        <v>911</v>
      </c>
      <c r="C58" s="362">
        <v>5538</v>
      </c>
      <c r="D58" s="362">
        <v>5538</v>
      </c>
      <c r="E58" s="355">
        <v>2683</v>
      </c>
      <c r="F58" s="355">
        <v>2682.6898799999999</v>
      </c>
      <c r="G58" s="356">
        <f t="shared" si="1"/>
        <v>48.441492957746476</v>
      </c>
      <c r="H58" s="356">
        <f t="shared" si="0"/>
        <v>99.98844129705553</v>
      </c>
      <c r="I58" s="357"/>
      <c r="J58" s="357"/>
    </row>
    <row r="59" spans="1:10" ht="72" x14ac:dyDescent="0.35">
      <c r="A59" s="353" t="s">
        <v>912</v>
      </c>
      <c r="B59" s="354" t="s">
        <v>913</v>
      </c>
      <c r="C59" s="362">
        <v>317</v>
      </c>
      <c r="D59" s="362">
        <v>317</v>
      </c>
      <c r="E59" s="355">
        <v>36.6</v>
      </c>
      <c r="F59" s="355">
        <v>36.618409999999997</v>
      </c>
      <c r="G59" s="356">
        <f t="shared" si="1"/>
        <v>11.551548895899053</v>
      </c>
      <c r="H59" s="356">
        <f t="shared" si="0"/>
        <v>100.05030054644809</v>
      </c>
      <c r="I59" s="357"/>
      <c r="J59" s="357"/>
    </row>
    <row r="60" spans="1:10" ht="54" x14ac:dyDescent="0.35">
      <c r="A60" s="353" t="s">
        <v>914</v>
      </c>
      <c r="B60" s="354" t="s">
        <v>915</v>
      </c>
      <c r="C60" s="355">
        <v>335</v>
      </c>
      <c r="D60" s="355">
        <v>335</v>
      </c>
      <c r="E60" s="355">
        <v>148.1</v>
      </c>
      <c r="F60" s="355">
        <v>148.07819000000001</v>
      </c>
      <c r="G60" s="356">
        <f t="shared" si="1"/>
        <v>44.202444776119407</v>
      </c>
      <c r="H60" s="356">
        <f t="shared" si="0"/>
        <v>99.985273463875771</v>
      </c>
      <c r="I60" s="357"/>
      <c r="J60" s="357"/>
    </row>
    <row r="61" spans="1:10" ht="36" x14ac:dyDescent="0.35">
      <c r="A61" s="366" t="s">
        <v>916</v>
      </c>
      <c r="B61" s="367" t="s">
        <v>917</v>
      </c>
      <c r="C61" s="355">
        <v>145.4</v>
      </c>
      <c r="D61" s="355">
        <v>145.4</v>
      </c>
      <c r="E61" s="355">
        <v>114.8</v>
      </c>
      <c r="F61" s="355">
        <v>114.84048</v>
      </c>
      <c r="G61" s="356">
        <f t="shared" si="1"/>
        <v>78.982448418156807</v>
      </c>
      <c r="H61" s="356">
        <f t="shared" si="0"/>
        <v>100.03526132404181</v>
      </c>
      <c r="I61" s="357"/>
      <c r="J61" s="357"/>
    </row>
    <row r="62" spans="1:10" ht="126" x14ac:dyDescent="0.35">
      <c r="A62" s="366" t="s">
        <v>918</v>
      </c>
      <c r="B62" s="367" t="s">
        <v>919</v>
      </c>
      <c r="C62" s="355">
        <v>22.3</v>
      </c>
      <c r="D62" s="355">
        <v>22.3</v>
      </c>
      <c r="E62" s="355">
        <v>22.3</v>
      </c>
      <c r="F62" s="355">
        <v>22.548210000000001</v>
      </c>
      <c r="G62" s="356">
        <f t="shared" si="1"/>
        <v>101.11304932735425</v>
      </c>
      <c r="H62" s="356">
        <f t="shared" si="0"/>
        <v>101.11304932735425</v>
      </c>
      <c r="I62" s="357"/>
      <c r="J62" s="357"/>
    </row>
    <row r="63" spans="1:10" s="352" customFormat="1" ht="72" x14ac:dyDescent="0.35">
      <c r="A63" s="347" t="s">
        <v>920</v>
      </c>
      <c r="B63" s="348" t="s">
        <v>921</v>
      </c>
      <c r="C63" s="349">
        <f>C64</f>
        <v>1201</v>
      </c>
      <c r="D63" s="349">
        <f>D64</f>
        <v>1201</v>
      </c>
      <c r="E63" s="349">
        <f>E64</f>
        <v>591.6</v>
      </c>
      <c r="F63" s="349">
        <f>F64</f>
        <v>591.55250000000001</v>
      </c>
      <c r="G63" s="350">
        <f t="shared" si="1"/>
        <v>49.254995836802671</v>
      </c>
      <c r="H63" s="350">
        <f t="shared" si="0"/>
        <v>99.991970926301548</v>
      </c>
      <c r="I63" s="351"/>
      <c r="J63" s="351"/>
    </row>
    <row r="64" spans="1:10" ht="78.75" customHeight="1" x14ac:dyDescent="0.35">
      <c r="A64" s="353" t="s">
        <v>922</v>
      </c>
      <c r="B64" s="354" t="s">
        <v>923</v>
      </c>
      <c r="C64" s="355">
        <v>1201</v>
      </c>
      <c r="D64" s="355">
        <v>1201</v>
      </c>
      <c r="E64" s="355">
        <v>591.6</v>
      </c>
      <c r="F64" s="355">
        <v>591.55250000000001</v>
      </c>
      <c r="G64" s="356">
        <f t="shared" si="1"/>
        <v>49.254995836802671</v>
      </c>
      <c r="H64" s="356">
        <f t="shared" si="0"/>
        <v>99.991970926301548</v>
      </c>
      <c r="I64" s="357"/>
      <c r="J64" s="357"/>
    </row>
    <row r="65" spans="1:10" ht="34.799999999999997" x14ac:dyDescent="0.3">
      <c r="A65" s="342" t="s">
        <v>924</v>
      </c>
      <c r="B65" s="343" t="s">
        <v>925</v>
      </c>
      <c r="C65" s="344">
        <f>C66+C68</f>
        <v>17865.5</v>
      </c>
      <c r="D65" s="344">
        <f>D66+D68</f>
        <v>17865.5</v>
      </c>
      <c r="E65" s="344">
        <f>E66+E68</f>
        <v>8489.7000000000007</v>
      </c>
      <c r="F65" s="344">
        <f>F66+F68</f>
        <v>8488.9330499999996</v>
      </c>
      <c r="G65" s="345">
        <f t="shared" si="1"/>
        <v>47.515787691360437</v>
      </c>
      <c r="H65" s="345">
        <f t="shared" si="0"/>
        <v>99.99096611187673</v>
      </c>
      <c r="I65" s="346"/>
      <c r="J65" s="346"/>
    </row>
    <row r="66" spans="1:10" s="352" customFormat="1" ht="18" x14ac:dyDescent="0.35">
      <c r="A66" s="347" t="s">
        <v>926</v>
      </c>
      <c r="B66" s="348" t="s">
        <v>927</v>
      </c>
      <c r="C66" s="349">
        <f>C67</f>
        <v>16516.099999999999</v>
      </c>
      <c r="D66" s="349">
        <f>D67</f>
        <v>16516.099999999999</v>
      </c>
      <c r="E66" s="349">
        <f>E67</f>
        <v>7847.3</v>
      </c>
      <c r="F66" s="349">
        <f>F67</f>
        <v>7845.9589599999999</v>
      </c>
      <c r="G66" s="350">
        <f t="shared" si="1"/>
        <v>47.504913145355147</v>
      </c>
      <c r="H66" s="350">
        <f t="shared" si="0"/>
        <v>99.982910810087546</v>
      </c>
      <c r="I66" s="351"/>
      <c r="J66" s="351"/>
    </row>
    <row r="67" spans="1:10" ht="36" x14ac:dyDescent="0.35">
      <c r="A67" s="353" t="s">
        <v>928</v>
      </c>
      <c r="B67" s="354" t="s">
        <v>929</v>
      </c>
      <c r="C67" s="355">
        <v>16516.099999999999</v>
      </c>
      <c r="D67" s="355">
        <v>16516.099999999999</v>
      </c>
      <c r="E67" s="355">
        <v>7847.3</v>
      </c>
      <c r="F67" s="355">
        <v>7845.9589599999999</v>
      </c>
      <c r="G67" s="356">
        <f t="shared" si="1"/>
        <v>47.504913145355147</v>
      </c>
      <c r="H67" s="356">
        <f t="shared" si="0"/>
        <v>99.982910810087546</v>
      </c>
      <c r="I67" s="357"/>
      <c r="J67" s="357"/>
    </row>
    <row r="68" spans="1:10" s="352" customFormat="1" ht="18" x14ac:dyDescent="0.35">
      <c r="A68" s="347" t="s">
        <v>930</v>
      </c>
      <c r="B68" s="348" t="s">
        <v>931</v>
      </c>
      <c r="C68" s="349">
        <f>C69+C70</f>
        <v>1349.4</v>
      </c>
      <c r="D68" s="349">
        <f>D69+D70</f>
        <v>1349.4</v>
      </c>
      <c r="E68" s="349">
        <f>E69+E70</f>
        <v>642.4</v>
      </c>
      <c r="F68" s="349">
        <f>F69+F70</f>
        <v>642.97408999999993</v>
      </c>
      <c r="G68" s="350">
        <f t="shared" si="1"/>
        <v>47.648887653772036</v>
      </c>
      <c r="H68" s="350">
        <f t="shared" si="0"/>
        <v>100.08936643835615</v>
      </c>
      <c r="I68" s="351"/>
      <c r="J68" s="351"/>
    </row>
    <row r="69" spans="1:10" ht="36" x14ac:dyDescent="0.35">
      <c r="A69" s="353" t="s">
        <v>932</v>
      </c>
      <c r="B69" s="354" t="s">
        <v>933</v>
      </c>
      <c r="C69" s="355">
        <v>1070</v>
      </c>
      <c r="D69" s="355">
        <v>1070</v>
      </c>
      <c r="E69" s="355">
        <v>363</v>
      </c>
      <c r="F69" s="355">
        <v>363.12090999999998</v>
      </c>
      <c r="G69" s="356">
        <f t="shared" si="1"/>
        <v>33.936533644859814</v>
      </c>
      <c r="H69" s="356">
        <f t="shared" si="0"/>
        <v>100.0333085399449</v>
      </c>
      <c r="I69" s="357"/>
      <c r="J69" s="357"/>
    </row>
    <row r="70" spans="1:10" s="352" customFormat="1" ht="32.25" customHeight="1" x14ac:dyDescent="0.35">
      <c r="A70" s="347" t="s">
        <v>934</v>
      </c>
      <c r="B70" s="348" t="s">
        <v>935</v>
      </c>
      <c r="C70" s="349">
        <f>C71</f>
        <v>279.39999999999998</v>
      </c>
      <c r="D70" s="349">
        <f>D71</f>
        <v>279.39999999999998</v>
      </c>
      <c r="E70" s="349">
        <f>E71</f>
        <v>279.39999999999998</v>
      </c>
      <c r="F70" s="349">
        <f>F71</f>
        <v>279.85318000000001</v>
      </c>
      <c r="G70" s="350">
        <f t="shared" si="1"/>
        <v>100.16219756621332</v>
      </c>
      <c r="H70" s="350">
        <f t="shared" si="0"/>
        <v>100.16219756621332</v>
      </c>
      <c r="I70" s="351"/>
      <c r="J70" s="351"/>
    </row>
    <row r="71" spans="1:10" s="352" customFormat="1" ht="32.25" customHeight="1" x14ac:dyDescent="0.35">
      <c r="A71" s="377" t="s">
        <v>934</v>
      </c>
      <c r="B71" s="378" t="s">
        <v>935</v>
      </c>
      <c r="C71" s="362">
        <v>279.39999999999998</v>
      </c>
      <c r="D71" s="362">
        <v>279.39999999999998</v>
      </c>
      <c r="E71" s="362">
        <v>279.39999999999998</v>
      </c>
      <c r="F71" s="362">
        <v>279.85318000000001</v>
      </c>
      <c r="G71" s="356">
        <f t="shared" si="1"/>
        <v>100.16219756621332</v>
      </c>
      <c r="H71" s="356">
        <f t="shared" si="0"/>
        <v>100.16219756621332</v>
      </c>
      <c r="I71" s="351"/>
      <c r="J71" s="351"/>
    </row>
    <row r="72" spans="1:10" ht="17.399999999999999" x14ac:dyDescent="0.3">
      <c r="A72" s="342" t="s">
        <v>936</v>
      </c>
      <c r="B72" s="343" t="s">
        <v>937</v>
      </c>
      <c r="C72" s="358">
        <f>C76+C73</f>
        <v>1741.4</v>
      </c>
      <c r="D72" s="358">
        <f>D76+D73</f>
        <v>1741.4</v>
      </c>
      <c r="E72" s="344">
        <f>E76+E73</f>
        <v>1229.8</v>
      </c>
      <c r="F72" s="344">
        <f>F76+F73</f>
        <v>1229.4428499999999</v>
      </c>
      <c r="G72" s="345">
        <f t="shared" si="1"/>
        <v>70.600829792121274</v>
      </c>
      <c r="H72" s="345">
        <f t="shared" si="0"/>
        <v>99.970958692470319</v>
      </c>
      <c r="I72" s="346"/>
      <c r="J72" s="346"/>
    </row>
    <row r="73" spans="1:10" s="352" customFormat="1" ht="51" customHeight="1" x14ac:dyDescent="0.35">
      <c r="A73" s="374" t="s">
        <v>938</v>
      </c>
      <c r="B73" s="375" t="s">
        <v>939</v>
      </c>
      <c r="C73" s="360">
        <f>C74+C75</f>
        <v>771.4</v>
      </c>
      <c r="D73" s="360">
        <f>D74+D75</f>
        <v>771.4</v>
      </c>
      <c r="E73" s="360">
        <f>E74+E75</f>
        <v>707.8</v>
      </c>
      <c r="F73" s="360">
        <f>F74+F75</f>
        <v>707.78612999999996</v>
      </c>
      <c r="G73" s="361">
        <v>0</v>
      </c>
      <c r="H73" s="361">
        <v>0</v>
      </c>
      <c r="I73" s="376"/>
      <c r="J73" s="376"/>
    </row>
    <row r="74" spans="1:10" ht="72" x14ac:dyDescent="0.35">
      <c r="A74" s="377" t="s">
        <v>940</v>
      </c>
      <c r="B74" s="378" t="s">
        <v>941</v>
      </c>
      <c r="C74" s="380">
        <v>651.1</v>
      </c>
      <c r="D74" s="380">
        <v>651.1</v>
      </c>
      <c r="E74" s="380">
        <v>587.5</v>
      </c>
      <c r="F74" s="380">
        <v>587.53300000000002</v>
      </c>
      <c r="G74" s="356">
        <f>F74/D74*100</f>
        <v>90.236983566272471</v>
      </c>
      <c r="H74" s="356">
        <f>F74/E74*100</f>
        <v>100.00561702127659</v>
      </c>
      <c r="I74" s="382"/>
      <c r="J74" s="382"/>
    </row>
    <row r="75" spans="1:10" ht="72" x14ac:dyDescent="0.35">
      <c r="A75" s="377" t="s">
        <v>942</v>
      </c>
      <c r="B75" s="378" t="s">
        <v>943</v>
      </c>
      <c r="C75" s="380">
        <v>120.3</v>
      </c>
      <c r="D75" s="380">
        <v>120.3</v>
      </c>
      <c r="E75" s="380">
        <v>120.3</v>
      </c>
      <c r="F75" s="380">
        <v>120.25313</v>
      </c>
      <c r="G75" s="356">
        <f>F75/D75*100</f>
        <v>99.961039068994182</v>
      </c>
      <c r="H75" s="356">
        <f>F75/E75*100</f>
        <v>99.961039068994182</v>
      </c>
      <c r="I75" s="382"/>
      <c r="J75" s="382"/>
    </row>
    <row r="76" spans="1:10" s="352" customFormat="1" ht="36" x14ac:dyDescent="0.35">
      <c r="A76" s="347" t="s">
        <v>944</v>
      </c>
      <c r="B76" s="348" t="s">
        <v>945</v>
      </c>
      <c r="C76" s="360">
        <f>C77+C78</f>
        <v>970</v>
      </c>
      <c r="D76" s="360">
        <f>D77+D78</f>
        <v>970</v>
      </c>
      <c r="E76" s="360">
        <f>E77+E78</f>
        <v>522</v>
      </c>
      <c r="F76" s="360">
        <f>F77+F78</f>
        <v>521.65672000000006</v>
      </c>
      <c r="G76" s="350">
        <f t="shared" si="1"/>
        <v>53.779043298969079</v>
      </c>
      <c r="H76" s="350">
        <f t="shared" si="0"/>
        <v>99.934237547892735</v>
      </c>
      <c r="I76" s="351"/>
      <c r="J76" s="351"/>
    </row>
    <row r="77" spans="1:10" ht="36" x14ac:dyDescent="0.35">
      <c r="A77" s="353" t="s">
        <v>946</v>
      </c>
      <c r="B77" s="354" t="s">
        <v>947</v>
      </c>
      <c r="C77" s="362">
        <v>752</v>
      </c>
      <c r="D77" s="362">
        <v>752</v>
      </c>
      <c r="E77" s="355">
        <v>315</v>
      </c>
      <c r="F77" s="355">
        <v>314.63116000000002</v>
      </c>
      <c r="G77" s="356">
        <f t="shared" si="1"/>
        <v>41.839250000000007</v>
      </c>
      <c r="H77" s="356">
        <f t="shared" si="0"/>
        <v>99.882907936507948</v>
      </c>
      <c r="I77" s="357"/>
      <c r="J77" s="357"/>
    </row>
    <row r="78" spans="1:10" ht="54" x14ac:dyDescent="0.35">
      <c r="A78" s="353" t="s">
        <v>948</v>
      </c>
      <c r="B78" s="354" t="s">
        <v>949</v>
      </c>
      <c r="C78" s="362">
        <v>218</v>
      </c>
      <c r="D78" s="362">
        <v>218</v>
      </c>
      <c r="E78" s="355">
        <v>207</v>
      </c>
      <c r="F78" s="355">
        <v>207.02556000000001</v>
      </c>
      <c r="G78" s="356">
        <f t="shared" si="1"/>
        <v>94.965853211009176</v>
      </c>
      <c r="H78" s="356">
        <f t="shared" si="0"/>
        <v>100.01234782608697</v>
      </c>
      <c r="I78" s="357"/>
      <c r="J78" s="357"/>
    </row>
    <row r="79" spans="1:10" ht="17.399999999999999" x14ac:dyDescent="0.3">
      <c r="A79" s="342" t="s">
        <v>950</v>
      </c>
      <c r="B79" s="343" t="s">
        <v>951</v>
      </c>
      <c r="C79" s="344">
        <f>SUM(C80:C97)</f>
        <v>1362.6</v>
      </c>
      <c r="D79" s="344">
        <f>SUM(D80:D97)</f>
        <v>1362.6</v>
      </c>
      <c r="E79" s="344">
        <f>SUM(E80:E97)</f>
        <v>951.5</v>
      </c>
      <c r="F79" s="344">
        <f>SUM(F80:F97)</f>
        <v>1038.8446899999999</v>
      </c>
      <c r="G79" s="345">
        <f t="shared" si="1"/>
        <v>76.239886246880957</v>
      </c>
      <c r="H79" s="345">
        <f t="shared" si="0"/>
        <v>109.17968365738307</v>
      </c>
      <c r="I79" s="346"/>
      <c r="J79" s="346"/>
    </row>
    <row r="80" spans="1:10" ht="80.25" customHeight="1" x14ac:dyDescent="0.35">
      <c r="A80" s="353" t="s">
        <v>952</v>
      </c>
      <c r="B80" s="354" t="s">
        <v>953</v>
      </c>
      <c r="C80" s="355">
        <v>63</v>
      </c>
      <c r="D80" s="355">
        <v>63</v>
      </c>
      <c r="E80" s="355">
        <v>4.5</v>
      </c>
      <c r="F80" s="355">
        <v>4.5</v>
      </c>
      <c r="G80" s="356">
        <f t="shared" si="1"/>
        <v>7.1428571428571423</v>
      </c>
      <c r="H80" s="356">
        <f t="shared" si="0"/>
        <v>100</v>
      </c>
      <c r="I80" s="357"/>
      <c r="J80" s="357"/>
    </row>
    <row r="81" spans="1:10" ht="112.5" customHeight="1" x14ac:dyDescent="0.35">
      <c r="A81" s="353" t="s">
        <v>954</v>
      </c>
      <c r="B81" s="354" t="s">
        <v>955</v>
      </c>
      <c r="C81" s="355">
        <v>226</v>
      </c>
      <c r="D81" s="355">
        <v>226</v>
      </c>
      <c r="E81" s="355">
        <v>40.700000000000003</v>
      </c>
      <c r="F81" s="355">
        <v>40.715899999999998</v>
      </c>
      <c r="G81" s="356">
        <f t="shared" si="1"/>
        <v>18.015884955752213</v>
      </c>
      <c r="H81" s="356">
        <f t="shared" si="0"/>
        <v>100.03906633906632</v>
      </c>
      <c r="I81" s="357"/>
      <c r="J81" s="357"/>
    </row>
    <row r="82" spans="1:10" ht="82.5" customHeight="1" x14ac:dyDescent="0.35">
      <c r="A82" s="353" t="s">
        <v>956</v>
      </c>
      <c r="B82" s="354" t="s">
        <v>957</v>
      </c>
      <c r="C82" s="355">
        <v>126.5</v>
      </c>
      <c r="D82" s="355">
        <v>126.5</v>
      </c>
      <c r="E82" s="355">
        <v>112.5</v>
      </c>
      <c r="F82" s="355">
        <v>126.50002000000001</v>
      </c>
      <c r="G82" s="356">
        <f t="shared" si="1"/>
        <v>100.00001581027669</v>
      </c>
      <c r="H82" s="356">
        <f t="shared" si="0"/>
        <v>112.44446222222221</v>
      </c>
      <c r="I82" s="357"/>
      <c r="J82" s="357"/>
    </row>
    <row r="83" spans="1:10" ht="78.75" hidden="1" customHeight="1" x14ac:dyDescent="0.35">
      <c r="A83" s="353" t="s">
        <v>958</v>
      </c>
      <c r="B83" s="354" t="s">
        <v>959</v>
      </c>
      <c r="C83" s="355">
        <v>0</v>
      </c>
      <c r="D83" s="355">
        <v>0</v>
      </c>
      <c r="E83" s="355">
        <v>0</v>
      </c>
      <c r="F83" s="355">
        <v>0</v>
      </c>
      <c r="G83" s="356">
        <v>0</v>
      </c>
      <c r="H83" s="356">
        <v>0</v>
      </c>
      <c r="I83" s="357"/>
      <c r="J83" s="357"/>
    </row>
    <row r="84" spans="1:10" ht="84" customHeight="1" x14ac:dyDescent="0.35">
      <c r="A84" s="353" t="s">
        <v>960</v>
      </c>
      <c r="B84" s="354" t="s">
        <v>961</v>
      </c>
      <c r="C84" s="355">
        <v>33</v>
      </c>
      <c r="D84" s="355">
        <v>33</v>
      </c>
      <c r="E84" s="355">
        <v>4.0999999999999996</v>
      </c>
      <c r="F84" s="355">
        <v>4.0905500000000004</v>
      </c>
      <c r="G84" s="356">
        <f t="shared" si="1"/>
        <v>12.395606060606061</v>
      </c>
      <c r="H84" s="356">
        <f>F84/E84*100</f>
        <v>99.769512195121962</v>
      </c>
      <c r="I84" s="357"/>
      <c r="J84" s="357"/>
    </row>
    <row r="85" spans="1:10" ht="90" x14ac:dyDescent="0.35">
      <c r="A85" s="353" t="s">
        <v>962</v>
      </c>
      <c r="B85" s="354" t="s">
        <v>963</v>
      </c>
      <c r="C85" s="355">
        <v>4</v>
      </c>
      <c r="D85" s="355">
        <v>4</v>
      </c>
      <c r="E85" s="355">
        <v>0</v>
      </c>
      <c r="F85" s="355">
        <v>0</v>
      </c>
      <c r="G85" s="356">
        <f t="shared" ref="G85:G170" si="2">F85/D85*100</f>
        <v>0</v>
      </c>
      <c r="H85" s="356">
        <v>0</v>
      </c>
      <c r="I85" s="357"/>
      <c r="J85" s="357"/>
    </row>
    <row r="86" spans="1:10" ht="129.75" hidden="1" customHeight="1" x14ac:dyDescent="0.35">
      <c r="A86" s="353" t="s">
        <v>964</v>
      </c>
      <c r="B86" s="354" t="s">
        <v>965</v>
      </c>
      <c r="C86" s="355">
        <v>0</v>
      </c>
      <c r="D86" s="355">
        <v>0</v>
      </c>
      <c r="E86" s="355">
        <v>0</v>
      </c>
      <c r="F86" s="355">
        <v>0</v>
      </c>
      <c r="G86" s="356">
        <v>0</v>
      </c>
      <c r="H86" s="356" t="e">
        <f>F86/E86*100</f>
        <v>#DIV/0!</v>
      </c>
      <c r="I86" s="357"/>
      <c r="J86" s="357"/>
    </row>
    <row r="87" spans="1:10" ht="192.75" hidden="1" customHeight="1" x14ac:dyDescent="0.35">
      <c r="A87" s="353" t="s">
        <v>966</v>
      </c>
      <c r="B87" s="354" t="s">
        <v>967</v>
      </c>
      <c r="C87" s="355">
        <v>0</v>
      </c>
      <c r="D87" s="355">
        <v>0</v>
      </c>
      <c r="E87" s="355">
        <v>0</v>
      </c>
      <c r="F87" s="355">
        <v>0</v>
      </c>
      <c r="G87" s="356">
        <v>0</v>
      </c>
      <c r="H87" s="356">
        <v>0</v>
      </c>
      <c r="I87" s="357"/>
      <c r="J87" s="357"/>
    </row>
    <row r="88" spans="1:10" ht="91.5" customHeight="1" x14ac:dyDescent="0.35">
      <c r="A88" s="353" t="s">
        <v>968</v>
      </c>
      <c r="B88" s="354" t="s">
        <v>969</v>
      </c>
      <c r="C88" s="355">
        <v>8</v>
      </c>
      <c r="D88" s="355">
        <v>8</v>
      </c>
      <c r="E88" s="355">
        <v>0.8</v>
      </c>
      <c r="F88" s="355">
        <v>0.75924000000000003</v>
      </c>
      <c r="G88" s="356">
        <f t="shared" si="2"/>
        <v>9.4905000000000008</v>
      </c>
      <c r="H88" s="356">
        <f t="shared" ref="H88:H98" si="3">F88/E88*100</f>
        <v>94.905000000000001</v>
      </c>
      <c r="I88" s="357"/>
      <c r="J88" s="357"/>
    </row>
    <row r="89" spans="1:10" ht="78.75" customHeight="1" x14ac:dyDescent="0.35">
      <c r="A89" s="353" t="s">
        <v>970</v>
      </c>
      <c r="B89" s="354" t="s">
        <v>971</v>
      </c>
      <c r="C89" s="355">
        <v>33</v>
      </c>
      <c r="D89" s="355">
        <v>33</v>
      </c>
      <c r="E89" s="355">
        <v>3.5</v>
      </c>
      <c r="F89" s="355">
        <v>3.4541300000000001</v>
      </c>
      <c r="G89" s="356">
        <f t="shared" si="2"/>
        <v>10.467060606060606</v>
      </c>
      <c r="H89" s="356">
        <f t="shared" si="3"/>
        <v>98.689428571428579</v>
      </c>
      <c r="I89" s="357"/>
      <c r="J89" s="357"/>
    </row>
    <row r="90" spans="1:10" ht="78.75" hidden="1" customHeight="1" x14ac:dyDescent="0.35">
      <c r="A90" s="353" t="s">
        <v>972</v>
      </c>
      <c r="B90" s="354" t="s">
        <v>973</v>
      </c>
      <c r="C90" s="355">
        <v>0</v>
      </c>
      <c r="D90" s="355">
        <v>0</v>
      </c>
      <c r="E90" s="355">
        <v>0</v>
      </c>
      <c r="F90" s="355">
        <v>0</v>
      </c>
      <c r="G90" s="356" t="e">
        <f>F90/D90*100</f>
        <v>#DIV/0!</v>
      </c>
      <c r="H90" s="356" t="e">
        <f t="shared" si="3"/>
        <v>#DIV/0!</v>
      </c>
      <c r="I90" s="357"/>
      <c r="J90" s="357"/>
    </row>
    <row r="91" spans="1:10" ht="76.5" customHeight="1" x14ac:dyDescent="0.35">
      <c r="A91" s="353" t="s">
        <v>974</v>
      </c>
      <c r="B91" s="354" t="s">
        <v>975</v>
      </c>
      <c r="C91" s="355">
        <v>143</v>
      </c>
      <c r="D91" s="355">
        <v>143</v>
      </c>
      <c r="E91" s="355">
        <v>74.3</v>
      </c>
      <c r="F91" s="355">
        <v>74.353870000000001</v>
      </c>
      <c r="G91" s="356">
        <f t="shared" si="2"/>
        <v>51.995713286713283</v>
      </c>
      <c r="H91" s="356">
        <f t="shared" si="3"/>
        <v>100.07250336473757</v>
      </c>
      <c r="I91" s="357"/>
      <c r="J91" s="357"/>
    </row>
    <row r="92" spans="1:10" ht="126" x14ac:dyDescent="0.35">
      <c r="A92" s="353" t="s">
        <v>976</v>
      </c>
      <c r="B92" s="354" t="s">
        <v>977</v>
      </c>
      <c r="C92" s="355">
        <v>30</v>
      </c>
      <c r="D92" s="355">
        <v>30</v>
      </c>
      <c r="E92" s="355">
        <v>15</v>
      </c>
      <c r="F92" s="355">
        <v>15</v>
      </c>
      <c r="G92" s="356">
        <f t="shared" si="2"/>
        <v>50</v>
      </c>
      <c r="H92" s="356">
        <f t="shared" si="3"/>
        <v>100</v>
      </c>
      <c r="I92" s="357"/>
      <c r="J92" s="357"/>
    </row>
    <row r="93" spans="1:10" ht="36" x14ac:dyDescent="0.35">
      <c r="A93" s="353" t="s">
        <v>978</v>
      </c>
      <c r="B93" s="354" t="s">
        <v>979</v>
      </c>
      <c r="C93" s="355">
        <v>3.5</v>
      </c>
      <c r="D93" s="355">
        <v>3.5</v>
      </c>
      <c r="E93" s="355">
        <v>3.5</v>
      </c>
      <c r="F93" s="355">
        <v>3.5</v>
      </c>
      <c r="G93" s="356">
        <v>0</v>
      </c>
      <c r="H93" s="356">
        <f t="shared" si="3"/>
        <v>100</v>
      </c>
      <c r="I93" s="357"/>
      <c r="J93" s="357"/>
    </row>
    <row r="94" spans="1:10" ht="72" hidden="1" x14ac:dyDescent="0.35">
      <c r="A94" s="353" t="s">
        <v>980</v>
      </c>
      <c r="B94" s="354" t="s">
        <v>981</v>
      </c>
      <c r="C94" s="355">
        <v>0</v>
      </c>
      <c r="D94" s="355">
        <v>0</v>
      </c>
      <c r="E94" s="355">
        <v>0</v>
      </c>
      <c r="F94" s="355">
        <v>0</v>
      </c>
      <c r="G94" s="356" t="e">
        <f t="shared" si="2"/>
        <v>#DIV/0!</v>
      </c>
      <c r="H94" s="356" t="e">
        <f t="shared" si="3"/>
        <v>#DIV/0!</v>
      </c>
      <c r="I94" s="357"/>
      <c r="J94" s="357"/>
    </row>
    <row r="95" spans="1:10" ht="54" x14ac:dyDescent="0.35">
      <c r="A95" s="353" t="s">
        <v>982</v>
      </c>
      <c r="B95" s="354" t="s">
        <v>983</v>
      </c>
      <c r="C95" s="355">
        <v>18</v>
      </c>
      <c r="D95" s="355">
        <v>18</v>
      </c>
      <c r="E95" s="355">
        <v>18</v>
      </c>
      <c r="F95" s="355">
        <v>17.76369</v>
      </c>
      <c r="G95" s="356">
        <f t="shared" si="2"/>
        <v>98.68716666666667</v>
      </c>
      <c r="H95" s="356">
        <f t="shared" si="3"/>
        <v>98.68716666666667</v>
      </c>
      <c r="I95" s="357"/>
      <c r="J95" s="357"/>
    </row>
    <row r="96" spans="1:10" ht="54" x14ac:dyDescent="0.35">
      <c r="A96" s="353" t="s">
        <v>984</v>
      </c>
      <c r="B96" s="354" t="s">
        <v>985</v>
      </c>
      <c r="C96" s="355">
        <v>60</v>
      </c>
      <c r="D96" s="355">
        <v>60</v>
      </c>
      <c r="E96" s="355">
        <v>60</v>
      </c>
      <c r="F96" s="355">
        <v>60.131140000000002</v>
      </c>
      <c r="G96" s="356">
        <f t="shared" si="2"/>
        <v>100.21856666666666</v>
      </c>
      <c r="H96" s="356">
        <f t="shared" si="3"/>
        <v>100.21856666666666</v>
      </c>
      <c r="I96" s="357"/>
      <c r="J96" s="357"/>
    </row>
    <row r="97" spans="1:10" ht="90" x14ac:dyDescent="0.35">
      <c r="A97" s="353" t="s">
        <v>986</v>
      </c>
      <c r="B97" s="354" t="s">
        <v>987</v>
      </c>
      <c r="C97" s="355">
        <v>614.6</v>
      </c>
      <c r="D97" s="355">
        <v>614.6</v>
      </c>
      <c r="E97" s="355">
        <v>614.6</v>
      </c>
      <c r="F97" s="355">
        <v>688.07614999999998</v>
      </c>
      <c r="G97" s="356">
        <f t="shared" si="2"/>
        <v>111.95511714936544</v>
      </c>
      <c r="H97" s="356">
        <f t="shared" si="3"/>
        <v>111.95511714936544</v>
      </c>
      <c r="I97" s="357"/>
      <c r="J97" s="357"/>
    </row>
    <row r="98" spans="1:10" ht="18" x14ac:dyDescent="0.35">
      <c r="A98" s="383" t="s">
        <v>988</v>
      </c>
      <c r="B98" s="384" t="s">
        <v>989</v>
      </c>
      <c r="C98" s="358">
        <f>C99+C103+C101</f>
        <v>277.51261</v>
      </c>
      <c r="D98" s="358">
        <f>D99+D103+D101</f>
        <v>277.51261</v>
      </c>
      <c r="E98" s="358">
        <f>E99+E103+E101</f>
        <v>277.51261</v>
      </c>
      <c r="F98" s="358">
        <f>F99+F103+F101</f>
        <v>277.82751999999999</v>
      </c>
      <c r="G98" s="385">
        <f t="shared" si="2"/>
        <v>100.11347592457149</v>
      </c>
      <c r="H98" s="385">
        <f t="shared" si="3"/>
        <v>100.11347592457149</v>
      </c>
      <c r="I98" s="357"/>
      <c r="J98" s="357"/>
    </row>
    <row r="99" spans="1:10" s="388" customFormat="1" ht="17.399999999999999" x14ac:dyDescent="0.3">
      <c r="A99" s="386" t="s">
        <v>990</v>
      </c>
      <c r="B99" s="387" t="s">
        <v>991</v>
      </c>
      <c r="C99" s="344">
        <f>C100</f>
        <v>0</v>
      </c>
      <c r="D99" s="344">
        <f>D100</f>
        <v>0</v>
      </c>
      <c r="E99" s="344">
        <f>E100</f>
        <v>0</v>
      </c>
      <c r="F99" s="344">
        <f>F100</f>
        <v>0</v>
      </c>
      <c r="G99" s="385">
        <v>0</v>
      </c>
      <c r="H99" s="385">
        <v>0</v>
      </c>
      <c r="I99" s="346"/>
      <c r="J99" s="346"/>
    </row>
    <row r="100" spans="1:10" ht="18" x14ac:dyDescent="0.35">
      <c r="A100" s="389" t="s">
        <v>992</v>
      </c>
      <c r="B100" s="354" t="s">
        <v>993</v>
      </c>
      <c r="C100" s="355">
        <v>0</v>
      </c>
      <c r="D100" s="355">
        <v>0</v>
      </c>
      <c r="E100" s="355">
        <v>0</v>
      </c>
      <c r="F100" s="355">
        <v>0</v>
      </c>
      <c r="G100" s="390">
        <v>0</v>
      </c>
      <c r="H100" s="390">
        <v>0</v>
      </c>
      <c r="I100" s="357"/>
      <c r="J100" s="357"/>
    </row>
    <row r="101" spans="1:10" s="388" customFormat="1" ht="17.399999999999999" x14ac:dyDescent="0.3">
      <c r="A101" s="386" t="s">
        <v>994</v>
      </c>
      <c r="B101" s="387" t="s">
        <v>995</v>
      </c>
      <c r="C101" s="344">
        <f>C102</f>
        <v>0</v>
      </c>
      <c r="D101" s="344">
        <f>D102</f>
        <v>0</v>
      </c>
      <c r="E101" s="344">
        <f>E102</f>
        <v>0</v>
      </c>
      <c r="F101" s="344">
        <f>F102</f>
        <v>0.31491000000000002</v>
      </c>
      <c r="G101" s="385">
        <v>0</v>
      </c>
      <c r="H101" s="385">
        <v>0</v>
      </c>
      <c r="I101" s="346"/>
      <c r="J101" s="346"/>
    </row>
    <row r="102" spans="1:10" ht="18" x14ac:dyDescent="0.35">
      <c r="A102" s="389" t="s">
        <v>996</v>
      </c>
      <c r="B102" s="354" t="s">
        <v>997</v>
      </c>
      <c r="C102" s="355">
        <v>0</v>
      </c>
      <c r="D102" s="355">
        <v>0</v>
      </c>
      <c r="E102" s="355">
        <v>0</v>
      </c>
      <c r="F102" s="355">
        <v>0.31491000000000002</v>
      </c>
      <c r="G102" s="390">
        <v>0</v>
      </c>
      <c r="H102" s="390">
        <v>0</v>
      </c>
      <c r="I102" s="357"/>
      <c r="J102" s="357"/>
    </row>
    <row r="103" spans="1:10" ht="18" x14ac:dyDescent="0.35">
      <c r="A103" s="383" t="s">
        <v>998</v>
      </c>
      <c r="B103" s="384" t="s">
        <v>999</v>
      </c>
      <c r="C103" s="358">
        <f>C104</f>
        <v>277.51261</v>
      </c>
      <c r="D103" s="358">
        <f>D104</f>
        <v>277.51261</v>
      </c>
      <c r="E103" s="358">
        <f>E104</f>
        <v>277.51261</v>
      </c>
      <c r="F103" s="358">
        <f>F104</f>
        <v>277.51261</v>
      </c>
      <c r="G103" s="359">
        <f>F103/D103*100</f>
        <v>100</v>
      </c>
      <c r="H103" s="359">
        <f t="shared" ref="H103:H109" si="4">F103/E103*100</f>
        <v>100</v>
      </c>
      <c r="I103" s="357"/>
      <c r="J103" s="357"/>
    </row>
    <row r="104" spans="1:10" ht="18" x14ac:dyDescent="0.35">
      <c r="A104" s="366" t="s">
        <v>1000</v>
      </c>
      <c r="B104" s="367" t="s">
        <v>1001</v>
      </c>
      <c r="C104" s="355">
        <v>277.51261</v>
      </c>
      <c r="D104" s="355">
        <v>277.51261</v>
      </c>
      <c r="E104" s="355">
        <v>277.51261</v>
      </c>
      <c r="F104" s="355">
        <v>277.51261</v>
      </c>
      <c r="G104" s="356">
        <f>F104/D104*100</f>
        <v>100</v>
      </c>
      <c r="H104" s="356">
        <f t="shared" si="4"/>
        <v>100</v>
      </c>
      <c r="I104" s="357"/>
      <c r="J104" s="357"/>
    </row>
    <row r="105" spans="1:10" ht="17.399999999999999" x14ac:dyDescent="0.3">
      <c r="A105" s="391" t="s">
        <v>1002</v>
      </c>
      <c r="B105" s="333" t="s">
        <v>1003</v>
      </c>
      <c r="C105" s="334">
        <f>C106+C198+C202+C196+C200</f>
        <v>1317725.8701100003</v>
      </c>
      <c r="D105" s="334">
        <f>D106+D198+D202+D196+D200</f>
        <v>1385680.2045400001</v>
      </c>
      <c r="E105" s="334">
        <f>E106+E198+E202+E196+E200</f>
        <v>652873.09210000001</v>
      </c>
      <c r="F105" s="334">
        <f>F106+F198+F202+F196+F200</f>
        <v>652902.79682999989</v>
      </c>
      <c r="G105" s="335">
        <f t="shared" si="2"/>
        <v>47.117855526177628</v>
      </c>
      <c r="H105" s="335">
        <f t="shared" si="4"/>
        <v>100.00454984749095</v>
      </c>
      <c r="I105" s="336"/>
      <c r="J105" s="336"/>
    </row>
    <row r="106" spans="1:10" ht="34.799999999999997" x14ac:dyDescent="0.3">
      <c r="A106" s="392" t="s">
        <v>1004</v>
      </c>
      <c r="B106" s="393" t="s">
        <v>1005</v>
      </c>
      <c r="C106" s="394">
        <f>C107+C116+C158+C184</f>
        <v>1320359.7308300002</v>
      </c>
      <c r="D106" s="394">
        <f>D107+D116+D158+D184</f>
        <v>1388314.0652600001</v>
      </c>
      <c r="E106" s="394">
        <f>E107+E116+E158+E184</f>
        <v>655463.71753999998</v>
      </c>
      <c r="F106" s="394">
        <f>F107+F116+F158+F184</f>
        <v>655463.71753999998</v>
      </c>
      <c r="G106" s="395">
        <f t="shared" si="2"/>
        <v>47.212927819559788</v>
      </c>
      <c r="H106" s="395">
        <f t="shared" si="4"/>
        <v>100</v>
      </c>
      <c r="I106" s="396"/>
      <c r="J106" s="396"/>
    </row>
    <row r="107" spans="1:10" ht="18" x14ac:dyDescent="0.35">
      <c r="A107" s="397" t="s">
        <v>1006</v>
      </c>
      <c r="B107" s="338" t="s">
        <v>1007</v>
      </c>
      <c r="C107" s="398">
        <f>C108+C109+C112</f>
        <v>485235.30000000005</v>
      </c>
      <c r="D107" s="398">
        <f>D108+D109+D112</f>
        <v>485235.30000000005</v>
      </c>
      <c r="E107" s="398">
        <f>E108+E109+E112</f>
        <v>253804.9</v>
      </c>
      <c r="F107" s="398">
        <f>F108+F109+F112</f>
        <v>253804.9</v>
      </c>
      <c r="G107" s="399">
        <f t="shared" si="2"/>
        <v>52.305530945502099</v>
      </c>
      <c r="H107" s="399">
        <f t="shared" si="4"/>
        <v>100</v>
      </c>
      <c r="I107" s="400"/>
      <c r="J107" s="400"/>
    </row>
    <row r="108" spans="1:10" ht="34.799999999999997" x14ac:dyDescent="0.3">
      <c r="A108" s="401" t="s">
        <v>1008</v>
      </c>
      <c r="B108" s="402" t="s">
        <v>1009</v>
      </c>
      <c r="C108" s="403">
        <v>482146.4</v>
      </c>
      <c r="D108" s="403">
        <v>482146.4</v>
      </c>
      <c r="E108" s="403">
        <v>250716</v>
      </c>
      <c r="F108" s="403">
        <v>250716</v>
      </c>
      <c r="G108" s="385">
        <f t="shared" si="2"/>
        <v>51.99997345204693</v>
      </c>
      <c r="H108" s="385">
        <f t="shared" si="4"/>
        <v>100</v>
      </c>
      <c r="I108" s="404"/>
      <c r="J108" s="404"/>
    </row>
    <row r="109" spans="1:10" ht="34.799999999999997" hidden="1" x14ac:dyDescent="0.3">
      <c r="A109" s="401" t="s">
        <v>1010</v>
      </c>
      <c r="B109" s="405" t="s">
        <v>1011</v>
      </c>
      <c r="C109" s="403">
        <f>C111</f>
        <v>0</v>
      </c>
      <c r="D109" s="403">
        <f>D111</f>
        <v>0</v>
      </c>
      <c r="E109" s="403">
        <f>E111</f>
        <v>0</v>
      </c>
      <c r="F109" s="403">
        <f>F111</f>
        <v>0</v>
      </c>
      <c r="G109" s="385" t="e">
        <f t="shared" si="2"/>
        <v>#DIV/0!</v>
      </c>
      <c r="H109" s="385" t="e">
        <f t="shared" si="4"/>
        <v>#DIV/0!</v>
      </c>
      <c r="I109" s="404"/>
      <c r="J109" s="404"/>
    </row>
    <row r="110" spans="1:10" ht="18" hidden="1" x14ac:dyDescent="0.3">
      <c r="A110" s="401"/>
      <c r="B110" s="406" t="s">
        <v>711</v>
      </c>
      <c r="C110" s="403"/>
      <c r="D110" s="403"/>
      <c r="E110" s="403"/>
      <c r="F110" s="403"/>
      <c r="G110" s="385"/>
      <c r="H110" s="385"/>
      <c r="I110" s="404"/>
      <c r="J110" s="404"/>
    </row>
    <row r="111" spans="1:10" ht="36" hidden="1" x14ac:dyDescent="0.3">
      <c r="A111" s="401"/>
      <c r="B111" s="406" t="s">
        <v>1012</v>
      </c>
      <c r="C111" s="407">
        <v>0</v>
      </c>
      <c r="D111" s="407">
        <v>0</v>
      </c>
      <c r="E111" s="407">
        <v>0</v>
      </c>
      <c r="F111" s="407">
        <v>0</v>
      </c>
      <c r="G111" s="390" t="e">
        <f t="shared" si="2"/>
        <v>#DIV/0!</v>
      </c>
      <c r="H111" s="390" t="e">
        <f>F111/E111*100</f>
        <v>#DIV/0!</v>
      </c>
      <c r="I111" s="408"/>
      <c r="J111" s="408"/>
    </row>
    <row r="112" spans="1:10" ht="18" x14ac:dyDescent="0.3">
      <c r="A112" s="386" t="s">
        <v>1013</v>
      </c>
      <c r="B112" s="387" t="s">
        <v>1014</v>
      </c>
      <c r="C112" s="403">
        <f>C114+C115</f>
        <v>3088.8999999999996</v>
      </c>
      <c r="D112" s="403">
        <f>D114+D115</f>
        <v>3088.8999999999996</v>
      </c>
      <c r="E112" s="403">
        <f>E114+E115</f>
        <v>3088.8999999999996</v>
      </c>
      <c r="F112" s="403">
        <f>F114+F115</f>
        <v>3088.8999999999996</v>
      </c>
      <c r="G112" s="385">
        <f>F112/D112*100</f>
        <v>100</v>
      </c>
      <c r="H112" s="385">
        <f>F112/E112*100</f>
        <v>100</v>
      </c>
      <c r="I112" s="408"/>
      <c r="J112" s="408"/>
    </row>
    <row r="113" spans="1:10" ht="18" x14ac:dyDescent="0.3">
      <c r="A113" s="386"/>
      <c r="B113" s="372" t="s">
        <v>711</v>
      </c>
      <c r="C113" s="407"/>
      <c r="D113" s="407"/>
      <c r="E113" s="407"/>
      <c r="F113" s="407"/>
      <c r="G113" s="390"/>
      <c r="H113" s="390"/>
      <c r="I113" s="408"/>
      <c r="J113" s="408"/>
    </row>
    <row r="114" spans="1:10" ht="18" x14ac:dyDescent="0.3">
      <c r="A114" s="476"/>
      <c r="B114" s="372" t="s">
        <v>1015</v>
      </c>
      <c r="C114" s="407">
        <v>517.70000000000005</v>
      </c>
      <c r="D114" s="407">
        <v>517.70000000000005</v>
      </c>
      <c r="E114" s="407">
        <v>517.70000000000005</v>
      </c>
      <c r="F114" s="407">
        <v>517.70000000000005</v>
      </c>
      <c r="G114" s="390">
        <f>F114/D114*100</f>
        <v>100</v>
      </c>
      <c r="H114" s="390">
        <f>F114/E114*100</f>
        <v>100</v>
      </c>
      <c r="I114" s="408"/>
      <c r="J114" s="408"/>
    </row>
    <row r="115" spans="1:10" ht="18" x14ac:dyDescent="0.3">
      <c r="A115" s="409"/>
      <c r="B115" s="378" t="s">
        <v>1016</v>
      </c>
      <c r="C115" s="407">
        <v>2571.1999999999998</v>
      </c>
      <c r="D115" s="407">
        <v>2571.1999999999998</v>
      </c>
      <c r="E115" s="407">
        <v>2571.1999999999998</v>
      </c>
      <c r="F115" s="407">
        <v>2571.1999999999998</v>
      </c>
      <c r="G115" s="390">
        <f>F115/D115*100</f>
        <v>100</v>
      </c>
      <c r="H115" s="390">
        <f>F115/E115*100</f>
        <v>100</v>
      </c>
      <c r="I115" s="408"/>
      <c r="J115" s="408"/>
    </row>
    <row r="116" spans="1:10" ht="34.799999999999997" x14ac:dyDescent="0.35">
      <c r="A116" s="410" t="s">
        <v>1017</v>
      </c>
      <c r="B116" s="411" t="s">
        <v>1018</v>
      </c>
      <c r="C116" s="412">
        <f>C144+C133+C122+C135+C126+C117+C120+C124+C139</f>
        <v>360919.30481</v>
      </c>
      <c r="D116" s="412">
        <f>D144+D133+D122+D135+D126+D117+D120+D124+D139</f>
        <v>415927.80453999998</v>
      </c>
      <c r="E116" s="412">
        <f>E144+E133+E122+E135+E126+E117+E120+E124+E139</f>
        <v>133542.03195</v>
      </c>
      <c r="F116" s="412">
        <f>F144+F133+F122+F135+F126+F117+F120+F124+F139</f>
        <v>133542.03195</v>
      </c>
      <c r="G116" s="413">
        <f t="shared" si="2"/>
        <v>32.10702205823732</v>
      </c>
      <c r="H116" s="413">
        <f>F116/E116*100</f>
        <v>100</v>
      </c>
      <c r="I116" s="341"/>
      <c r="J116" s="341"/>
    </row>
    <row r="117" spans="1:10" s="415" customFormat="1" ht="31.2" x14ac:dyDescent="0.35">
      <c r="A117" s="383" t="s">
        <v>1019</v>
      </c>
      <c r="B117" s="414" t="s">
        <v>1020</v>
      </c>
      <c r="C117" s="358">
        <f t="shared" ref="C117:F118" si="5">C118</f>
        <v>16808.758959999999</v>
      </c>
      <c r="D117" s="358">
        <f t="shared" si="5"/>
        <v>44627.604829999997</v>
      </c>
      <c r="E117" s="358">
        <f t="shared" si="5"/>
        <v>0</v>
      </c>
      <c r="F117" s="358">
        <f t="shared" si="5"/>
        <v>0</v>
      </c>
      <c r="G117" s="359">
        <f>F117/D117*100</f>
        <v>0</v>
      </c>
      <c r="H117" s="359">
        <v>0</v>
      </c>
      <c r="I117" s="357"/>
      <c r="J117" s="357"/>
    </row>
    <row r="118" spans="1:10" s="415" customFormat="1" ht="36" x14ac:dyDescent="0.35">
      <c r="A118" s="371" t="s">
        <v>1021</v>
      </c>
      <c r="B118" s="416" t="s">
        <v>1022</v>
      </c>
      <c r="C118" s="362">
        <f t="shared" si="5"/>
        <v>16808.758959999999</v>
      </c>
      <c r="D118" s="362">
        <f t="shared" si="5"/>
        <v>44627.604829999997</v>
      </c>
      <c r="E118" s="362">
        <f t="shared" si="5"/>
        <v>0</v>
      </c>
      <c r="F118" s="362">
        <f t="shared" si="5"/>
        <v>0</v>
      </c>
      <c r="G118" s="363">
        <f>F118/D118*100</f>
        <v>0</v>
      </c>
      <c r="H118" s="363">
        <v>0</v>
      </c>
      <c r="I118" s="357"/>
      <c r="J118" s="357"/>
    </row>
    <row r="119" spans="1:10" s="415" customFormat="1" ht="18" x14ac:dyDescent="0.35">
      <c r="A119" s="371"/>
      <c r="B119" s="417" t="s">
        <v>1023</v>
      </c>
      <c r="C119" s="362">
        <v>16808.758959999999</v>
      </c>
      <c r="D119" s="362">
        <v>44627.604829999997</v>
      </c>
      <c r="E119" s="362">
        <v>0</v>
      </c>
      <c r="F119" s="362">
        <v>0</v>
      </c>
      <c r="G119" s="363">
        <f>F119/D119*100</f>
        <v>0</v>
      </c>
      <c r="H119" s="363">
        <v>0</v>
      </c>
      <c r="I119" s="357"/>
      <c r="J119" s="357"/>
    </row>
    <row r="120" spans="1:10" s="415" customFormat="1" ht="34.799999999999997" x14ac:dyDescent="0.35">
      <c r="A120" s="418" t="s">
        <v>1024</v>
      </c>
      <c r="B120" s="419" t="s">
        <v>1025</v>
      </c>
      <c r="C120" s="420">
        <f>C121</f>
        <v>260966.53709</v>
      </c>
      <c r="D120" s="420">
        <f>D121</f>
        <v>260966.53709</v>
      </c>
      <c r="E120" s="420">
        <f>E121</f>
        <v>88059.498139999996</v>
      </c>
      <c r="F120" s="420">
        <f>F121</f>
        <v>88059.498139999996</v>
      </c>
      <c r="G120" s="421">
        <f>F120/D120*100</f>
        <v>33.743597597584227</v>
      </c>
      <c r="H120" s="421">
        <f>F120/E120*100</f>
        <v>100</v>
      </c>
      <c r="I120" s="357"/>
      <c r="J120" s="357"/>
    </row>
    <row r="121" spans="1:10" s="415" customFormat="1" ht="31.2" x14ac:dyDescent="0.35">
      <c r="A121" s="422" t="s">
        <v>1026</v>
      </c>
      <c r="B121" s="423" t="s">
        <v>723</v>
      </c>
      <c r="C121" s="362">
        <v>260966.53709</v>
      </c>
      <c r="D121" s="362">
        <v>260966.53709</v>
      </c>
      <c r="E121" s="362">
        <v>88059.498139999996</v>
      </c>
      <c r="F121" s="362">
        <v>88059.498139999996</v>
      </c>
      <c r="G121" s="363">
        <f>F121/D121*100</f>
        <v>33.743597597584227</v>
      </c>
      <c r="H121" s="363">
        <f>F121/E121*100</f>
        <v>100</v>
      </c>
      <c r="I121" s="357"/>
      <c r="J121" s="357"/>
    </row>
    <row r="122" spans="1:10" ht="34.799999999999997" x14ac:dyDescent="0.3">
      <c r="A122" s="386" t="s">
        <v>1027</v>
      </c>
      <c r="B122" s="424" t="s">
        <v>1028</v>
      </c>
      <c r="C122" s="420">
        <f>C123</f>
        <v>1257.6189999999999</v>
      </c>
      <c r="D122" s="420">
        <f>D123</f>
        <v>1005.574</v>
      </c>
      <c r="E122" s="420">
        <f>E123</f>
        <v>1005.56565</v>
      </c>
      <c r="F122" s="420">
        <f>F123</f>
        <v>1005.56565</v>
      </c>
      <c r="G122" s="421">
        <f t="shared" si="2"/>
        <v>99.999169628490804</v>
      </c>
      <c r="H122" s="421">
        <v>0</v>
      </c>
      <c r="I122" s="425"/>
      <c r="J122" s="425"/>
    </row>
    <row r="123" spans="1:10" ht="38.25" customHeight="1" x14ac:dyDescent="0.3">
      <c r="A123" s="366" t="s">
        <v>1029</v>
      </c>
      <c r="B123" s="417" t="s">
        <v>1030</v>
      </c>
      <c r="C123" s="380">
        <v>1257.6189999999999</v>
      </c>
      <c r="D123" s="380">
        <v>1005.574</v>
      </c>
      <c r="E123" s="380">
        <v>1005.56565</v>
      </c>
      <c r="F123" s="380">
        <v>1005.56565</v>
      </c>
      <c r="G123" s="381">
        <f t="shared" si="2"/>
        <v>99.999169628490804</v>
      </c>
      <c r="H123" s="363">
        <f>F123/E123*100</f>
        <v>100</v>
      </c>
      <c r="I123" s="425"/>
      <c r="J123" s="425"/>
    </row>
    <row r="124" spans="1:10" ht="52.2" x14ac:dyDescent="0.3">
      <c r="A124" s="386" t="s">
        <v>1157</v>
      </c>
      <c r="B124" s="424" t="s">
        <v>1158</v>
      </c>
      <c r="C124" s="420">
        <f>C125</f>
        <v>0</v>
      </c>
      <c r="D124" s="420">
        <f>D125</f>
        <v>4285.16086</v>
      </c>
      <c r="E124" s="420">
        <f>E125</f>
        <v>0</v>
      </c>
      <c r="F124" s="420">
        <f>F125</f>
        <v>0</v>
      </c>
      <c r="G124" s="421">
        <f t="shared" si="2"/>
        <v>0</v>
      </c>
      <c r="H124" s="421">
        <v>0</v>
      </c>
      <c r="I124" s="425"/>
      <c r="J124" s="425"/>
    </row>
    <row r="125" spans="1:10" ht="38.25" customHeight="1" x14ac:dyDescent="0.3">
      <c r="A125" s="366" t="s">
        <v>1159</v>
      </c>
      <c r="B125" s="417" t="s">
        <v>1160</v>
      </c>
      <c r="C125" s="380">
        <v>0</v>
      </c>
      <c r="D125" s="380">
        <v>4285.16086</v>
      </c>
      <c r="E125" s="380">
        <v>0</v>
      </c>
      <c r="F125" s="380">
        <v>0</v>
      </c>
      <c r="G125" s="381">
        <f t="shared" si="2"/>
        <v>0</v>
      </c>
      <c r="H125" s="363">
        <v>0</v>
      </c>
      <c r="I125" s="425"/>
      <c r="J125" s="425"/>
    </row>
    <row r="126" spans="1:10" ht="17.399999999999999" x14ac:dyDescent="0.3">
      <c r="A126" s="426" t="s">
        <v>1031</v>
      </c>
      <c r="B126" s="427" t="s">
        <v>1032</v>
      </c>
      <c r="C126" s="420">
        <f>C127</f>
        <v>0</v>
      </c>
      <c r="D126" s="420">
        <f>D127</f>
        <v>5405.56333</v>
      </c>
      <c r="E126" s="420">
        <f>E127</f>
        <v>3792.23</v>
      </c>
      <c r="F126" s="420">
        <f>F127</f>
        <v>3792.23</v>
      </c>
      <c r="G126" s="421">
        <f t="shared" si="2"/>
        <v>70.154205371228159</v>
      </c>
      <c r="H126" s="359">
        <f>F126/E126*100</f>
        <v>100</v>
      </c>
      <c r="I126" s="425"/>
      <c r="J126" s="425"/>
    </row>
    <row r="127" spans="1:10" s="433" customFormat="1" ht="18" x14ac:dyDescent="0.35">
      <c r="A127" s="428" t="s">
        <v>1033</v>
      </c>
      <c r="B127" s="429" t="s">
        <v>1034</v>
      </c>
      <c r="C127" s="430">
        <f>C129+C130+C131+C132</f>
        <v>0</v>
      </c>
      <c r="D127" s="430">
        <f>D129+D130+D131+D132</f>
        <v>5405.56333</v>
      </c>
      <c r="E127" s="430">
        <f>E129+E130+E131+E132</f>
        <v>3792.23</v>
      </c>
      <c r="F127" s="430">
        <f>F129+F130+F131+F132</f>
        <v>3792.23</v>
      </c>
      <c r="G127" s="431">
        <f t="shared" si="2"/>
        <v>70.154205371228159</v>
      </c>
      <c r="H127" s="363">
        <f>F127/E127*100</f>
        <v>100</v>
      </c>
      <c r="I127" s="432"/>
      <c r="J127" s="432"/>
    </row>
    <row r="128" spans="1:10" ht="18" x14ac:dyDescent="0.35">
      <c r="A128" s="428"/>
      <c r="B128" s="429" t="s">
        <v>711</v>
      </c>
      <c r="C128" s="430"/>
      <c r="D128" s="430"/>
      <c r="E128" s="430"/>
      <c r="F128" s="430"/>
      <c r="G128" s="431"/>
      <c r="H128" s="431"/>
      <c r="I128" s="432"/>
      <c r="J128" s="432"/>
    </row>
    <row r="129" spans="1:10" ht="31.2" x14ac:dyDescent="0.35">
      <c r="A129" s="428"/>
      <c r="B129" s="434" t="s">
        <v>1035</v>
      </c>
      <c r="C129" s="430">
        <v>0</v>
      </c>
      <c r="D129" s="430">
        <v>3792.23</v>
      </c>
      <c r="E129" s="430">
        <v>3792.23</v>
      </c>
      <c r="F129" s="430">
        <v>3792.23</v>
      </c>
      <c r="G129" s="431">
        <f t="shared" si="2"/>
        <v>100</v>
      </c>
      <c r="H129" s="363">
        <f>F129/E129*100</f>
        <v>100</v>
      </c>
      <c r="I129" s="432"/>
      <c r="J129" s="432"/>
    </row>
    <row r="130" spans="1:10" ht="18" x14ac:dyDescent="0.35">
      <c r="A130" s="428"/>
      <c r="B130" s="501" t="s">
        <v>1161</v>
      </c>
      <c r="C130" s="430">
        <v>0</v>
      </c>
      <c r="D130" s="430">
        <v>533.33331999999996</v>
      </c>
      <c r="E130" s="430">
        <v>0</v>
      </c>
      <c r="F130" s="430">
        <v>0</v>
      </c>
      <c r="G130" s="431">
        <f t="shared" si="2"/>
        <v>0</v>
      </c>
      <c r="H130" s="363">
        <v>0</v>
      </c>
      <c r="I130" s="432"/>
      <c r="J130" s="432"/>
    </row>
    <row r="131" spans="1:10" ht="18" x14ac:dyDescent="0.35">
      <c r="A131" s="428"/>
      <c r="B131" s="501" t="s">
        <v>1162</v>
      </c>
      <c r="C131" s="430">
        <v>0</v>
      </c>
      <c r="D131" s="430">
        <v>200.00001</v>
      </c>
      <c r="E131" s="430">
        <v>0</v>
      </c>
      <c r="F131" s="430">
        <v>0</v>
      </c>
      <c r="G131" s="431">
        <f t="shared" si="2"/>
        <v>0</v>
      </c>
      <c r="H131" s="363">
        <v>0</v>
      </c>
      <c r="I131" s="432"/>
      <c r="J131" s="432"/>
    </row>
    <row r="132" spans="1:10" ht="31.2" x14ac:dyDescent="0.35">
      <c r="A132" s="428"/>
      <c r="B132" s="501" t="s">
        <v>1163</v>
      </c>
      <c r="C132" s="430">
        <v>0</v>
      </c>
      <c r="D132" s="430">
        <v>880</v>
      </c>
      <c r="E132" s="430">
        <v>0</v>
      </c>
      <c r="F132" s="430">
        <v>0</v>
      </c>
      <c r="G132" s="431">
        <f t="shared" si="2"/>
        <v>0</v>
      </c>
      <c r="H132" s="363">
        <v>0</v>
      </c>
      <c r="I132" s="432"/>
      <c r="J132" s="432"/>
    </row>
    <row r="133" spans="1:10" ht="34.799999999999997" x14ac:dyDescent="0.3">
      <c r="A133" s="426" t="s">
        <v>1036</v>
      </c>
      <c r="B133" s="427" t="s">
        <v>1037</v>
      </c>
      <c r="C133" s="435">
        <f>C134</f>
        <v>5426.3484399999998</v>
      </c>
      <c r="D133" s="435">
        <f>D134</f>
        <v>5426.3484399999998</v>
      </c>
      <c r="E133" s="435">
        <f>E134</f>
        <v>0</v>
      </c>
      <c r="F133" s="435">
        <f>F134</f>
        <v>0</v>
      </c>
      <c r="G133" s="436">
        <f t="shared" si="2"/>
        <v>0</v>
      </c>
      <c r="H133" s="436">
        <v>0</v>
      </c>
      <c r="I133" s="437"/>
      <c r="J133" s="437"/>
    </row>
    <row r="134" spans="1:10" ht="36" x14ac:dyDescent="0.3">
      <c r="A134" s="428" t="s">
        <v>1038</v>
      </c>
      <c r="B134" s="429" t="s">
        <v>1039</v>
      </c>
      <c r="C134" s="407">
        <v>5426.3484399999998</v>
      </c>
      <c r="D134" s="407">
        <v>5426.3484399999998</v>
      </c>
      <c r="E134" s="407">
        <v>0</v>
      </c>
      <c r="F134" s="407">
        <v>0</v>
      </c>
      <c r="G134" s="390">
        <f t="shared" si="2"/>
        <v>0</v>
      </c>
      <c r="H134" s="390">
        <v>0</v>
      </c>
      <c r="I134" s="438"/>
      <c r="J134" s="438"/>
    </row>
    <row r="135" spans="1:10" s="388" customFormat="1" ht="22.5" customHeight="1" x14ac:dyDescent="0.3">
      <c r="A135" s="342" t="s">
        <v>1040</v>
      </c>
      <c r="B135" s="427" t="s">
        <v>1041</v>
      </c>
      <c r="C135" s="435">
        <f>SUM(C136)</f>
        <v>1718.6676500000001</v>
      </c>
      <c r="D135" s="435">
        <f>SUM(D136)</f>
        <v>1718.6676500000001</v>
      </c>
      <c r="E135" s="435">
        <f>SUM(E136)</f>
        <v>0</v>
      </c>
      <c r="F135" s="435">
        <f>SUM(F136)</f>
        <v>0</v>
      </c>
      <c r="G135" s="436">
        <f t="shared" si="2"/>
        <v>0</v>
      </c>
      <c r="H135" s="436">
        <v>0</v>
      </c>
      <c r="I135" s="437"/>
      <c r="J135" s="437"/>
    </row>
    <row r="136" spans="1:10" ht="36" x14ac:dyDescent="0.35">
      <c r="A136" s="353" t="s">
        <v>1042</v>
      </c>
      <c r="B136" s="416" t="s">
        <v>1043</v>
      </c>
      <c r="C136" s="430">
        <f>SUM(C138:C138)</f>
        <v>1718.6676500000001</v>
      </c>
      <c r="D136" s="430">
        <f>SUM(D138:D138)</f>
        <v>1718.6676500000001</v>
      </c>
      <c r="E136" s="430">
        <f>SUM(E138:E138)</f>
        <v>0</v>
      </c>
      <c r="F136" s="430">
        <f>SUM(F138:F138)</f>
        <v>0</v>
      </c>
      <c r="G136" s="431">
        <f t="shared" si="2"/>
        <v>0</v>
      </c>
      <c r="H136" s="431">
        <v>0</v>
      </c>
      <c r="I136" s="432"/>
      <c r="J136" s="432"/>
    </row>
    <row r="137" spans="1:10" ht="17.25" customHeight="1" x14ac:dyDescent="0.35">
      <c r="A137" s="353"/>
      <c r="B137" s="416" t="s">
        <v>711</v>
      </c>
      <c r="C137" s="430"/>
      <c r="D137" s="430"/>
      <c r="E137" s="430"/>
      <c r="F137" s="430"/>
      <c r="G137" s="431"/>
      <c r="H137" s="431"/>
      <c r="I137" s="432"/>
      <c r="J137" s="432"/>
    </row>
    <row r="138" spans="1:10" ht="46.8" x14ac:dyDescent="0.3">
      <c r="A138" s="353"/>
      <c r="B138" s="439" t="s">
        <v>1044</v>
      </c>
      <c r="C138" s="407">
        <v>1718.6676500000001</v>
      </c>
      <c r="D138" s="407">
        <v>1718.6676500000001</v>
      </c>
      <c r="E138" s="407">
        <v>0</v>
      </c>
      <c r="F138" s="407">
        <v>0</v>
      </c>
      <c r="G138" s="390">
        <f t="shared" si="2"/>
        <v>0</v>
      </c>
      <c r="H138" s="390">
        <v>0</v>
      </c>
      <c r="I138" s="438"/>
      <c r="J138" s="438"/>
    </row>
    <row r="139" spans="1:10" s="388" customFormat="1" ht="34.799999999999997" x14ac:dyDescent="0.3">
      <c r="A139" s="342" t="s">
        <v>1164</v>
      </c>
      <c r="B139" s="427" t="s">
        <v>1165</v>
      </c>
      <c r="C139" s="435">
        <f>SUM(C140)</f>
        <v>0</v>
      </c>
      <c r="D139" s="435">
        <f>SUM(D140)</f>
        <v>34.54571</v>
      </c>
      <c r="E139" s="435">
        <f>SUM(E140)</f>
        <v>0</v>
      </c>
      <c r="F139" s="435">
        <f>SUM(F140)</f>
        <v>0</v>
      </c>
      <c r="G139" s="436">
        <f t="shared" si="2"/>
        <v>0</v>
      </c>
      <c r="H139" s="436">
        <v>0</v>
      </c>
      <c r="I139" s="437"/>
      <c r="J139" s="437"/>
    </row>
    <row r="140" spans="1:10" ht="36" x14ac:dyDescent="0.35">
      <c r="A140" s="353" t="s">
        <v>1166</v>
      </c>
      <c r="B140" s="416" t="s">
        <v>1167</v>
      </c>
      <c r="C140" s="430">
        <f>C142+C143</f>
        <v>0</v>
      </c>
      <c r="D140" s="430">
        <f>D142+D143</f>
        <v>34.54571</v>
      </c>
      <c r="E140" s="430">
        <f>E142+E143</f>
        <v>0</v>
      </c>
      <c r="F140" s="430">
        <f>F142+F143</f>
        <v>0</v>
      </c>
      <c r="G140" s="431">
        <f t="shared" si="2"/>
        <v>0</v>
      </c>
      <c r="H140" s="431">
        <v>0</v>
      </c>
      <c r="I140" s="432"/>
      <c r="J140" s="432"/>
    </row>
    <row r="141" spans="1:10" ht="18" x14ac:dyDescent="0.35">
      <c r="A141" s="353"/>
      <c r="B141" s="429" t="s">
        <v>711</v>
      </c>
      <c r="C141" s="430"/>
      <c r="D141" s="430"/>
      <c r="E141" s="430"/>
      <c r="F141" s="430"/>
      <c r="G141" s="431"/>
      <c r="H141" s="431"/>
      <c r="I141" s="432"/>
      <c r="J141" s="432"/>
    </row>
    <row r="142" spans="1:10" ht="31.8" x14ac:dyDescent="0.35">
      <c r="A142" s="353"/>
      <c r="B142" s="439" t="s">
        <v>1168</v>
      </c>
      <c r="C142" s="430">
        <v>0</v>
      </c>
      <c r="D142" s="430">
        <v>13.27258</v>
      </c>
      <c r="E142" s="430">
        <v>0</v>
      </c>
      <c r="F142" s="430">
        <v>0</v>
      </c>
      <c r="G142" s="431">
        <f>F142/D142*100</f>
        <v>0</v>
      </c>
      <c r="H142" s="431">
        <v>0</v>
      </c>
      <c r="I142" s="432"/>
      <c r="J142" s="432"/>
    </row>
    <row r="143" spans="1:10" ht="78.599999999999994" x14ac:dyDescent="0.35">
      <c r="A143" s="353"/>
      <c r="B143" s="439" t="s">
        <v>1169</v>
      </c>
      <c r="C143" s="430">
        <v>0</v>
      </c>
      <c r="D143" s="430">
        <v>21.273129999999998</v>
      </c>
      <c r="E143" s="430">
        <v>0</v>
      </c>
      <c r="F143" s="430">
        <v>0</v>
      </c>
      <c r="G143" s="431">
        <f>F143/D143*100</f>
        <v>0</v>
      </c>
      <c r="H143" s="431">
        <v>0</v>
      </c>
      <c r="I143" s="432"/>
      <c r="J143" s="432"/>
    </row>
    <row r="144" spans="1:10" ht="17.399999999999999" x14ac:dyDescent="0.3">
      <c r="A144" s="440" t="s">
        <v>1045</v>
      </c>
      <c r="B144" s="441" t="s">
        <v>1046</v>
      </c>
      <c r="C144" s="420">
        <f>SUM(C146:C157)</f>
        <v>74741.373670000001</v>
      </c>
      <c r="D144" s="420">
        <f>SUM(D146:D157)</f>
        <v>92457.802629999991</v>
      </c>
      <c r="E144" s="420">
        <f>SUM(E146:E157)</f>
        <v>40684.738160000001</v>
      </c>
      <c r="F144" s="420">
        <f>SUM(F146:F157)</f>
        <v>40684.738160000001</v>
      </c>
      <c r="G144" s="421">
        <f t="shared" si="2"/>
        <v>44.003574606691906</v>
      </c>
      <c r="H144" s="421">
        <f>F144/E144*100</f>
        <v>100</v>
      </c>
      <c r="I144" s="425"/>
      <c r="J144" s="425"/>
    </row>
    <row r="145" spans="1:11" ht="18" x14ac:dyDescent="0.35">
      <c r="A145" s="442"/>
      <c r="B145" s="443" t="s">
        <v>711</v>
      </c>
      <c r="C145" s="430"/>
      <c r="D145" s="430"/>
      <c r="E145" s="430"/>
      <c r="F145" s="430"/>
      <c r="G145" s="431"/>
      <c r="H145" s="431"/>
      <c r="I145" s="432"/>
      <c r="J145" s="432"/>
    </row>
    <row r="146" spans="1:11" ht="109.2" x14ac:dyDescent="0.3">
      <c r="A146" s="442"/>
      <c r="B146" s="417" t="s">
        <v>1047</v>
      </c>
      <c r="C146" s="407">
        <v>9474.6</v>
      </c>
      <c r="D146" s="407">
        <v>9474.6</v>
      </c>
      <c r="E146" s="407">
        <v>5074.6000000000004</v>
      </c>
      <c r="F146" s="407">
        <v>5074.6000000000004</v>
      </c>
      <c r="G146" s="390">
        <f t="shared" si="2"/>
        <v>53.560044751229604</v>
      </c>
      <c r="H146" s="390">
        <f>F146/E146*100</f>
        <v>100</v>
      </c>
      <c r="I146" s="438"/>
      <c r="J146" s="438"/>
    </row>
    <row r="147" spans="1:11" ht="46.8" x14ac:dyDescent="0.3">
      <c r="A147" s="444"/>
      <c r="B147" s="417" t="s">
        <v>1048</v>
      </c>
      <c r="C147" s="407">
        <v>24383</v>
      </c>
      <c r="D147" s="407">
        <v>24383</v>
      </c>
      <c r="E147" s="407">
        <v>6679.4088099999999</v>
      </c>
      <c r="F147" s="407">
        <v>6679.4088099999999</v>
      </c>
      <c r="G147" s="390">
        <f t="shared" si="2"/>
        <v>27.393712053479884</v>
      </c>
      <c r="H147" s="390">
        <f>F147/E147*100</f>
        <v>100</v>
      </c>
      <c r="I147" s="438"/>
      <c r="J147" s="438"/>
    </row>
    <row r="148" spans="1:11" ht="31.2" x14ac:dyDescent="0.3">
      <c r="A148" s="444"/>
      <c r="B148" s="417" t="s">
        <v>1049</v>
      </c>
      <c r="C148" s="407">
        <v>1799.50047</v>
      </c>
      <c r="D148" s="407">
        <v>1799.50047</v>
      </c>
      <c r="E148" s="407">
        <v>0</v>
      </c>
      <c r="F148" s="407">
        <v>0</v>
      </c>
      <c r="G148" s="390">
        <f t="shared" si="2"/>
        <v>0</v>
      </c>
      <c r="H148" s="390">
        <v>0</v>
      </c>
      <c r="I148" s="438"/>
      <c r="J148" s="438"/>
    </row>
    <row r="149" spans="1:11" ht="31.2" x14ac:dyDescent="0.3">
      <c r="A149" s="353"/>
      <c r="B149" s="417" t="s">
        <v>1050</v>
      </c>
      <c r="C149" s="407">
        <v>100.1</v>
      </c>
      <c r="D149" s="407">
        <v>100.1</v>
      </c>
      <c r="E149" s="407">
        <v>100.1</v>
      </c>
      <c r="F149" s="407">
        <v>100.1</v>
      </c>
      <c r="G149" s="390">
        <f t="shared" si="2"/>
        <v>100</v>
      </c>
      <c r="H149" s="390">
        <f t="shared" ref="H149:H156" si="6">F149/E149*100</f>
        <v>100</v>
      </c>
      <c r="I149" s="438"/>
      <c r="J149" s="438"/>
    </row>
    <row r="150" spans="1:11" ht="35.25" customHeight="1" x14ac:dyDescent="0.35">
      <c r="A150" s="377"/>
      <c r="B150" s="417" t="s">
        <v>1051</v>
      </c>
      <c r="C150" s="380">
        <v>0</v>
      </c>
      <c r="D150" s="380">
        <v>4995.2178100000001</v>
      </c>
      <c r="E150" s="380">
        <v>1031.8589999999999</v>
      </c>
      <c r="F150" s="380">
        <v>1031.8589999999999</v>
      </c>
      <c r="G150" s="390">
        <f t="shared" si="2"/>
        <v>20.656937079586523</v>
      </c>
      <c r="H150" s="390">
        <f t="shared" si="6"/>
        <v>100</v>
      </c>
      <c r="I150" s="382"/>
      <c r="J150" s="382"/>
      <c r="K150" s="445">
        <v>2814402.36</v>
      </c>
    </row>
    <row r="151" spans="1:11" ht="31.2" x14ac:dyDescent="0.35">
      <c r="A151" s="377"/>
      <c r="B151" s="417" t="s">
        <v>1052</v>
      </c>
      <c r="C151" s="380">
        <v>4365.5994899999996</v>
      </c>
      <c r="D151" s="380">
        <v>4365.5994899999996</v>
      </c>
      <c r="E151" s="380">
        <v>0</v>
      </c>
      <c r="F151" s="380">
        <v>0</v>
      </c>
      <c r="G151" s="390">
        <f t="shared" si="2"/>
        <v>0</v>
      </c>
      <c r="H151" s="390">
        <v>0</v>
      </c>
      <c r="I151" s="382"/>
      <c r="J151" s="382"/>
    </row>
    <row r="152" spans="1:11" ht="18" x14ac:dyDescent="0.35">
      <c r="A152" s="377"/>
      <c r="B152" s="417" t="s">
        <v>1053</v>
      </c>
      <c r="C152" s="380">
        <v>16397.40251</v>
      </c>
      <c r="D152" s="380">
        <v>16397.40251</v>
      </c>
      <c r="E152" s="380">
        <v>4981.2436600000001</v>
      </c>
      <c r="F152" s="380">
        <v>4981.2436600000001</v>
      </c>
      <c r="G152" s="390">
        <f t="shared" si="2"/>
        <v>30.378248365630927</v>
      </c>
      <c r="H152" s="390">
        <f t="shared" si="6"/>
        <v>100</v>
      </c>
      <c r="I152" s="382"/>
      <c r="J152" s="382"/>
    </row>
    <row r="153" spans="1:11" ht="31.2" x14ac:dyDescent="0.35">
      <c r="A153" s="377"/>
      <c r="B153" s="446" t="s">
        <v>1054</v>
      </c>
      <c r="C153" s="380">
        <v>7216.3890000000001</v>
      </c>
      <c r="D153" s="380">
        <v>6790.7679399999997</v>
      </c>
      <c r="E153" s="380">
        <v>6790.7679399999997</v>
      </c>
      <c r="F153" s="380">
        <v>6790.7679399999997</v>
      </c>
      <c r="G153" s="390">
        <f t="shared" si="2"/>
        <v>100</v>
      </c>
      <c r="H153" s="390">
        <f t="shared" si="6"/>
        <v>100</v>
      </c>
      <c r="I153" s="382"/>
      <c r="J153" s="382"/>
      <c r="K153" s="445">
        <v>218229.26</v>
      </c>
    </row>
    <row r="154" spans="1:11" ht="18" x14ac:dyDescent="0.35">
      <c r="A154" s="377"/>
      <c r="B154" s="439" t="s">
        <v>1055</v>
      </c>
      <c r="C154" s="380">
        <v>0</v>
      </c>
      <c r="D154" s="380">
        <v>500</v>
      </c>
      <c r="E154" s="380">
        <v>500</v>
      </c>
      <c r="F154" s="380">
        <v>500</v>
      </c>
      <c r="G154" s="390">
        <f t="shared" si="2"/>
        <v>100</v>
      </c>
      <c r="H154" s="390">
        <f t="shared" si="6"/>
        <v>100</v>
      </c>
      <c r="I154" s="382"/>
      <c r="J154" s="382"/>
      <c r="K154" s="445"/>
    </row>
    <row r="155" spans="1:11" ht="31.2" x14ac:dyDescent="0.35">
      <c r="A155" s="377"/>
      <c r="B155" s="417" t="s">
        <v>1056</v>
      </c>
      <c r="C155" s="380">
        <v>4111.7108600000001</v>
      </c>
      <c r="D155" s="380">
        <v>8799.5770599999996</v>
      </c>
      <c r="E155" s="380">
        <v>5801.2545200000004</v>
      </c>
      <c r="F155" s="380">
        <v>5801.2545200000004</v>
      </c>
      <c r="G155" s="390">
        <f t="shared" si="2"/>
        <v>65.926515336408684</v>
      </c>
      <c r="H155" s="390">
        <f t="shared" si="6"/>
        <v>100</v>
      </c>
      <c r="I155" s="382"/>
      <c r="J155" s="382"/>
      <c r="K155" s="445"/>
    </row>
    <row r="156" spans="1:11" ht="46.8" x14ac:dyDescent="0.35">
      <c r="A156" s="377"/>
      <c r="B156" s="417" t="s">
        <v>1057</v>
      </c>
      <c r="C156" s="380">
        <v>6893.0713400000004</v>
      </c>
      <c r="D156" s="380">
        <v>14752.037350000001</v>
      </c>
      <c r="E156" s="380">
        <v>9725.5042300000005</v>
      </c>
      <c r="F156" s="380">
        <v>9725.5042300000005</v>
      </c>
      <c r="G156" s="390">
        <f t="shared" si="2"/>
        <v>65.926515770379339</v>
      </c>
      <c r="H156" s="390">
        <f t="shared" si="6"/>
        <v>100</v>
      </c>
      <c r="I156" s="382"/>
      <c r="J156" s="382"/>
      <c r="K156" s="445"/>
    </row>
    <row r="157" spans="1:11" ht="18" x14ac:dyDescent="0.35">
      <c r="A157" s="377"/>
      <c r="B157" s="417" t="s">
        <v>1058</v>
      </c>
      <c r="C157" s="380">
        <v>0</v>
      </c>
      <c r="D157" s="380">
        <v>100</v>
      </c>
      <c r="E157" s="380">
        <v>0</v>
      </c>
      <c r="F157" s="380">
        <v>0</v>
      </c>
      <c r="G157" s="390">
        <f t="shared" si="2"/>
        <v>0</v>
      </c>
      <c r="H157" s="390">
        <v>0</v>
      </c>
      <c r="I157" s="382"/>
      <c r="J157" s="382"/>
      <c r="K157" s="445"/>
    </row>
    <row r="158" spans="1:11" ht="34.799999999999997" x14ac:dyDescent="0.35">
      <c r="A158" s="410" t="s">
        <v>1059</v>
      </c>
      <c r="B158" s="447" t="s">
        <v>1060</v>
      </c>
      <c r="C158" s="412">
        <f>C159+C179+C174+C177+C178+C180</f>
        <v>433035.8641200001</v>
      </c>
      <c r="D158" s="412">
        <f>D159+D179+D174+D177+D178+D180</f>
        <v>448929.66412000009</v>
      </c>
      <c r="E158" s="412">
        <f>E159+E179+E174+E177+E178+E180</f>
        <v>245112.33692</v>
      </c>
      <c r="F158" s="412">
        <f>F159+F179+F174+F177+F178+F180</f>
        <v>245112.33692</v>
      </c>
      <c r="G158" s="413">
        <f t="shared" si="2"/>
        <v>54.599273897498747</v>
      </c>
      <c r="H158" s="413">
        <f>F158/E158*100</f>
        <v>100</v>
      </c>
      <c r="I158" s="341"/>
      <c r="J158" s="341"/>
    </row>
    <row r="159" spans="1:11" ht="39" customHeight="1" x14ac:dyDescent="0.3">
      <c r="A159" s="448" t="s">
        <v>1061</v>
      </c>
      <c r="B159" s="449" t="s">
        <v>1062</v>
      </c>
      <c r="C159" s="420">
        <f>SUM(C161:C173)</f>
        <v>422504.2</v>
      </c>
      <c r="D159" s="420">
        <f>SUM(D161:D173)</f>
        <v>440743.53200000001</v>
      </c>
      <c r="E159" s="420">
        <f>SUM(E161:E173)</f>
        <v>239039.00399999999</v>
      </c>
      <c r="F159" s="420">
        <f>SUM(F161:F173)</f>
        <v>239039.00399999999</v>
      </c>
      <c r="G159" s="421">
        <f t="shared" si="2"/>
        <v>54.235396924667747</v>
      </c>
      <c r="H159" s="421">
        <f>F159/E159*100</f>
        <v>100</v>
      </c>
      <c r="I159" s="425"/>
      <c r="J159" s="425"/>
    </row>
    <row r="160" spans="1:11" ht="18" x14ac:dyDescent="0.35">
      <c r="A160" s="444"/>
      <c r="B160" s="450" t="s">
        <v>711</v>
      </c>
      <c r="C160" s="430"/>
      <c r="D160" s="430"/>
      <c r="E160" s="430"/>
      <c r="F160" s="430"/>
      <c r="G160" s="431"/>
      <c r="H160" s="431"/>
      <c r="I160" s="432"/>
      <c r="J160" s="432"/>
    </row>
    <row r="161" spans="1:10" ht="41.25" customHeight="1" x14ac:dyDescent="0.3">
      <c r="A161" s="444"/>
      <c r="B161" s="451" t="s">
        <v>1063</v>
      </c>
      <c r="C161" s="407">
        <v>397059.4</v>
      </c>
      <c r="D161" s="407">
        <v>412953.2</v>
      </c>
      <c r="E161" s="407">
        <v>223027.11</v>
      </c>
      <c r="F161" s="407">
        <v>223027.11</v>
      </c>
      <c r="G161" s="390">
        <f t="shared" si="2"/>
        <v>54.007841566550397</v>
      </c>
      <c r="H161" s="390">
        <f t="shared" ref="H161:H168" si="7">F161/E161*100</f>
        <v>100</v>
      </c>
      <c r="I161" s="438"/>
      <c r="J161" s="438"/>
    </row>
    <row r="162" spans="1:10" ht="31.2" x14ac:dyDescent="0.3">
      <c r="A162" s="444"/>
      <c r="B162" s="451" t="s">
        <v>1064</v>
      </c>
      <c r="C162" s="407">
        <v>1474.7</v>
      </c>
      <c r="D162" s="407">
        <v>1474.7</v>
      </c>
      <c r="E162" s="407">
        <v>716.57399999999996</v>
      </c>
      <c r="F162" s="407">
        <v>716.57399999999996</v>
      </c>
      <c r="G162" s="390">
        <f t="shared" si="2"/>
        <v>48.591171085644532</v>
      </c>
      <c r="H162" s="390">
        <f t="shared" si="7"/>
        <v>100</v>
      </c>
      <c r="I162" s="438"/>
      <c r="J162" s="438"/>
    </row>
    <row r="163" spans="1:10" ht="46.8" x14ac:dyDescent="0.3">
      <c r="A163" s="444"/>
      <c r="B163" s="451" t="s">
        <v>1065</v>
      </c>
      <c r="C163" s="407">
        <v>99.2</v>
      </c>
      <c r="D163" s="407">
        <v>99.2</v>
      </c>
      <c r="E163" s="407">
        <v>49.6</v>
      </c>
      <c r="F163" s="407">
        <v>49.6</v>
      </c>
      <c r="G163" s="390">
        <f t="shared" si="2"/>
        <v>50</v>
      </c>
      <c r="H163" s="390">
        <f t="shared" si="7"/>
        <v>100</v>
      </c>
      <c r="I163" s="438"/>
      <c r="J163" s="438"/>
    </row>
    <row r="164" spans="1:10" ht="31.2" x14ac:dyDescent="0.3">
      <c r="A164" s="444"/>
      <c r="B164" s="451" t="s">
        <v>1066</v>
      </c>
      <c r="C164" s="407">
        <v>4608.1000000000004</v>
      </c>
      <c r="D164" s="407">
        <v>4608.1000000000004</v>
      </c>
      <c r="E164" s="407">
        <v>4608.1000000000004</v>
      </c>
      <c r="F164" s="407">
        <v>4608.1000000000004</v>
      </c>
      <c r="G164" s="390">
        <f t="shared" si="2"/>
        <v>100</v>
      </c>
      <c r="H164" s="390">
        <f t="shared" si="7"/>
        <v>100</v>
      </c>
      <c r="I164" s="438"/>
      <c r="J164" s="438"/>
    </row>
    <row r="165" spans="1:10" ht="62.4" x14ac:dyDescent="0.3">
      <c r="A165" s="444"/>
      <c r="B165" s="451" t="s">
        <v>1067</v>
      </c>
      <c r="C165" s="407">
        <v>18008.8</v>
      </c>
      <c r="D165" s="407">
        <v>18008.8</v>
      </c>
      <c r="E165" s="407">
        <v>9943.9</v>
      </c>
      <c r="F165" s="407">
        <v>9943.9</v>
      </c>
      <c r="G165" s="390">
        <f t="shared" si="2"/>
        <v>55.216893962951438</v>
      </c>
      <c r="H165" s="390">
        <f t="shared" si="7"/>
        <v>100</v>
      </c>
      <c r="I165" s="438"/>
      <c r="J165" s="438"/>
    </row>
    <row r="166" spans="1:10" ht="77.25" hidden="1" customHeight="1" x14ac:dyDescent="0.3">
      <c r="A166" s="444"/>
      <c r="B166" s="451" t="s">
        <v>1068</v>
      </c>
      <c r="C166" s="407">
        <v>0</v>
      </c>
      <c r="D166" s="407">
        <v>0</v>
      </c>
      <c r="E166" s="407">
        <v>0</v>
      </c>
      <c r="F166" s="407">
        <v>0</v>
      </c>
      <c r="G166" s="390" t="e">
        <f t="shared" si="2"/>
        <v>#DIV/0!</v>
      </c>
      <c r="H166" s="390" t="e">
        <f t="shared" si="7"/>
        <v>#DIV/0!</v>
      </c>
      <c r="I166" s="438"/>
      <c r="J166" s="438"/>
    </row>
    <row r="167" spans="1:10" ht="54" customHeight="1" x14ac:dyDescent="0.3">
      <c r="A167" s="444"/>
      <c r="B167" s="451" t="s">
        <v>1069</v>
      </c>
      <c r="C167" s="407">
        <v>696.6</v>
      </c>
      <c r="D167" s="407">
        <v>696.6</v>
      </c>
      <c r="E167" s="407">
        <v>330.9</v>
      </c>
      <c r="F167" s="407">
        <v>330.9</v>
      </c>
      <c r="G167" s="390">
        <f t="shared" si="2"/>
        <v>47.502153316106799</v>
      </c>
      <c r="H167" s="390">
        <f t="shared" si="7"/>
        <v>100</v>
      </c>
      <c r="I167" s="438"/>
      <c r="J167" s="438"/>
    </row>
    <row r="168" spans="1:10" ht="31.2" x14ac:dyDescent="0.3">
      <c r="A168" s="444"/>
      <c r="B168" s="451" t="s">
        <v>1070</v>
      </c>
      <c r="C168" s="407">
        <v>20.9</v>
      </c>
      <c r="D168" s="407">
        <v>20.9</v>
      </c>
      <c r="E168" s="407">
        <v>10.45</v>
      </c>
      <c r="F168" s="407">
        <v>10.45</v>
      </c>
      <c r="G168" s="390">
        <f t="shared" si="2"/>
        <v>50</v>
      </c>
      <c r="H168" s="390">
        <f t="shared" si="7"/>
        <v>100</v>
      </c>
      <c r="I168" s="438"/>
      <c r="J168" s="438"/>
    </row>
    <row r="169" spans="1:10" ht="31.2" x14ac:dyDescent="0.3">
      <c r="A169" s="444"/>
      <c r="B169" s="451" t="s">
        <v>1071</v>
      </c>
      <c r="C169" s="407">
        <v>79.3</v>
      </c>
      <c r="D169" s="407">
        <v>79.3</v>
      </c>
      <c r="E169" s="407">
        <v>39.65</v>
      </c>
      <c r="F169" s="407">
        <v>39.65</v>
      </c>
      <c r="G169" s="390">
        <f t="shared" si="2"/>
        <v>50</v>
      </c>
      <c r="H169" s="390">
        <f t="shared" ref="H169:H209" si="8">F169/E169*100</f>
        <v>100</v>
      </c>
      <c r="I169" s="438"/>
      <c r="J169" s="438"/>
    </row>
    <row r="170" spans="1:10" ht="31.2" x14ac:dyDescent="0.3">
      <c r="A170" s="444"/>
      <c r="B170" s="451" t="s">
        <v>1072</v>
      </c>
      <c r="C170" s="407">
        <v>433.4</v>
      </c>
      <c r="D170" s="407">
        <v>433.4</v>
      </c>
      <c r="E170" s="407">
        <v>288.92</v>
      </c>
      <c r="F170" s="407">
        <v>288.92</v>
      </c>
      <c r="G170" s="390">
        <f t="shared" si="2"/>
        <v>66.663590216889716</v>
      </c>
      <c r="H170" s="390">
        <f t="shared" si="8"/>
        <v>100</v>
      </c>
      <c r="I170" s="438"/>
      <c r="J170" s="438"/>
    </row>
    <row r="171" spans="1:10" ht="58.5" customHeight="1" x14ac:dyDescent="0.3">
      <c r="A171" s="444"/>
      <c r="B171" s="451" t="s">
        <v>1073</v>
      </c>
      <c r="C171" s="407">
        <v>6.3</v>
      </c>
      <c r="D171" s="407">
        <v>6.3</v>
      </c>
      <c r="E171" s="407">
        <v>6.3</v>
      </c>
      <c r="F171" s="407">
        <v>6.3</v>
      </c>
      <c r="G171" s="390">
        <f t="shared" ref="G171:G197" si="9">F171/D171*100</f>
        <v>100</v>
      </c>
      <c r="H171" s="390">
        <f t="shared" si="8"/>
        <v>100</v>
      </c>
      <c r="I171" s="438"/>
      <c r="J171" s="438"/>
    </row>
    <row r="172" spans="1:10" ht="46.8" x14ac:dyDescent="0.3">
      <c r="A172" s="444"/>
      <c r="B172" s="451" t="s">
        <v>1074</v>
      </c>
      <c r="C172" s="407">
        <v>17.5</v>
      </c>
      <c r="D172" s="407">
        <v>17.5</v>
      </c>
      <c r="E172" s="407">
        <v>17.5</v>
      </c>
      <c r="F172" s="407">
        <v>17.5</v>
      </c>
      <c r="G172" s="390">
        <f t="shared" si="9"/>
        <v>100</v>
      </c>
      <c r="H172" s="390">
        <f t="shared" si="8"/>
        <v>100</v>
      </c>
      <c r="I172" s="438"/>
      <c r="J172" s="438"/>
    </row>
    <row r="173" spans="1:10" ht="47.4" x14ac:dyDescent="0.35">
      <c r="A173" s="444"/>
      <c r="B173" s="451" t="s">
        <v>1075</v>
      </c>
      <c r="C173" s="430">
        <v>0</v>
      </c>
      <c r="D173" s="430">
        <v>2345.5320000000002</v>
      </c>
      <c r="E173" s="430">
        <v>0</v>
      </c>
      <c r="F173" s="430">
        <v>0</v>
      </c>
      <c r="G173" s="431">
        <f t="shared" si="9"/>
        <v>0</v>
      </c>
      <c r="H173" s="390">
        <v>0</v>
      </c>
      <c r="I173" s="432"/>
      <c r="J173" s="432"/>
    </row>
    <row r="174" spans="1:10" ht="52.2" x14ac:dyDescent="0.3">
      <c r="A174" s="440" t="s">
        <v>1076</v>
      </c>
      <c r="B174" s="441" t="s">
        <v>1077</v>
      </c>
      <c r="C174" s="420">
        <f>C176</f>
        <v>4278.3180000000002</v>
      </c>
      <c r="D174" s="420">
        <f>D176</f>
        <v>4278.3180000000002</v>
      </c>
      <c r="E174" s="420">
        <f>E176</f>
        <v>4278.3180000000002</v>
      </c>
      <c r="F174" s="420">
        <f>F176</f>
        <v>4278.3180000000002</v>
      </c>
      <c r="G174" s="421">
        <f t="shared" si="9"/>
        <v>100</v>
      </c>
      <c r="H174" s="385">
        <f t="shared" si="8"/>
        <v>100</v>
      </c>
      <c r="I174" s="425"/>
      <c r="J174" s="425"/>
    </row>
    <row r="175" spans="1:10" ht="18" x14ac:dyDescent="0.35">
      <c r="A175" s="442"/>
      <c r="B175" s="443" t="s">
        <v>711</v>
      </c>
      <c r="C175" s="430"/>
      <c r="D175" s="430"/>
      <c r="E175" s="430"/>
      <c r="F175" s="430"/>
      <c r="G175" s="431"/>
      <c r="H175" s="390"/>
      <c r="I175" s="432"/>
      <c r="J175" s="432"/>
    </row>
    <row r="176" spans="1:10" ht="62.4" x14ac:dyDescent="0.3">
      <c r="A176" s="442"/>
      <c r="B176" s="451" t="s">
        <v>1078</v>
      </c>
      <c r="C176" s="407">
        <v>4278.3180000000002</v>
      </c>
      <c r="D176" s="407">
        <v>4278.3180000000002</v>
      </c>
      <c r="E176" s="407">
        <v>4278.3180000000002</v>
      </c>
      <c r="F176" s="407">
        <v>4278.3180000000002</v>
      </c>
      <c r="G176" s="390">
        <f t="shared" si="9"/>
        <v>100</v>
      </c>
      <c r="H176" s="390">
        <f t="shared" si="8"/>
        <v>100</v>
      </c>
      <c r="I176" s="438"/>
      <c r="J176" s="438"/>
    </row>
    <row r="177" spans="1:10" ht="34.799999999999997" x14ac:dyDescent="0.3">
      <c r="A177" s="401" t="s">
        <v>1079</v>
      </c>
      <c r="B177" s="452" t="s">
        <v>1080</v>
      </c>
      <c r="C177" s="420">
        <v>2614.4</v>
      </c>
      <c r="D177" s="420">
        <v>2614.4</v>
      </c>
      <c r="E177" s="420">
        <v>1143.2557999999999</v>
      </c>
      <c r="F177" s="420">
        <v>1143.2557999999999</v>
      </c>
      <c r="G177" s="421">
        <f t="shared" si="9"/>
        <v>43.729184516523858</v>
      </c>
      <c r="H177" s="421">
        <f t="shared" si="8"/>
        <v>100</v>
      </c>
      <c r="I177" s="425"/>
      <c r="J177" s="425"/>
    </row>
    <row r="178" spans="1:10" ht="52.2" x14ac:dyDescent="0.3">
      <c r="A178" s="453" t="s">
        <v>1081</v>
      </c>
      <c r="B178" s="454" t="s">
        <v>1082</v>
      </c>
      <c r="C178" s="420">
        <v>34.9</v>
      </c>
      <c r="D178" s="420">
        <v>34.9</v>
      </c>
      <c r="E178" s="420">
        <v>34.9</v>
      </c>
      <c r="F178" s="420">
        <v>34.9</v>
      </c>
      <c r="G178" s="421">
        <f t="shared" si="9"/>
        <v>100</v>
      </c>
      <c r="H178" s="421">
        <v>0</v>
      </c>
      <c r="I178" s="425"/>
      <c r="J178" s="425"/>
    </row>
    <row r="179" spans="1:10" ht="34.799999999999997" x14ac:dyDescent="0.3">
      <c r="A179" s="440" t="s">
        <v>1083</v>
      </c>
      <c r="B179" s="441" t="s">
        <v>1084</v>
      </c>
      <c r="C179" s="420">
        <v>1232.2</v>
      </c>
      <c r="D179" s="420">
        <v>1232.2</v>
      </c>
      <c r="E179" s="420">
        <v>614</v>
      </c>
      <c r="F179" s="420">
        <v>614</v>
      </c>
      <c r="G179" s="421">
        <f t="shared" si="9"/>
        <v>49.829573121246554</v>
      </c>
      <c r="H179" s="421">
        <f t="shared" si="8"/>
        <v>100</v>
      </c>
      <c r="I179" s="425"/>
      <c r="J179" s="425"/>
    </row>
    <row r="180" spans="1:10" ht="17.399999999999999" x14ac:dyDescent="0.3">
      <c r="A180" s="440" t="s">
        <v>1085</v>
      </c>
      <c r="B180" s="441" t="s">
        <v>1086</v>
      </c>
      <c r="C180" s="420">
        <f>SUM(C182:C183)</f>
        <v>2371.8461200000002</v>
      </c>
      <c r="D180" s="420">
        <f>SUM(D182:D183)</f>
        <v>26.314119999999999</v>
      </c>
      <c r="E180" s="420">
        <f>SUM(E182:E183)</f>
        <v>2.8591199999999999</v>
      </c>
      <c r="F180" s="420">
        <f>SUM(F182:F183)</f>
        <v>2.8591199999999999</v>
      </c>
      <c r="G180" s="421">
        <f t="shared" si="9"/>
        <v>10.865345297505675</v>
      </c>
      <c r="H180" s="421">
        <f t="shared" si="8"/>
        <v>100</v>
      </c>
      <c r="I180" s="425"/>
      <c r="J180" s="425"/>
    </row>
    <row r="181" spans="1:10" ht="18" x14ac:dyDescent="0.35">
      <c r="A181" s="442"/>
      <c r="B181" s="443" t="s">
        <v>711</v>
      </c>
      <c r="C181" s="430"/>
      <c r="D181" s="430"/>
      <c r="E181" s="430"/>
      <c r="F181" s="430"/>
      <c r="G181" s="431"/>
      <c r="H181" s="431"/>
      <c r="I181" s="432"/>
      <c r="J181" s="432"/>
    </row>
    <row r="182" spans="1:10" ht="46.8" x14ac:dyDescent="0.35">
      <c r="A182" s="442"/>
      <c r="B182" s="455" t="s">
        <v>1087</v>
      </c>
      <c r="C182" s="430">
        <v>2368.9870000000001</v>
      </c>
      <c r="D182" s="430">
        <v>23.454999999999998</v>
      </c>
      <c r="E182" s="430">
        <v>0</v>
      </c>
      <c r="F182" s="430">
        <v>0</v>
      </c>
      <c r="G182" s="390">
        <f>F182/D182*100</f>
        <v>0</v>
      </c>
      <c r="H182" s="390">
        <v>0</v>
      </c>
      <c r="I182" s="432"/>
      <c r="J182" s="432"/>
    </row>
    <row r="183" spans="1:10" ht="46.8" x14ac:dyDescent="0.3">
      <c r="A183" s="442"/>
      <c r="B183" s="455" t="s">
        <v>1088</v>
      </c>
      <c r="C183" s="407">
        <v>2.8591199999999999</v>
      </c>
      <c r="D183" s="407">
        <v>2.8591199999999999</v>
      </c>
      <c r="E183" s="407">
        <v>2.8591199999999999</v>
      </c>
      <c r="F183" s="407">
        <v>2.8591199999999999</v>
      </c>
      <c r="G183" s="390">
        <f t="shared" si="9"/>
        <v>100</v>
      </c>
      <c r="H183" s="390">
        <f t="shared" si="8"/>
        <v>100</v>
      </c>
      <c r="I183" s="438"/>
      <c r="J183" s="438"/>
    </row>
    <row r="184" spans="1:10" ht="24" customHeight="1" x14ac:dyDescent="0.35">
      <c r="A184" s="410" t="s">
        <v>1089</v>
      </c>
      <c r="B184" s="456" t="s">
        <v>1090</v>
      </c>
      <c r="C184" s="412">
        <f>C187+C188+C186+C185</f>
        <v>41169.261900000005</v>
      </c>
      <c r="D184" s="412">
        <f>D187+D188+D186+D185</f>
        <v>38221.296599999994</v>
      </c>
      <c r="E184" s="412">
        <f>E187+E188+E186+E185</f>
        <v>23004.448670000002</v>
      </c>
      <c r="F184" s="412">
        <f>F187+F188+F186+F185</f>
        <v>23004.448670000002</v>
      </c>
      <c r="G184" s="413">
        <f t="shared" si="9"/>
        <v>60.187515119515865</v>
      </c>
      <c r="H184" s="413">
        <f t="shared" si="8"/>
        <v>100</v>
      </c>
      <c r="I184" s="341"/>
      <c r="J184" s="341"/>
    </row>
    <row r="185" spans="1:10" ht="93.6" x14ac:dyDescent="0.35">
      <c r="A185" s="457" t="s">
        <v>1091</v>
      </c>
      <c r="B185" s="414" t="s">
        <v>1092</v>
      </c>
      <c r="C185" s="420">
        <v>267</v>
      </c>
      <c r="D185" s="420">
        <v>426.7</v>
      </c>
      <c r="E185" s="420">
        <v>167.5</v>
      </c>
      <c r="F185" s="420">
        <v>167.5</v>
      </c>
      <c r="G185" s="421">
        <f t="shared" si="9"/>
        <v>39.254745722990393</v>
      </c>
      <c r="H185" s="421">
        <f t="shared" si="8"/>
        <v>100</v>
      </c>
      <c r="I185" s="341"/>
      <c r="J185" s="341"/>
    </row>
    <row r="186" spans="1:10" ht="46.8" x14ac:dyDescent="0.35">
      <c r="A186" s="457" t="s">
        <v>1093</v>
      </c>
      <c r="B186" s="414" t="s">
        <v>1094</v>
      </c>
      <c r="C186" s="420">
        <v>416.92689999999999</v>
      </c>
      <c r="D186" s="420">
        <v>1006.9229</v>
      </c>
      <c r="E186" s="420">
        <v>263.12689999999998</v>
      </c>
      <c r="F186" s="420">
        <v>263.12689999999998</v>
      </c>
      <c r="G186" s="421">
        <f t="shared" si="9"/>
        <v>26.131782284423167</v>
      </c>
      <c r="H186" s="421">
        <f t="shared" si="8"/>
        <v>100</v>
      </c>
      <c r="I186" s="341"/>
      <c r="J186" s="341"/>
    </row>
    <row r="187" spans="1:10" ht="52.2" x14ac:dyDescent="0.3">
      <c r="A187" s="440" t="s">
        <v>1095</v>
      </c>
      <c r="B187" s="441" t="s">
        <v>1096</v>
      </c>
      <c r="C187" s="420">
        <v>21618.9</v>
      </c>
      <c r="D187" s="420">
        <v>21618.9</v>
      </c>
      <c r="E187" s="420">
        <v>14107</v>
      </c>
      <c r="F187" s="420">
        <v>14107</v>
      </c>
      <c r="G187" s="421">
        <f t="shared" si="9"/>
        <v>65.2530887325442</v>
      </c>
      <c r="H187" s="421">
        <f t="shared" si="8"/>
        <v>100</v>
      </c>
      <c r="I187" s="425"/>
      <c r="J187" s="425"/>
    </row>
    <row r="188" spans="1:10" ht="34.799999999999997" x14ac:dyDescent="0.3">
      <c r="A188" s="440" t="s">
        <v>1097</v>
      </c>
      <c r="B188" s="441" t="s">
        <v>1098</v>
      </c>
      <c r="C188" s="420">
        <f>SUM(C190:C195)</f>
        <v>18866.435000000001</v>
      </c>
      <c r="D188" s="420">
        <f>SUM(D190:D195)</f>
        <v>15168.773700000002</v>
      </c>
      <c r="E188" s="420">
        <f>SUM(E190:E195)</f>
        <v>8466.8217700000005</v>
      </c>
      <c r="F188" s="420">
        <f>SUM(F190:F195)</f>
        <v>8466.8217700000005</v>
      </c>
      <c r="G188" s="421">
        <f t="shared" si="9"/>
        <v>55.817444029770179</v>
      </c>
      <c r="H188" s="421">
        <f t="shared" si="8"/>
        <v>100</v>
      </c>
      <c r="I188" s="425"/>
      <c r="J188" s="425"/>
    </row>
    <row r="189" spans="1:10" ht="18" x14ac:dyDescent="0.3">
      <c r="A189" s="440"/>
      <c r="B189" s="443" t="s">
        <v>711</v>
      </c>
      <c r="C189" s="420"/>
      <c r="D189" s="420"/>
      <c r="E189" s="420"/>
      <c r="F189" s="420"/>
      <c r="G189" s="421"/>
      <c r="H189" s="421"/>
      <c r="I189" s="425"/>
      <c r="J189" s="425"/>
    </row>
    <row r="190" spans="1:10" ht="31.2" x14ac:dyDescent="0.3">
      <c r="A190" s="440"/>
      <c r="B190" s="434" t="s">
        <v>1099</v>
      </c>
      <c r="C190" s="380">
        <v>350</v>
      </c>
      <c r="D190" s="380">
        <v>0</v>
      </c>
      <c r="E190" s="380">
        <v>0</v>
      </c>
      <c r="F190" s="380">
        <v>0</v>
      </c>
      <c r="G190" s="390">
        <v>0</v>
      </c>
      <c r="H190" s="390">
        <v>0</v>
      </c>
      <c r="I190" s="425"/>
      <c r="J190" s="425"/>
    </row>
    <row r="191" spans="1:10" ht="37.5" customHeight="1" x14ac:dyDescent="0.3">
      <c r="A191" s="444"/>
      <c r="B191" s="434" t="s">
        <v>1100</v>
      </c>
      <c r="C191" s="407">
        <v>0</v>
      </c>
      <c r="D191" s="407">
        <v>445.62369999999999</v>
      </c>
      <c r="E191" s="407">
        <v>445.62369999999999</v>
      </c>
      <c r="F191" s="407">
        <v>445.62369999999999</v>
      </c>
      <c r="G191" s="390">
        <f t="shared" si="9"/>
        <v>100</v>
      </c>
      <c r="H191" s="390">
        <f t="shared" si="8"/>
        <v>100</v>
      </c>
      <c r="I191" s="438"/>
      <c r="J191" s="438"/>
    </row>
    <row r="192" spans="1:10" ht="31.2" hidden="1" x14ac:dyDescent="0.3">
      <c r="A192" s="444"/>
      <c r="B192" s="434" t="s">
        <v>1101</v>
      </c>
      <c r="C192" s="407">
        <v>0</v>
      </c>
      <c r="D192" s="407">
        <v>0</v>
      </c>
      <c r="E192" s="407">
        <v>0</v>
      </c>
      <c r="F192" s="407">
        <v>0</v>
      </c>
      <c r="G192" s="390" t="e">
        <f t="shared" si="9"/>
        <v>#DIV/0!</v>
      </c>
      <c r="H192" s="390" t="e">
        <f t="shared" si="8"/>
        <v>#DIV/0!</v>
      </c>
      <c r="I192" s="438"/>
      <c r="J192" s="438"/>
    </row>
    <row r="193" spans="1:13" ht="61.5" customHeight="1" x14ac:dyDescent="0.3">
      <c r="A193" s="444"/>
      <c r="B193" s="434" t="s">
        <v>1102</v>
      </c>
      <c r="C193" s="407">
        <v>12300.5</v>
      </c>
      <c r="D193" s="407">
        <v>12300.5</v>
      </c>
      <c r="E193" s="407">
        <v>6676.3400700000002</v>
      </c>
      <c r="F193" s="407">
        <v>6676.3400700000002</v>
      </c>
      <c r="G193" s="390">
        <f t="shared" si="9"/>
        <v>54.276981179626851</v>
      </c>
      <c r="H193" s="390">
        <f t="shared" si="8"/>
        <v>100</v>
      </c>
      <c r="I193" s="438"/>
      <c r="J193" s="438"/>
    </row>
    <row r="194" spans="1:13" ht="26.25" customHeight="1" x14ac:dyDescent="0.3">
      <c r="A194" s="458"/>
      <c r="B194" s="434" t="s">
        <v>1103</v>
      </c>
      <c r="C194" s="407">
        <v>6215.9350000000004</v>
      </c>
      <c r="D194" s="407">
        <v>1784.95</v>
      </c>
      <c r="E194" s="407">
        <v>990.58199999999999</v>
      </c>
      <c r="F194" s="407">
        <v>990.58199999999999</v>
      </c>
      <c r="G194" s="390">
        <f t="shared" si="9"/>
        <v>55.496344435418351</v>
      </c>
      <c r="H194" s="390">
        <f t="shared" si="8"/>
        <v>100</v>
      </c>
      <c r="I194" s="438"/>
      <c r="J194" s="438"/>
      <c r="K194" s="445">
        <v>8378087</v>
      </c>
      <c r="L194" s="445">
        <v>8641068</v>
      </c>
      <c r="M194" s="445">
        <v>8641068</v>
      </c>
    </row>
    <row r="195" spans="1:13" ht="31.2" x14ac:dyDescent="0.3">
      <c r="A195" s="502"/>
      <c r="B195" s="434" t="s">
        <v>1104</v>
      </c>
      <c r="C195" s="407">
        <v>0</v>
      </c>
      <c r="D195" s="407">
        <v>637.70000000000005</v>
      </c>
      <c r="E195" s="407">
        <v>354.27600000000001</v>
      </c>
      <c r="F195" s="407">
        <v>354.27600000000001</v>
      </c>
      <c r="G195" s="390">
        <f t="shared" si="9"/>
        <v>55.555276775913434</v>
      </c>
      <c r="H195" s="390">
        <f t="shared" si="8"/>
        <v>100</v>
      </c>
      <c r="I195" s="438"/>
      <c r="J195" s="438"/>
      <c r="K195" s="445"/>
      <c r="L195" s="445"/>
      <c r="M195" s="445"/>
    </row>
    <row r="196" spans="1:13" ht="34.799999999999997" x14ac:dyDescent="0.3">
      <c r="A196" s="459" t="s">
        <v>1105</v>
      </c>
      <c r="B196" s="460" t="s">
        <v>1106</v>
      </c>
      <c r="C196" s="461">
        <f>C197</f>
        <v>187.8</v>
      </c>
      <c r="D196" s="461">
        <f>D197</f>
        <v>187.8</v>
      </c>
      <c r="E196" s="461">
        <f>E197</f>
        <v>187.8</v>
      </c>
      <c r="F196" s="461">
        <f>F197</f>
        <v>187.76815999999999</v>
      </c>
      <c r="G196" s="462">
        <f t="shared" si="9"/>
        <v>99.983045793397224</v>
      </c>
      <c r="H196" s="462">
        <f t="shared" si="8"/>
        <v>99.983045793397224</v>
      </c>
      <c r="I196" s="438"/>
      <c r="J196" s="438"/>
      <c r="K196" s="445"/>
      <c r="L196" s="445"/>
      <c r="M196" s="445"/>
    </row>
    <row r="197" spans="1:13" ht="36" x14ac:dyDescent="0.3">
      <c r="A197" s="366" t="s">
        <v>1170</v>
      </c>
      <c r="B197" s="443" t="s">
        <v>1107</v>
      </c>
      <c r="C197" s="407">
        <v>187.8</v>
      </c>
      <c r="D197" s="407">
        <v>187.8</v>
      </c>
      <c r="E197" s="407">
        <v>187.8</v>
      </c>
      <c r="F197" s="407">
        <v>187.76815999999999</v>
      </c>
      <c r="G197" s="390">
        <f t="shared" si="9"/>
        <v>99.983045793397224</v>
      </c>
      <c r="H197" s="390">
        <f t="shared" si="8"/>
        <v>99.983045793397224</v>
      </c>
      <c r="I197" s="438"/>
      <c r="J197" s="438"/>
      <c r="K197" s="445"/>
      <c r="L197" s="445"/>
      <c r="M197" s="445"/>
    </row>
    <row r="198" spans="1:13" ht="17.399999999999999" hidden="1" x14ac:dyDescent="0.3">
      <c r="A198" s="463" t="s">
        <v>1108</v>
      </c>
      <c r="B198" s="464" t="s">
        <v>1109</v>
      </c>
      <c r="C198" s="461">
        <f>C199</f>
        <v>0</v>
      </c>
      <c r="D198" s="461">
        <f>D199</f>
        <v>0</v>
      </c>
      <c r="E198" s="461">
        <f>E199</f>
        <v>0</v>
      </c>
      <c r="F198" s="461">
        <f>F199</f>
        <v>0</v>
      </c>
      <c r="G198" s="462">
        <v>0</v>
      </c>
      <c r="H198" s="462">
        <v>0</v>
      </c>
      <c r="I198" s="438"/>
      <c r="J198" s="438"/>
      <c r="K198" s="445"/>
      <c r="L198" s="445"/>
      <c r="M198" s="445"/>
    </row>
    <row r="199" spans="1:13" ht="18" hidden="1" x14ac:dyDescent="0.3">
      <c r="A199" s="366" t="s">
        <v>1110</v>
      </c>
      <c r="B199" s="417" t="s">
        <v>1111</v>
      </c>
      <c r="C199" s="407">
        <v>0</v>
      </c>
      <c r="D199" s="407">
        <v>0</v>
      </c>
      <c r="E199" s="407">
        <v>0</v>
      </c>
      <c r="F199" s="407">
        <v>0</v>
      </c>
      <c r="G199" s="390">
        <v>0</v>
      </c>
      <c r="H199" s="390">
        <v>0</v>
      </c>
      <c r="I199" s="438"/>
      <c r="J199" s="438"/>
      <c r="K199" s="445"/>
      <c r="L199" s="445"/>
      <c r="M199" s="445"/>
    </row>
    <row r="200" spans="1:13" ht="69.599999999999994" x14ac:dyDescent="0.3">
      <c r="A200" s="459" t="s">
        <v>1112</v>
      </c>
      <c r="B200" s="460" t="s">
        <v>1113</v>
      </c>
      <c r="C200" s="461">
        <f>C201</f>
        <v>3765.4</v>
      </c>
      <c r="D200" s="461">
        <f>D201</f>
        <v>3765.4</v>
      </c>
      <c r="E200" s="461">
        <f>E201</f>
        <v>3765.4</v>
      </c>
      <c r="F200" s="461">
        <f>F201</f>
        <v>3813.3865700000001</v>
      </c>
      <c r="G200" s="462">
        <f t="shared" ref="G200:G209" si="10">F200/D200*100</f>
        <v>101.27440829659531</v>
      </c>
      <c r="H200" s="462">
        <f>F200/E200*100</f>
        <v>101.27440829659531</v>
      </c>
      <c r="I200" s="438"/>
      <c r="J200" s="438"/>
      <c r="K200" s="445"/>
      <c r="L200" s="445"/>
      <c r="M200" s="445"/>
    </row>
    <row r="201" spans="1:13" ht="31.2" x14ac:dyDescent="0.3">
      <c r="A201" s="465" t="s">
        <v>1114</v>
      </c>
      <c r="B201" s="434" t="s">
        <v>1115</v>
      </c>
      <c r="C201" s="407">
        <v>3765.4</v>
      </c>
      <c r="D201" s="407">
        <v>3765.4</v>
      </c>
      <c r="E201" s="407">
        <v>3765.4</v>
      </c>
      <c r="F201" s="407">
        <v>3813.3865700000001</v>
      </c>
      <c r="G201" s="390">
        <f t="shared" si="10"/>
        <v>101.27440829659531</v>
      </c>
      <c r="H201" s="390">
        <f>F201/E201*100</f>
        <v>101.27440829659531</v>
      </c>
      <c r="I201" s="438"/>
      <c r="J201" s="438"/>
      <c r="K201" s="445"/>
      <c r="L201" s="445"/>
      <c r="M201" s="445"/>
    </row>
    <row r="202" spans="1:13" ht="34.799999999999997" x14ac:dyDescent="0.3">
      <c r="A202" s="459" t="s">
        <v>1116</v>
      </c>
      <c r="B202" s="460" t="s">
        <v>1117</v>
      </c>
      <c r="C202" s="461">
        <f>SUM(C203:C208)</f>
        <v>-6587.0607199999995</v>
      </c>
      <c r="D202" s="461">
        <f>SUM(D203:D208)</f>
        <v>-6587.0607199999995</v>
      </c>
      <c r="E202" s="461">
        <f>SUM(E203:E208)</f>
        <v>-6543.8254399999996</v>
      </c>
      <c r="F202" s="461">
        <f>SUM(F203:F208)</f>
        <v>-6562.0754399999996</v>
      </c>
      <c r="G202" s="462">
        <f t="shared" si="10"/>
        <v>99.620691518386366</v>
      </c>
      <c r="H202" s="462">
        <f t="shared" ref="H202:H208" si="11">F202/E202*100</f>
        <v>100.27888885740204</v>
      </c>
      <c r="I202" s="438"/>
      <c r="J202" s="438"/>
      <c r="K202" s="445"/>
      <c r="L202" s="445"/>
      <c r="M202" s="445"/>
    </row>
    <row r="203" spans="1:13" ht="36" x14ac:dyDescent="0.3">
      <c r="A203" s="465" t="s">
        <v>1118</v>
      </c>
      <c r="B203" s="466" t="s">
        <v>1119</v>
      </c>
      <c r="C203" s="407">
        <v>-83.611770000000007</v>
      </c>
      <c r="D203" s="407">
        <v>-83.611770000000007</v>
      </c>
      <c r="E203" s="407">
        <v>-83.611770000000007</v>
      </c>
      <c r="F203" s="407">
        <v>-83.611770000000007</v>
      </c>
      <c r="G203" s="390">
        <f t="shared" si="10"/>
        <v>100</v>
      </c>
      <c r="H203" s="390">
        <f t="shared" si="11"/>
        <v>100</v>
      </c>
      <c r="I203" s="438"/>
      <c r="J203" s="438"/>
      <c r="K203" s="445"/>
      <c r="L203" s="445"/>
      <c r="M203" s="445"/>
    </row>
    <row r="204" spans="1:13" ht="36" x14ac:dyDescent="0.3">
      <c r="A204" s="465" t="s">
        <v>1120</v>
      </c>
      <c r="B204" s="466" t="s">
        <v>1121</v>
      </c>
      <c r="C204" s="407">
        <v>-118.01775000000001</v>
      </c>
      <c r="D204" s="407">
        <v>-118.01775000000001</v>
      </c>
      <c r="E204" s="407">
        <v>-74.782470000000004</v>
      </c>
      <c r="F204" s="407">
        <v>-74.782470000000004</v>
      </c>
      <c r="G204" s="390">
        <f t="shared" si="10"/>
        <v>63.365442910070733</v>
      </c>
      <c r="H204" s="390">
        <f t="shared" si="11"/>
        <v>100</v>
      </c>
      <c r="I204" s="438"/>
      <c r="J204" s="438"/>
      <c r="K204" s="445"/>
      <c r="L204" s="445"/>
      <c r="M204" s="445"/>
    </row>
    <row r="205" spans="1:13" ht="72" x14ac:dyDescent="0.3">
      <c r="A205" s="465" t="s">
        <v>1122</v>
      </c>
      <c r="B205" s="466" t="s">
        <v>1123</v>
      </c>
      <c r="C205" s="407">
        <v>-21.728680000000001</v>
      </c>
      <c r="D205" s="407">
        <v>-21.728680000000001</v>
      </c>
      <c r="E205" s="407">
        <v>-21.728680000000001</v>
      </c>
      <c r="F205" s="407">
        <v>-21.728680000000001</v>
      </c>
      <c r="G205" s="390">
        <f t="shared" si="10"/>
        <v>100</v>
      </c>
      <c r="H205" s="390">
        <f t="shared" si="11"/>
        <v>100</v>
      </c>
      <c r="I205" s="438"/>
      <c r="J205" s="438"/>
      <c r="K205" s="445"/>
      <c r="L205" s="445"/>
      <c r="M205" s="445"/>
    </row>
    <row r="206" spans="1:13" ht="108" x14ac:dyDescent="0.3">
      <c r="A206" s="465" t="s">
        <v>1124</v>
      </c>
      <c r="B206" s="466" t="s">
        <v>1125</v>
      </c>
      <c r="C206" s="407">
        <v>-117.61842</v>
      </c>
      <c r="D206" s="407">
        <v>-117.61842</v>
      </c>
      <c r="E206" s="407">
        <v>-117.61842</v>
      </c>
      <c r="F206" s="407">
        <v>-117.61842</v>
      </c>
      <c r="G206" s="390">
        <f t="shared" si="10"/>
        <v>100</v>
      </c>
      <c r="H206" s="390">
        <f t="shared" si="11"/>
        <v>100</v>
      </c>
      <c r="I206" s="438"/>
      <c r="J206" s="438"/>
      <c r="K206" s="445"/>
      <c r="L206" s="445"/>
      <c r="M206" s="445"/>
    </row>
    <row r="207" spans="1:13" ht="126" x14ac:dyDescent="0.3">
      <c r="A207" s="465" t="s">
        <v>1126</v>
      </c>
      <c r="B207" s="466" t="s">
        <v>1127</v>
      </c>
      <c r="C207" s="407">
        <v>-25.870059999999999</v>
      </c>
      <c r="D207" s="407">
        <v>-25.870059999999999</v>
      </c>
      <c r="E207" s="407">
        <v>-25.870059999999999</v>
      </c>
      <c r="F207" s="407">
        <v>-25.870059999999999</v>
      </c>
      <c r="G207" s="390">
        <f t="shared" si="10"/>
        <v>100</v>
      </c>
      <c r="H207" s="390">
        <f t="shared" si="11"/>
        <v>100</v>
      </c>
      <c r="I207" s="438"/>
      <c r="J207" s="438"/>
      <c r="K207" s="445"/>
      <c r="L207" s="445"/>
      <c r="M207" s="445"/>
    </row>
    <row r="208" spans="1:13" ht="31.2" x14ac:dyDescent="0.3">
      <c r="A208" s="467" t="s">
        <v>1128</v>
      </c>
      <c r="B208" s="434" t="s">
        <v>1129</v>
      </c>
      <c r="C208" s="407">
        <v>-6220.2140399999998</v>
      </c>
      <c r="D208" s="407">
        <v>-6220.2140399999998</v>
      </c>
      <c r="E208" s="407">
        <v>-6220.2140399999998</v>
      </c>
      <c r="F208" s="407">
        <v>-6238.4640399999998</v>
      </c>
      <c r="G208" s="390">
        <f t="shared" si="10"/>
        <v>100.2933982638321</v>
      </c>
      <c r="H208" s="390">
        <f t="shared" si="11"/>
        <v>100.2933982638321</v>
      </c>
      <c r="I208" s="438"/>
      <c r="J208" s="438"/>
      <c r="K208" s="445"/>
      <c r="L208" s="445"/>
      <c r="M208" s="445"/>
    </row>
    <row r="209" spans="1:10" ht="18.600000000000001" thickBot="1" x14ac:dyDescent="0.35">
      <c r="A209" s="468"/>
      <c r="B209" s="469" t="s">
        <v>1130</v>
      </c>
      <c r="C209" s="420">
        <f>C13+C105</f>
        <v>1440281.5827200003</v>
      </c>
      <c r="D209" s="420">
        <f>D13+D105</f>
        <v>1508235.9171500001</v>
      </c>
      <c r="E209" s="420">
        <f>E13+E105</f>
        <v>708893.50471000001</v>
      </c>
      <c r="F209" s="420">
        <f>F13+F105</f>
        <v>709360.41373999987</v>
      </c>
      <c r="G209" s="421">
        <f t="shared" si="10"/>
        <v>47.032457301535743</v>
      </c>
      <c r="H209" s="421">
        <f t="shared" si="8"/>
        <v>100.06586448132163</v>
      </c>
      <c r="I209" s="425"/>
      <c r="J209" s="425"/>
    </row>
  </sheetData>
  <mergeCells count="13">
    <mergeCell ref="F3:H3"/>
    <mergeCell ref="F4:H4"/>
    <mergeCell ref="F5:H5"/>
    <mergeCell ref="F6:H6"/>
    <mergeCell ref="F9:F11"/>
    <mergeCell ref="G9:G11"/>
    <mergeCell ref="H9:H11"/>
    <mergeCell ref="A7:H7"/>
    <mergeCell ref="A9:A11"/>
    <mergeCell ref="B9:B11"/>
    <mergeCell ref="C9:C11"/>
    <mergeCell ref="D9:D11"/>
    <mergeCell ref="E9:E11"/>
  </mergeCells>
  <pageMargins left="1.1023622047244095" right="0" top="0.39370078740157483" bottom="0.39370078740157483" header="0.31496062992125984" footer="0.31496062992125984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0"/>
  <sheetViews>
    <sheetView view="pageBreakPreview" zoomScale="85" zoomScaleNormal="63" zoomScaleSheetLayoutView="85" workbookViewId="0">
      <pane xSplit="4" ySplit="3" topLeftCell="E4" activePane="bottomRight" state="frozen"/>
      <selection pane="topRight" activeCell="E1" sqref="E1"/>
      <selection pane="bottomLeft" activeCell="A10" sqref="A10"/>
      <selection pane="bottomRight" sqref="A1:J6"/>
    </sheetView>
  </sheetViews>
  <sheetFormatPr defaultColWidth="9.109375" defaultRowHeight="14.4" x14ac:dyDescent="0.3"/>
  <cols>
    <col min="1" max="2" width="9.109375" style="1"/>
    <col min="3" max="3" width="14.44140625" style="1" customWidth="1"/>
    <col min="4" max="4" width="7.5546875" style="1" customWidth="1"/>
    <col min="5" max="5" width="77.88671875" style="1" customWidth="1"/>
    <col min="6" max="11" width="15.44140625" style="162" customWidth="1"/>
    <col min="12" max="12" width="9.6640625" style="1" bestFit="1" customWidth="1"/>
    <col min="13" max="16384" width="9.109375" style="1"/>
  </cols>
  <sheetData>
    <row r="1" spans="1:11" ht="15" customHeight="1" x14ac:dyDescent="0.3">
      <c r="A1" s="514" t="s">
        <v>1146</v>
      </c>
      <c r="B1" s="514"/>
      <c r="C1" s="514"/>
      <c r="D1" s="514"/>
      <c r="E1" s="514"/>
      <c r="F1" s="514"/>
      <c r="G1" s="514"/>
      <c r="H1" s="514"/>
      <c r="I1" s="514"/>
      <c r="J1" s="514"/>
      <c r="K1" s="1"/>
    </row>
    <row r="2" spans="1:11" x14ac:dyDescent="0.3">
      <c r="A2" s="94"/>
      <c r="B2" s="94"/>
      <c r="C2" s="94"/>
      <c r="D2" s="94"/>
      <c r="E2" s="94"/>
      <c r="F2" s="93"/>
      <c r="G2" s="93"/>
      <c r="H2" s="93"/>
      <c r="I2" s="93"/>
      <c r="J2" s="93"/>
      <c r="K2" s="474" t="s">
        <v>513</v>
      </c>
    </row>
    <row r="3" spans="1:11" ht="47.25" customHeight="1" x14ac:dyDescent="0.3">
      <c r="A3" s="92" t="s">
        <v>512</v>
      </c>
      <c r="B3" s="92" t="s">
        <v>511</v>
      </c>
      <c r="C3" s="91" t="s">
        <v>510</v>
      </c>
      <c r="D3" s="91" t="s">
        <v>509</v>
      </c>
      <c r="E3" s="91" t="s">
        <v>660</v>
      </c>
      <c r="F3" s="246" t="s">
        <v>803</v>
      </c>
      <c r="G3" s="246" t="s">
        <v>802</v>
      </c>
      <c r="H3" s="246" t="s">
        <v>1144</v>
      </c>
      <c r="I3" s="246" t="s">
        <v>1145</v>
      </c>
      <c r="J3" s="246" t="s">
        <v>800</v>
      </c>
      <c r="K3" s="246" t="s">
        <v>801</v>
      </c>
    </row>
    <row r="4" spans="1:11" x14ac:dyDescent="0.3">
      <c r="A4" s="30">
        <v>601</v>
      </c>
      <c r="B4" s="30"/>
      <c r="C4" s="30"/>
      <c r="D4" s="30"/>
      <c r="E4" s="29" t="s">
        <v>508</v>
      </c>
      <c r="F4" s="261">
        <f>F5+F106+F115+F166+F296+F425+F441+F419+F496</f>
        <v>689234.56417000003</v>
      </c>
      <c r="G4" s="261">
        <f>G5+G106+G115+G166+G296+G425+G441+G419+G496</f>
        <v>771040.7927600001</v>
      </c>
      <c r="H4" s="261">
        <f>H5+H106+H115+H166+H296+H425+H441+H419+H496</f>
        <v>260740.31657</v>
      </c>
      <c r="I4" s="261">
        <f>I5+I106+I115+I166+I296+I425+I441+I419+I496</f>
        <v>259731.13688000001</v>
      </c>
      <c r="J4" s="281">
        <f>I4/G4*100</f>
        <v>33.685784113998992</v>
      </c>
      <c r="K4" s="281">
        <f>I4/H4*100</f>
        <v>99.61295602334323</v>
      </c>
    </row>
    <row r="5" spans="1:11" x14ac:dyDescent="0.3">
      <c r="A5" s="15"/>
      <c r="B5" s="17" t="s">
        <v>40</v>
      </c>
      <c r="C5" s="16"/>
      <c r="D5" s="15"/>
      <c r="E5" s="14" t="s">
        <v>39</v>
      </c>
      <c r="F5" s="262">
        <f>F6+F13+F50+F57</f>
        <v>125647.66227</v>
      </c>
      <c r="G5" s="262">
        <f>G6+G13+G50+G57</f>
        <v>125556.15242999999</v>
      </c>
      <c r="H5" s="262">
        <f>H6+H13+H50+H57</f>
        <v>53358.631110000002</v>
      </c>
      <c r="I5" s="262">
        <f>I6+I13+I50+I57</f>
        <v>52629.264990000003</v>
      </c>
      <c r="J5" s="282">
        <f t="shared" ref="J5:J68" si="0">I5/G5*100</f>
        <v>41.916914441402504</v>
      </c>
      <c r="K5" s="282">
        <f t="shared" ref="K5:K68" si="1">I5/H5*100</f>
        <v>98.633086897419858</v>
      </c>
    </row>
    <row r="6" spans="1:11" ht="26.4" x14ac:dyDescent="0.3">
      <c r="A6" s="15"/>
      <c r="B6" s="17" t="s">
        <v>507</v>
      </c>
      <c r="C6" s="16"/>
      <c r="D6" s="15"/>
      <c r="E6" s="14" t="s">
        <v>506</v>
      </c>
      <c r="F6" s="262">
        <f t="shared" ref="F6:I11" si="2">F7</f>
        <v>4063.9</v>
      </c>
      <c r="G6" s="262">
        <f t="shared" si="2"/>
        <v>4063.9</v>
      </c>
      <c r="H6" s="262">
        <f t="shared" si="2"/>
        <v>1600</v>
      </c>
      <c r="I6" s="262">
        <f t="shared" si="2"/>
        <v>1521.8703599999999</v>
      </c>
      <c r="J6" s="282">
        <f t="shared" si="0"/>
        <v>37.448518910406257</v>
      </c>
      <c r="K6" s="282">
        <f t="shared" si="1"/>
        <v>95.116897499999993</v>
      </c>
    </row>
    <row r="7" spans="1:11" x14ac:dyDescent="0.3">
      <c r="A7" s="15"/>
      <c r="B7" s="17"/>
      <c r="C7" s="86" t="s">
        <v>36</v>
      </c>
      <c r="D7" s="90"/>
      <c r="E7" s="89" t="s">
        <v>35</v>
      </c>
      <c r="F7" s="262">
        <f t="shared" si="2"/>
        <v>4063.9</v>
      </c>
      <c r="G7" s="262">
        <f t="shared" si="2"/>
        <v>4063.9</v>
      </c>
      <c r="H7" s="262">
        <f t="shared" si="2"/>
        <v>1600</v>
      </c>
      <c r="I7" s="262">
        <f t="shared" si="2"/>
        <v>1521.8703599999999</v>
      </c>
      <c r="J7" s="282">
        <f t="shared" si="0"/>
        <v>37.448518910406257</v>
      </c>
      <c r="K7" s="282">
        <f t="shared" si="1"/>
        <v>95.116897499999993</v>
      </c>
    </row>
    <row r="8" spans="1:11" ht="26.4" x14ac:dyDescent="0.3">
      <c r="A8" s="44"/>
      <c r="B8" s="25"/>
      <c r="C8" s="26" t="s">
        <v>34</v>
      </c>
      <c r="D8" s="25"/>
      <c r="E8" s="24" t="s">
        <v>33</v>
      </c>
      <c r="F8" s="263">
        <f t="shared" si="2"/>
        <v>4063.9</v>
      </c>
      <c r="G8" s="263">
        <f t="shared" si="2"/>
        <v>4063.9</v>
      </c>
      <c r="H8" s="263">
        <f t="shared" si="2"/>
        <v>1600</v>
      </c>
      <c r="I8" s="263">
        <f t="shared" si="2"/>
        <v>1521.8703599999999</v>
      </c>
      <c r="J8" s="283">
        <f t="shared" si="0"/>
        <v>37.448518910406257</v>
      </c>
      <c r="K8" s="283">
        <f t="shared" si="1"/>
        <v>95.116897499999993</v>
      </c>
    </row>
    <row r="9" spans="1:11" ht="27" x14ac:dyDescent="0.3">
      <c r="A9" s="23"/>
      <c r="B9" s="23"/>
      <c r="C9" s="23" t="s">
        <v>32</v>
      </c>
      <c r="D9" s="23"/>
      <c r="E9" s="22" t="s">
        <v>31</v>
      </c>
      <c r="F9" s="264">
        <f t="shared" si="2"/>
        <v>4063.9</v>
      </c>
      <c r="G9" s="264">
        <f t="shared" si="2"/>
        <v>4063.9</v>
      </c>
      <c r="H9" s="264">
        <f t="shared" si="2"/>
        <v>1600</v>
      </c>
      <c r="I9" s="264">
        <f t="shared" si="2"/>
        <v>1521.8703599999999</v>
      </c>
      <c r="J9" s="284">
        <f t="shared" si="0"/>
        <v>37.448518910406257</v>
      </c>
      <c r="K9" s="284">
        <f t="shared" si="1"/>
        <v>95.116897499999993</v>
      </c>
    </row>
    <row r="10" spans="1:11" ht="40.200000000000003" x14ac:dyDescent="0.3">
      <c r="A10" s="101"/>
      <c r="B10" s="101"/>
      <c r="C10" s="101" t="s">
        <v>30</v>
      </c>
      <c r="D10" s="101"/>
      <c r="E10" s="102" t="s">
        <v>29</v>
      </c>
      <c r="F10" s="265">
        <f t="shared" si="2"/>
        <v>4063.9</v>
      </c>
      <c r="G10" s="265">
        <f t="shared" si="2"/>
        <v>4063.9</v>
      </c>
      <c r="H10" s="265">
        <f t="shared" si="2"/>
        <v>1600</v>
      </c>
      <c r="I10" s="265">
        <f t="shared" si="2"/>
        <v>1521.8703599999999</v>
      </c>
      <c r="J10" s="285">
        <f t="shared" si="0"/>
        <v>37.448518910406257</v>
      </c>
      <c r="K10" s="285">
        <f t="shared" si="1"/>
        <v>95.116897499999993</v>
      </c>
    </row>
    <row r="11" spans="1:11" ht="27" x14ac:dyDescent="0.3">
      <c r="A11" s="7"/>
      <c r="B11" s="7"/>
      <c r="C11" s="6" t="s">
        <v>505</v>
      </c>
      <c r="D11" s="6"/>
      <c r="E11" s="5" t="s">
        <v>504</v>
      </c>
      <c r="F11" s="266">
        <f t="shared" si="2"/>
        <v>4063.9</v>
      </c>
      <c r="G11" s="266">
        <f t="shared" si="2"/>
        <v>4063.9</v>
      </c>
      <c r="H11" s="266">
        <f t="shared" si="2"/>
        <v>1600</v>
      </c>
      <c r="I11" s="266">
        <f t="shared" si="2"/>
        <v>1521.8703599999999</v>
      </c>
      <c r="J11" s="286">
        <f t="shared" si="0"/>
        <v>37.448518910406257</v>
      </c>
      <c r="K11" s="286">
        <f t="shared" si="1"/>
        <v>95.116897499999993</v>
      </c>
    </row>
    <row r="12" spans="1:11" ht="40.200000000000003" x14ac:dyDescent="0.3">
      <c r="A12" s="7"/>
      <c r="B12" s="7"/>
      <c r="C12" s="6"/>
      <c r="D12" s="6" t="s">
        <v>2</v>
      </c>
      <c r="E12" s="5" t="s">
        <v>1</v>
      </c>
      <c r="F12" s="270">
        <v>4063.9</v>
      </c>
      <c r="G12" s="270">
        <v>4063.9</v>
      </c>
      <c r="H12" s="270">
        <v>1600</v>
      </c>
      <c r="I12" s="257">
        <v>1521.8703599999999</v>
      </c>
      <c r="J12" s="287">
        <f t="shared" si="0"/>
        <v>37.448518910406257</v>
      </c>
      <c r="K12" s="287">
        <f t="shared" si="1"/>
        <v>95.116897499999993</v>
      </c>
    </row>
    <row r="13" spans="1:11" s="61" customFormat="1" ht="40.200000000000003" x14ac:dyDescent="0.3">
      <c r="A13" s="87"/>
      <c r="B13" s="17" t="s">
        <v>503</v>
      </c>
      <c r="C13" s="49"/>
      <c r="D13" s="49"/>
      <c r="E13" s="85" t="s">
        <v>502</v>
      </c>
      <c r="F13" s="267">
        <f>F14+F44</f>
        <v>62251.1</v>
      </c>
      <c r="G13" s="267">
        <f>G14+G44</f>
        <v>62206.555</v>
      </c>
      <c r="H13" s="267">
        <f>H14+H44</f>
        <v>24813.751110000001</v>
      </c>
      <c r="I13" s="267">
        <f>I14+I44</f>
        <v>24244.855790000001</v>
      </c>
      <c r="J13" s="288">
        <f t="shared" si="0"/>
        <v>38.974760441242893</v>
      </c>
      <c r="K13" s="288">
        <f t="shared" si="1"/>
        <v>97.707338493571285</v>
      </c>
    </row>
    <row r="14" spans="1:11" s="61" customFormat="1" x14ac:dyDescent="0.3">
      <c r="A14" s="87"/>
      <c r="B14" s="17"/>
      <c r="C14" s="86" t="s">
        <v>36</v>
      </c>
      <c r="D14" s="90"/>
      <c r="E14" s="89" t="s">
        <v>35</v>
      </c>
      <c r="F14" s="267">
        <f>F15+F36</f>
        <v>62108.799999999996</v>
      </c>
      <c r="G14" s="267">
        <f>G15+G36</f>
        <v>62064.254999999997</v>
      </c>
      <c r="H14" s="267">
        <f>H15+H36</f>
        <v>24813.751110000001</v>
      </c>
      <c r="I14" s="267">
        <f>I15+I36</f>
        <v>24244.855790000001</v>
      </c>
      <c r="J14" s="288">
        <f t="shared" si="0"/>
        <v>39.064121191819673</v>
      </c>
      <c r="K14" s="288">
        <f t="shared" si="1"/>
        <v>97.707338493571285</v>
      </c>
    </row>
    <row r="15" spans="1:11" ht="26.4" x14ac:dyDescent="0.3">
      <c r="A15" s="44"/>
      <c r="B15" s="25"/>
      <c r="C15" s="26" t="s">
        <v>34</v>
      </c>
      <c r="D15" s="25"/>
      <c r="E15" s="24" t="s">
        <v>608</v>
      </c>
      <c r="F15" s="263">
        <f>F16+F21</f>
        <v>62009.599999999999</v>
      </c>
      <c r="G15" s="263">
        <f>G16+G21</f>
        <v>61941.599999999999</v>
      </c>
      <c r="H15" s="263">
        <f>H16+H21</f>
        <v>24794.05111</v>
      </c>
      <c r="I15" s="263">
        <f>I16+I21</f>
        <v>24225.155790000001</v>
      </c>
      <c r="J15" s="283">
        <f t="shared" si="0"/>
        <v>39.109670705955288</v>
      </c>
      <c r="K15" s="283">
        <f t="shared" si="1"/>
        <v>97.705516869848864</v>
      </c>
    </row>
    <row r="16" spans="1:11" ht="27" x14ac:dyDescent="0.3">
      <c r="A16" s="23"/>
      <c r="B16" s="23"/>
      <c r="C16" s="23" t="s">
        <v>32</v>
      </c>
      <c r="D16" s="23"/>
      <c r="E16" s="22" t="s">
        <v>31</v>
      </c>
      <c r="F16" s="264">
        <f t="shared" ref="F16:I17" si="3">F17</f>
        <v>59720.6</v>
      </c>
      <c r="G16" s="264">
        <f t="shared" si="3"/>
        <v>59652.6</v>
      </c>
      <c r="H16" s="264">
        <f t="shared" si="3"/>
        <v>23800</v>
      </c>
      <c r="I16" s="264">
        <f t="shared" si="3"/>
        <v>23231.10468</v>
      </c>
      <c r="J16" s="284">
        <f t="shared" si="0"/>
        <v>38.943993522495255</v>
      </c>
      <c r="K16" s="284">
        <f t="shared" si="1"/>
        <v>97.609683529411768</v>
      </c>
    </row>
    <row r="17" spans="1:11" ht="40.200000000000003" x14ac:dyDescent="0.3">
      <c r="A17" s="101"/>
      <c r="B17" s="101"/>
      <c r="C17" s="101" t="s">
        <v>30</v>
      </c>
      <c r="D17" s="101"/>
      <c r="E17" s="102" t="s">
        <v>29</v>
      </c>
      <c r="F17" s="265">
        <f t="shared" si="3"/>
        <v>59720.6</v>
      </c>
      <c r="G17" s="265">
        <f t="shared" si="3"/>
        <v>59652.6</v>
      </c>
      <c r="H17" s="265">
        <f t="shared" si="3"/>
        <v>23800</v>
      </c>
      <c r="I17" s="265">
        <f t="shared" si="3"/>
        <v>23231.10468</v>
      </c>
      <c r="J17" s="285">
        <f t="shared" si="0"/>
        <v>38.943993522495255</v>
      </c>
      <c r="K17" s="285">
        <f t="shared" si="1"/>
        <v>97.609683529411768</v>
      </c>
    </row>
    <row r="18" spans="1:11" ht="26.4" x14ac:dyDescent="0.3">
      <c r="A18" s="7"/>
      <c r="B18" s="7"/>
      <c r="C18" s="6" t="s">
        <v>28</v>
      </c>
      <c r="D18" s="6"/>
      <c r="E18" s="8" t="s">
        <v>27</v>
      </c>
      <c r="F18" s="268">
        <f>F19+F20</f>
        <v>59720.6</v>
      </c>
      <c r="G18" s="268">
        <f>G19+G20</f>
        <v>59652.6</v>
      </c>
      <c r="H18" s="268">
        <f>H19+H20</f>
        <v>23800</v>
      </c>
      <c r="I18" s="268">
        <f>I19+I20</f>
        <v>23231.10468</v>
      </c>
      <c r="J18" s="289">
        <f t="shared" si="0"/>
        <v>38.943993522495255</v>
      </c>
      <c r="K18" s="289">
        <f t="shared" si="1"/>
        <v>97.609683529411768</v>
      </c>
    </row>
    <row r="19" spans="1:11" ht="40.200000000000003" x14ac:dyDescent="0.3">
      <c r="A19" s="7"/>
      <c r="B19" s="7"/>
      <c r="C19" s="6"/>
      <c r="D19" s="6" t="s">
        <v>2</v>
      </c>
      <c r="E19" s="5" t="s">
        <v>1</v>
      </c>
      <c r="F19" s="268">
        <v>56891.199999999997</v>
      </c>
      <c r="G19" s="257">
        <v>56987.030129999999</v>
      </c>
      <c r="H19" s="268">
        <v>22500</v>
      </c>
      <c r="I19" s="257">
        <v>22105.298139999999</v>
      </c>
      <c r="J19" s="289">
        <f t="shared" si="0"/>
        <v>38.790051156505143</v>
      </c>
      <c r="K19" s="289">
        <f t="shared" si="1"/>
        <v>98.245769511111106</v>
      </c>
    </row>
    <row r="20" spans="1:11" x14ac:dyDescent="0.3">
      <c r="A20" s="7"/>
      <c r="B20" s="7"/>
      <c r="C20" s="6"/>
      <c r="D20" s="6" t="s">
        <v>12</v>
      </c>
      <c r="E20" s="5" t="s">
        <v>11</v>
      </c>
      <c r="F20" s="268">
        <v>2829.3999999999996</v>
      </c>
      <c r="G20" s="257">
        <v>2665.5698699999998</v>
      </c>
      <c r="H20" s="268">
        <v>1300</v>
      </c>
      <c r="I20" s="257">
        <v>1125.80654</v>
      </c>
      <c r="J20" s="289">
        <f t="shared" si="0"/>
        <v>42.235116500622816</v>
      </c>
      <c r="K20" s="289">
        <f t="shared" si="1"/>
        <v>86.60050307692309</v>
      </c>
    </row>
    <row r="21" spans="1:11" ht="40.200000000000003" x14ac:dyDescent="0.3">
      <c r="A21" s="23"/>
      <c r="B21" s="23"/>
      <c r="C21" s="23" t="s">
        <v>454</v>
      </c>
      <c r="D21" s="23"/>
      <c r="E21" s="42" t="s">
        <v>476</v>
      </c>
      <c r="F21" s="264">
        <f>F22</f>
        <v>2289.0000000000005</v>
      </c>
      <c r="G21" s="264">
        <f>G22</f>
        <v>2289.0000000000005</v>
      </c>
      <c r="H21" s="264">
        <f>H22</f>
        <v>994.05111000000011</v>
      </c>
      <c r="I21" s="264">
        <f>I22</f>
        <v>994.05111000000011</v>
      </c>
      <c r="J21" s="284">
        <f t="shared" si="0"/>
        <v>43.427309305373527</v>
      </c>
      <c r="K21" s="284">
        <f t="shared" si="1"/>
        <v>100</v>
      </c>
    </row>
    <row r="22" spans="1:11" ht="27" x14ac:dyDescent="0.3">
      <c r="A22" s="101"/>
      <c r="B22" s="101"/>
      <c r="C22" s="101" t="s">
        <v>452</v>
      </c>
      <c r="D22" s="105"/>
      <c r="E22" s="102" t="s">
        <v>475</v>
      </c>
      <c r="F22" s="265">
        <f>F33+F25+F28+F30+F23</f>
        <v>2289.0000000000005</v>
      </c>
      <c r="G22" s="265">
        <f>G33+G25+G28+G30+G23</f>
        <v>2289.0000000000005</v>
      </c>
      <c r="H22" s="265">
        <f>H33+H25+H28+H30+H23</f>
        <v>994.05111000000011</v>
      </c>
      <c r="I22" s="265">
        <f>I33+I25+I28+I30+I23</f>
        <v>994.05111000000011</v>
      </c>
      <c r="J22" s="285">
        <f t="shared" si="0"/>
        <v>43.427309305373527</v>
      </c>
      <c r="K22" s="285">
        <f t="shared" si="1"/>
        <v>100</v>
      </c>
    </row>
    <row r="23" spans="1:11" ht="40.200000000000003" x14ac:dyDescent="0.3">
      <c r="A23" s="7"/>
      <c r="B23" s="7"/>
      <c r="C23" s="6" t="s">
        <v>494</v>
      </c>
      <c r="D23" s="6"/>
      <c r="E23" s="51" t="s">
        <v>493</v>
      </c>
      <c r="F23" s="269">
        <f>F24</f>
        <v>17.5</v>
      </c>
      <c r="G23" s="269">
        <f>G24</f>
        <v>17.5</v>
      </c>
      <c r="H23" s="269">
        <f>H24</f>
        <v>0</v>
      </c>
      <c r="I23" s="269">
        <f>I24</f>
        <v>0</v>
      </c>
      <c r="J23" s="290">
        <f>I23/G23*100</f>
        <v>0</v>
      </c>
      <c r="K23" s="290"/>
    </row>
    <row r="24" spans="1:11" x14ac:dyDescent="0.3">
      <c r="A24" s="7"/>
      <c r="B24" s="7"/>
      <c r="C24" s="6"/>
      <c r="D24" s="6" t="s">
        <v>12</v>
      </c>
      <c r="E24" s="5" t="s">
        <v>11</v>
      </c>
      <c r="F24" s="271">
        <v>17.5</v>
      </c>
      <c r="G24" s="271">
        <v>17.5</v>
      </c>
      <c r="H24" s="271">
        <v>0</v>
      </c>
      <c r="I24" s="271">
        <v>0</v>
      </c>
      <c r="J24" s="291">
        <f>I24/G24*100</f>
        <v>0</v>
      </c>
      <c r="K24" s="291"/>
    </row>
    <row r="25" spans="1:11" ht="27" x14ac:dyDescent="0.3">
      <c r="A25" s="7"/>
      <c r="B25" s="7"/>
      <c r="C25" s="6" t="s">
        <v>576</v>
      </c>
      <c r="D25" s="6"/>
      <c r="E25" s="51" t="s">
        <v>499</v>
      </c>
      <c r="F25" s="269">
        <f>SUM(F26:F27)</f>
        <v>696.6</v>
      </c>
      <c r="G25" s="269">
        <f>SUM(G26:G27)</f>
        <v>696.6</v>
      </c>
      <c r="H25" s="269">
        <f>SUM(H26:H27)</f>
        <v>330.90000000000003</v>
      </c>
      <c r="I25" s="269">
        <f>SUM(I26:I27)</f>
        <v>330.90000000000003</v>
      </c>
      <c r="J25" s="290">
        <f t="shared" si="0"/>
        <v>47.502153316106813</v>
      </c>
      <c r="K25" s="290">
        <f t="shared" si="1"/>
        <v>100</v>
      </c>
    </row>
    <row r="26" spans="1:11" ht="40.200000000000003" x14ac:dyDescent="0.3">
      <c r="A26" s="7"/>
      <c r="B26" s="7"/>
      <c r="C26" s="6"/>
      <c r="D26" s="6" t="s">
        <v>2</v>
      </c>
      <c r="E26" s="5" t="s">
        <v>1</v>
      </c>
      <c r="F26" s="270">
        <v>660.5</v>
      </c>
      <c r="G26" s="270">
        <v>660.5</v>
      </c>
      <c r="H26" s="257">
        <v>294.8</v>
      </c>
      <c r="I26" s="257">
        <v>294.8</v>
      </c>
      <c r="J26" s="287">
        <f t="shared" si="0"/>
        <v>44.632853898561699</v>
      </c>
      <c r="K26" s="287">
        <f t="shared" si="1"/>
        <v>100</v>
      </c>
    </row>
    <row r="27" spans="1:11" x14ac:dyDescent="0.3">
      <c r="A27" s="7"/>
      <c r="B27" s="7"/>
      <c r="C27" s="6"/>
      <c r="D27" s="6" t="s">
        <v>12</v>
      </c>
      <c r="E27" s="5" t="s">
        <v>11</v>
      </c>
      <c r="F27" s="270">
        <v>36.1</v>
      </c>
      <c r="G27" s="270">
        <v>36.1</v>
      </c>
      <c r="H27" s="257">
        <v>36.1</v>
      </c>
      <c r="I27" s="257">
        <v>36.1</v>
      </c>
      <c r="J27" s="287">
        <f t="shared" si="0"/>
        <v>100</v>
      </c>
      <c r="K27" s="287">
        <f t="shared" si="1"/>
        <v>100</v>
      </c>
    </row>
    <row r="28" spans="1:11" x14ac:dyDescent="0.3">
      <c r="A28" s="7"/>
      <c r="B28" s="7"/>
      <c r="C28" s="6" t="s">
        <v>498</v>
      </c>
      <c r="D28" s="6"/>
      <c r="E28" s="51" t="s">
        <v>497</v>
      </c>
      <c r="F28" s="269">
        <f>F29</f>
        <v>20.9</v>
      </c>
      <c r="G28" s="269">
        <f>G29</f>
        <v>20.9</v>
      </c>
      <c r="H28" s="269">
        <f>H29</f>
        <v>0</v>
      </c>
      <c r="I28" s="269">
        <f>I29</f>
        <v>0</v>
      </c>
      <c r="J28" s="290">
        <f t="shared" si="0"/>
        <v>0</v>
      </c>
      <c r="K28" s="290"/>
    </row>
    <row r="29" spans="1:11" x14ac:dyDescent="0.3">
      <c r="A29" s="7"/>
      <c r="B29" s="7"/>
      <c r="C29" s="6"/>
      <c r="D29" s="6" t="s">
        <v>12</v>
      </c>
      <c r="E29" s="5" t="s">
        <v>11</v>
      </c>
      <c r="F29" s="269">
        <v>20.9</v>
      </c>
      <c r="G29" s="269">
        <v>20.9</v>
      </c>
      <c r="H29" s="269">
        <v>0</v>
      </c>
      <c r="I29" s="269">
        <v>0</v>
      </c>
      <c r="J29" s="290">
        <f t="shared" si="0"/>
        <v>0</v>
      </c>
      <c r="K29" s="290"/>
    </row>
    <row r="30" spans="1:11" ht="27" x14ac:dyDescent="0.3">
      <c r="A30" s="7"/>
      <c r="B30" s="7"/>
      <c r="C30" s="6" t="s">
        <v>496</v>
      </c>
      <c r="D30" s="6"/>
      <c r="E30" s="5" t="s">
        <v>495</v>
      </c>
      <c r="F30" s="269">
        <f>SUM(F31:F32)</f>
        <v>79.3</v>
      </c>
      <c r="G30" s="269">
        <f>SUM(G31:G32)</f>
        <v>79.3</v>
      </c>
      <c r="H30" s="269">
        <f>SUM(H31:H32)</f>
        <v>0.34060000000000001</v>
      </c>
      <c r="I30" s="269">
        <f>SUM(I31:I32)</f>
        <v>0.34060000000000001</v>
      </c>
      <c r="J30" s="290">
        <f t="shared" si="0"/>
        <v>0.42950819672131152</v>
      </c>
      <c r="K30" s="290">
        <f t="shared" si="1"/>
        <v>100</v>
      </c>
    </row>
    <row r="31" spans="1:11" ht="40.200000000000003" x14ac:dyDescent="0.3">
      <c r="A31" s="7"/>
      <c r="B31" s="7"/>
      <c r="C31" s="6"/>
      <c r="D31" s="6" t="s">
        <v>2</v>
      </c>
      <c r="E31" s="5" t="s">
        <v>1</v>
      </c>
      <c r="F31" s="270">
        <v>23</v>
      </c>
      <c r="G31" s="270">
        <v>23</v>
      </c>
      <c r="H31" s="270">
        <v>0</v>
      </c>
      <c r="I31" s="270">
        <v>0</v>
      </c>
      <c r="J31" s="287">
        <f t="shared" si="0"/>
        <v>0</v>
      </c>
      <c r="K31" s="287"/>
    </row>
    <row r="32" spans="1:11" x14ac:dyDescent="0.3">
      <c r="A32" s="7"/>
      <c r="B32" s="7"/>
      <c r="C32" s="6"/>
      <c r="D32" s="6" t="s">
        <v>12</v>
      </c>
      <c r="E32" s="5" t="s">
        <v>11</v>
      </c>
      <c r="F32" s="270">
        <v>56.3</v>
      </c>
      <c r="G32" s="270">
        <v>56.3</v>
      </c>
      <c r="H32" s="257">
        <v>0.34060000000000001</v>
      </c>
      <c r="I32" s="257">
        <v>0.34060000000000001</v>
      </c>
      <c r="J32" s="287">
        <f t="shared" si="0"/>
        <v>0.60497335701598587</v>
      </c>
      <c r="K32" s="287">
        <f t="shared" si="1"/>
        <v>100</v>
      </c>
    </row>
    <row r="33" spans="1:11" ht="27" x14ac:dyDescent="0.3">
      <c r="A33" s="7"/>
      <c r="B33" s="7"/>
      <c r="C33" s="6" t="s">
        <v>501</v>
      </c>
      <c r="D33" s="6"/>
      <c r="E33" s="51" t="s">
        <v>500</v>
      </c>
      <c r="F33" s="269">
        <f>SUM(F34:F35)</f>
        <v>1474.7</v>
      </c>
      <c r="G33" s="269">
        <f>SUM(G34:G35)</f>
        <v>1474.7</v>
      </c>
      <c r="H33" s="269">
        <f>SUM(H34:H35)</f>
        <v>662.81051000000002</v>
      </c>
      <c r="I33" s="269">
        <f>SUM(I34:I35)</f>
        <v>662.81051000000002</v>
      </c>
      <c r="J33" s="290">
        <f>I33/G33*100</f>
        <v>44.945447209601951</v>
      </c>
      <c r="K33" s="290">
        <f>I33/H33*100</f>
        <v>100</v>
      </c>
    </row>
    <row r="34" spans="1:11" ht="40.200000000000003" x14ac:dyDescent="0.3">
      <c r="A34" s="7"/>
      <c r="B34" s="7"/>
      <c r="C34" s="6"/>
      <c r="D34" s="6" t="s">
        <v>2</v>
      </c>
      <c r="E34" s="5" t="s">
        <v>1</v>
      </c>
      <c r="F34" s="271">
        <v>1344.2</v>
      </c>
      <c r="G34" s="271">
        <v>1344.2</v>
      </c>
      <c r="H34" s="257">
        <v>626.45640000000003</v>
      </c>
      <c r="I34" s="257">
        <v>626.45640000000003</v>
      </c>
      <c r="J34" s="291">
        <f>I34/G34*100</f>
        <v>46.604404106531767</v>
      </c>
      <c r="K34" s="291">
        <f>I34/H34*100</f>
        <v>100</v>
      </c>
    </row>
    <row r="35" spans="1:11" x14ac:dyDescent="0.3">
      <c r="A35" s="7"/>
      <c r="B35" s="7"/>
      <c r="C35" s="6"/>
      <c r="D35" s="6" t="s">
        <v>12</v>
      </c>
      <c r="E35" s="5" t="s">
        <v>11</v>
      </c>
      <c r="F35" s="271">
        <v>130.5</v>
      </c>
      <c r="G35" s="271">
        <v>130.5</v>
      </c>
      <c r="H35" s="257">
        <v>36.354109999999999</v>
      </c>
      <c r="I35" s="257">
        <v>36.354109999999999</v>
      </c>
      <c r="J35" s="291">
        <f>I35/G35*100</f>
        <v>27.857555555555553</v>
      </c>
      <c r="K35" s="291">
        <f>I35/H35*100</f>
        <v>100</v>
      </c>
    </row>
    <row r="36" spans="1:11" ht="26.4" x14ac:dyDescent="0.3">
      <c r="A36" s="44"/>
      <c r="B36" s="25"/>
      <c r="C36" s="26" t="s">
        <v>241</v>
      </c>
      <c r="D36" s="25"/>
      <c r="E36" s="24" t="s">
        <v>240</v>
      </c>
      <c r="F36" s="263">
        <f>F40</f>
        <v>99.2</v>
      </c>
      <c r="G36" s="263">
        <f>G40+G37</f>
        <v>122.655</v>
      </c>
      <c r="H36" s="263">
        <f>H40</f>
        <v>19.7</v>
      </c>
      <c r="I36" s="263">
        <f>I40</f>
        <v>19.7</v>
      </c>
      <c r="J36" s="283">
        <f t="shared" si="0"/>
        <v>16.061310178957235</v>
      </c>
      <c r="K36" s="283">
        <f t="shared" si="1"/>
        <v>100</v>
      </c>
    </row>
    <row r="37" spans="1:11" ht="27" x14ac:dyDescent="0.3">
      <c r="A37" s="101"/>
      <c r="B37" s="101"/>
      <c r="C37" s="101" t="s">
        <v>638</v>
      </c>
      <c r="D37" s="101"/>
      <c r="E37" s="102" t="s">
        <v>804</v>
      </c>
      <c r="F37" s="265">
        <f>F38</f>
        <v>0</v>
      </c>
      <c r="G37" s="265">
        <f>G38</f>
        <v>23.454999999999998</v>
      </c>
      <c r="H37" s="265">
        <f>H38</f>
        <v>0</v>
      </c>
      <c r="I37" s="265">
        <f>I38</f>
        <v>0</v>
      </c>
      <c r="J37" s="285">
        <f t="shared" si="0"/>
        <v>0</v>
      </c>
      <c r="K37" s="285"/>
    </row>
    <row r="38" spans="1:11" ht="26.4" x14ac:dyDescent="0.3">
      <c r="A38" s="7"/>
      <c r="B38" s="7"/>
      <c r="C38" s="6" t="s">
        <v>658</v>
      </c>
      <c r="D38" s="6"/>
      <c r="E38" s="8" t="s">
        <v>630</v>
      </c>
      <c r="F38" s="266"/>
      <c r="G38" s="266">
        <f>G39</f>
        <v>23.454999999999998</v>
      </c>
      <c r="H38" s="266">
        <f>H39</f>
        <v>0</v>
      </c>
      <c r="I38" s="266">
        <f>I39</f>
        <v>0</v>
      </c>
      <c r="J38" s="286">
        <f t="shared" si="0"/>
        <v>0</v>
      </c>
      <c r="K38" s="286"/>
    </row>
    <row r="39" spans="1:11" ht="40.200000000000003" x14ac:dyDescent="0.3">
      <c r="A39" s="7"/>
      <c r="B39" s="7"/>
      <c r="C39" s="6"/>
      <c r="D39" s="6" t="s">
        <v>2</v>
      </c>
      <c r="E39" s="5" t="s">
        <v>1</v>
      </c>
      <c r="F39" s="270"/>
      <c r="G39" s="270">
        <v>23.454999999999998</v>
      </c>
      <c r="H39" s="270">
        <v>0</v>
      </c>
      <c r="I39" s="270">
        <v>0</v>
      </c>
      <c r="J39" s="287">
        <f t="shared" si="0"/>
        <v>0</v>
      </c>
      <c r="K39" s="287"/>
    </row>
    <row r="40" spans="1:11" ht="40.200000000000003" x14ac:dyDescent="0.3">
      <c r="A40" s="101"/>
      <c r="B40" s="101"/>
      <c r="C40" s="101" t="s">
        <v>239</v>
      </c>
      <c r="D40" s="101"/>
      <c r="E40" s="102" t="s">
        <v>238</v>
      </c>
      <c r="F40" s="265">
        <f>F41</f>
        <v>99.2</v>
      </c>
      <c r="G40" s="265">
        <f>G41</f>
        <v>99.2</v>
      </c>
      <c r="H40" s="265">
        <f>H41</f>
        <v>19.7</v>
      </c>
      <c r="I40" s="265">
        <f>I41</f>
        <v>19.7</v>
      </c>
      <c r="J40" s="285">
        <f t="shared" si="0"/>
        <v>19.858870967741936</v>
      </c>
      <c r="K40" s="285">
        <f t="shared" si="1"/>
        <v>100</v>
      </c>
    </row>
    <row r="41" spans="1:11" ht="39.6" x14ac:dyDescent="0.3">
      <c r="A41" s="7"/>
      <c r="B41" s="7"/>
      <c r="C41" s="6" t="s">
        <v>492</v>
      </c>
      <c r="D41" s="6"/>
      <c r="E41" s="8" t="s">
        <v>491</v>
      </c>
      <c r="F41" s="266">
        <f>F42+F43</f>
        <v>99.2</v>
      </c>
      <c r="G41" s="266">
        <f>G42+G43</f>
        <v>99.2</v>
      </c>
      <c r="H41" s="266">
        <f>H42+H43</f>
        <v>19.7</v>
      </c>
      <c r="I41" s="266">
        <f>I42+I43</f>
        <v>19.7</v>
      </c>
      <c r="J41" s="286">
        <f t="shared" si="0"/>
        <v>19.858870967741936</v>
      </c>
      <c r="K41" s="286">
        <f t="shared" si="1"/>
        <v>100</v>
      </c>
    </row>
    <row r="42" spans="1:11" ht="40.200000000000003" x14ac:dyDescent="0.3">
      <c r="A42" s="7"/>
      <c r="B42" s="7"/>
      <c r="C42" s="6"/>
      <c r="D42" s="6" t="s">
        <v>2</v>
      </c>
      <c r="E42" s="5" t="s">
        <v>1</v>
      </c>
      <c r="F42" s="270">
        <v>79.5</v>
      </c>
      <c r="G42" s="270">
        <v>79.5</v>
      </c>
      <c r="H42" s="270">
        <v>0</v>
      </c>
      <c r="I42" s="270">
        <v>0</v>
      </c>
      <c r="J42" s="287">
        <f t="shared" si="0"/>
        <v>0</v>
      </c>
      <c r="K42" s="287"/>
    </row>
    <row r="43" spans="1:11" x14ac:dyDescent="0.3">
      <c r="A43" s="7"/>
      <c r="B43" s="7"/>
      <c r="C43" s="6"/>
      <c r="D43" s="6" t="s">
        <v>12</v>
      </c>
      <c r="E43" s="5" t="s">
        <v>11</v>
      </c>
      <c r="F43" s="270">
        <v>19.7</v>
      </c>
      <c r="G43" s="270">
        <v>19.7</v>
      </c>
      <c r="H43" s="270">
        <v>19.7</v>
      </c>
      <c r="I43" s="270">
        <v>19.7</v>
      </c>
      <c r="J43" s="287">
        <f t="shared" si="0"/>
        <v>100</v>
      </c>
      <c r="K43" s="287">
        <f t="shared" si="1"/>
        <v>100</v>
      </c>
    </row>
    <row r="44" spans="1:11" s="61" customFormat="1" x14ac:dyDescent="0.3">
      <c r="A44" s="81"/>
      <c r="B44" s="81"/>
      <c r="C44" s="39" t="s">
        <v>52</v>
      </c>
      <c r="D44" s="38"/>
      <c r="E44" s="37" t="s">
        <v>51</v>
      </c>
      <c r="F44" s="272">
        <f>F45</f>
        <v>142.30000000000001</v>
      </c>
      <c r="G44" s="272">
        <f>G45</f>
        <v>142.30000000000001</v>
      </c>
      <c r="H44" s="272">
        <f>H45</f>
        <v>0</v>
      </c>
      <c r="I44" s="272">
        <f>I45</f>
        <v>0</v>
      </c>
      <c r="J44" s="292">
        <f t="shared" si="0"/>
        <v>0</v>
      </c>
      <c r="K44" s="292"/>
    </row>
    <row r="45" spans="1:11" s="61" customFormat="1" ht="27" x14ac:dyDescent="0.3">
      <c r="A45" s="11"/>
      <c r="B45" s="11"/>
      <c r="C45" s="11" t="s">
        <v>16</v>
      </c>
      <c r="D45" s="11"/>
      <c r="E45" s="10" t="s">
        <v>44</v>
      </c>
      <c r="F45" s="273">
        <f>F48+F46</f>
        <v>142.30000000000001</v>
      </c>
      <c r="G45" s="273">
        <f>G48+G46</f>
        <v>142.30000000000001</v>
      </c>
      <c r="H45" s="273">
        <f>H48+H46</f>
        <v>0</v>
      </c>
      <c r="I45" s="273">
        <f>I48+I46</f>
        <v>0</v>
      </c>
      <c r="J45" s="293">
        <f t="shared" si="0"/>
        <v>0</v>
      </c>
      <c r="K45" s="293"/>
    </row>
    <row r="46" spans="1:11" ht="27" x14ac:dyDescent="0.3">
      <c r="A46" s="172"/>
      <c r="B46" s="172"/>
      <c r="C46" s="6" t="s">
        <v>703</v>
      </c>
      <c r="D46" s="170"/>
      <c r="E46" s="171" t="s">
        <v>704</v>
      </c>
      <c r="F46" s="270">
        <v>136</v>
      </c>
      <c r="G46" s="270">
        <v>136</v>
      </c>
      <c r="H46" s="270"/>
      <c r="I46" s="270"/>
      <c r="J46" s="287">
        <f>I46/G46*100</f>
        <v>0</v>
      </c>
      <c r="K46" s="287"/>
    </row>
    <row r="47" spans="1:11" x14ac:dyDescent="0.3">
      <c r="A47" s="172"/>
      <c r="B47" s="172"/>
      <c r="C47" s="170"/>
      <c r="D47" s="6" t="s">
        <v>12</v>
      </c>
      <c r="E47" s="5" t="s">
        <v>11</v>
      </c>
      <c r="F47" s="270">
        <v>136</v>
      </c>
      <c r="G47" s="270">
        <v>136</v>
      </c>
      <c r="H47" s="270"/>
      <c r="I47" s="270"/>
      <c r="J47" s="287">
        <f>I47/G47*100</f>
        <v>0</v>
      </c>
      <c r="K47" s="287"/>
    </row>
    <row r="48" spans="1:11" ht="26.4" x14ac:dyDescent="0.3">
      <c r="A48" s="7"/>
      <c r="B48" s="7"/>
      <c r="C48" s="47" t="s">
        <v>490</v>
      </c>
      <c r="D48" s="45"/>
      <c r="E48" s="8" t="s">
        <v>489</v>
      </c>
      <c r="F48" s="269">
        <f>F49</f>
        <v>6.3</v>
      </c>
      <c r="G48" s="269">
        <f>G49</f>
        <v>6.3</v>
      </c>
      <c r="H48" s="269">
        <f>H49</f>
        <v>0</v>
      </c>
      <c r="I48" s="269">
        <f>I49</f>
        <v>0</v>
      </c>
      <c r="J48" s="290">
        <f t="shared" si="0"/>
        <v>0</v>
      </c>
      <c r="K48" s="290"/>
    </row>
    <row r="49" spans="1:11" x14ac:dyDescent="0.3">
      <c r="A49" s="7"/>
      <c r="B49" s="7"/>
      <c r="C49" s="47"/>
      <c r="D49" s="45" t="s">
        <v>12</v>
      </c>
      <c r="E49" s="8" t="s">
        <v>11</v>
      </c>
      <c r="F49" s="270">
        <v>6.3</v>
      </c>
      <c r="G49" s="270">
        <v>6.3</v>
      </c>
      <c r="H49" s="270"/>
      <c r="I49" s="270"/>
      <c r="J49" s="287">
        <f t="shared" si="0"/>
        <v>0</v>
      </c>
      <c r="K49" s="287"/>
    </row>
    <row r="50" spans="1:11" x14ac:dyDescent="0.3">
      <c r="A50" s="15"/>
      <c r="B50" s="17" t="s">
        <v>488</v>
      </c>
      <c r="C50" s="16"/>
      <c r="D50" s="17"/>
      <c r="E50" s="21" t="s">
        <v>487</v>
      </c>
      <c r="F50" s="274">
        <f t="shared" ref="F50:I55" si="4">F51</f>
        <v>34.9</v>
      </c>
      <c r="G50" s="274">
        <f t="shared" si="4"/>
        <v>34.9</v>
      </c>
      <c r="H50" s="274">
        <f t="shared" si="4"/>
        <v>34.9</v>
      </c>
      <c r="I50" s="274">
        <f t="shared" si="4"/>
        <v>34.9</v>
      </c>
      <c r="J50" s="294">
        <f t="shared" si="0"/>
        <v>100</v>
      </c>
      <c r="K50" s="294"/>
    </row>
    <row r="51" spans="1:11" s="88" customFormat="1" ht="13.8" x14ac:dyDescent="0.3">
      <c r="A51" s="15"/>
      <c r="B51" s="17"/>
      <c r="C51" s="15" t="s">
        <v>36</v>
      </c>
      <c r="D51" s="86"/>
      <c r="E51" s="85" t="s">
        <v>35</v>
      </c>
      <c r="F51" s="274">
        <f t="shared" si="4"/>
        <v>34.9</v>
      </c>
      <c r="G51" s="274">
        <f t="shared" si="4"/>
        <v>34.9</v>
      </c>
      <c r="H51" s="274">
        <f t="shared" si="4"/>
        <v>34.9</v>
      </c>
      <c r="I51" s="274">
        <f t="shared" si="4"/>
        <v>34.9</v>
      </c>
      <c r="J51" s="294">
        <f t="shared" si="0"/>
        <v>100</v>
      </c>
      <c r="K51" s="294"/>
    </row>
    <row r="52" spans="1:11" ht="26.4" x14ac:dyDescent="0.3">
      <c r="A52" s="44"/>
      <c r="B52" s="25"/>
      <c r="C52" s="26" t="s">
        <v>34</v>
      </c>
      <c r="D52" s="25"/>
      <c r="E52" s="24" t="s">
        <v>33</v>
      </c>
      <c r="F52" s="263">
        <f t="shared" si="4"/>
        <v>34.9</v>
      </c>
      <c r="G52" s="263">
        <f t="shared" si="4"/>
        <v>34.9</v>
      </c>
      <c r="H52" s="263">
        <f t="shared" si="4"/>
        <v>34.9</v>
      </c>
      <c r="I52" s="263">
        <f t="shared" si="4"/>
        <v>34.9</v>
      </c>
      <c r="J52" s="283">
        <f t="shared" si="0"/>
        <v>100</v>
      </c>
      <c r="K52" s="283"/>
    </row>
    <row r="53" spans="1:11" ht="39.6" x14ac:dyDescent="0.3">
      <c r="A53" s="56"/>
      <c r="B53" s="54"/>
      <c r="C53" s="55" t="s">
        <v>454</v>
      </c>
      <c r="D53" s="54"/>
      <c r="E53" s="53" t="s">
        <v>486</v>
      </c>
      <c r="F53" s="275">
        <f t="shared" si="4"/>
        <v>34.9</v>
      </c>
      <c r="G53" s="275">
        <f t="shared" si="4"/>
        <v>34.9</v>
      </c>
      <c r="H53" s="275">
        <f t="shared" si="4"/>
        <v>34.9</v>
      </c>
      <c r="I53" s="275">
        <f t="shared" si="4"/>
        <v>34.9</v>
      </c>
      <c r="J53" s="295">
        <f t="shared" si="0"/>
        <v>100</v>
      </c>
      <c r="K53" s="295"/>
    </row>
    <row r="54" spans="1:11" ht="26.4" x14ac:dyDescent="0.3">
      <c r="A54" s="110"/>
      <c r="B54" s="104"/>
      <c r="C54" s="107" t="s">
        <v>452</v>
      </c>
      <c r="D54" s="104"/>
      <c r="E54" s="111" t="s">
        <v>485</v>
      </c>
      <c r="F54" s="265">
        <f t="shared" si="4"/>
        <v>34.9</v>
      </c>
      <c r="G54" s="265">
        <f t="shared" si="4"/>
        <v>34.9</v>
      </c>
      <c r="H54" s="265">
        <f t="shared" si="4"/>
        <v>34.9</v>
      </c>
      <c r="I54" s="265">
        <f t="shared" si="4"/>
        <v>34.9</v>
      </c>
      <c r="J54" s="285">
        <f t="shared" si="0"/>
        <v>100</v>
      </c>
      <c r="K54" s="285"/>
    </row>
    <row r="55" spans="1:11" ht="27" x14ac:dyDescent="0.3">
      <c r="A55" s="7"/>
      <c r="B55" s="7"/>
      <c r="C55" s="6" t="s">
        <v>484</v>
      </c>
      <c r="D55" s="6"/>
      <c r="E55" s="5" t="s">
        <v>483</v>
      </c>
      <c r="F55" s="269">
        <f t="shared" si="4"/>
        <v>34.9</v>
      </c>
      <c r="G55" s="269">
        <f t="shared" si="4"/>
        <v>34.9</v>
      </c>
      <c r="H55" s="269">
        <f t="shared" si="4"/>
        <v>34.9</v>
      </c>
      <c r="I55" s="269">
        <f t="shared" si="4"/>
        <v>34.9</v>
      </c>
      <c r="J55" s="290">
        <f t="shared" si="0"/>
        <v>100</v>
      </c>
      <c r="K55" s="290"/>
    </row>
    <row r="56" spans="1:11" x14ac:dyDescent="0.3">
      <c r="A56" s="7"/>
      <c r="B56" s="7"/>
      <c r="C56" s="6"/>
      <c r="D56" s="6" t="s">
        <v>12</v>
      </c>
      <c r="E56" s="5" t="s">
        <v>11</v>
      </c>
      <c r="F56" s="271">
        <v>34.9</v>
      </c>
      <c r="G56" s="271">
        <v>34.9</v>
      </c>
      <c r="H56" s="271">
        <v>34.9</v>
      </c>
      <c r="I56" s="271">
        <v>34.9</v>
      </c>
      <c r="J56" s="291">
        <f t="shared" si="0"/>
        <v>100</v>
      </c>
      <c r="K56" s="291"/>
    </row>
    <row r="57" spans="1:11" x14ac:dyDescent="0.3">
      <c r="A57" s="15"/>
      <c r="B57" s="17" t="s">
        <v>20</v>
      </c>
      <c r="C57" s="16"/>
      <c r="D57" s="15"/>
      <c r="E57" s="14" t="s">
        <v>19</v>
      </c>
      <c r="F57" s="274">
        <f>F58+F83</f>
        <v>59297.762270000007</v>
      </c>
      <c r="G57" s="274">
        <f>G58+G83</f>
        <v>59250.797429999991</v>
      </c>
      <c r="H57" s="274">
        <f>H58+H83</f>
        <v>26909.98</v>
      </c>
      <c r="I57" s="274">
        <f>I58+I83</f>
        <v>26827.63884</v>
      </c>
      <c r="J57" s="294">
        <f t="shared" si="0"/>
        <v>45.278105955780049</v>
      </c>
      <c r="K57" s="294">
        <f t="shared" si="1"/>
        <v>99.694012555936496</v>
      </c>
    </row>
    <row r="58" spans="1:11" x14ac:dyDescent="0.3">
      <c r="A58" s="15"/>
      <c r="B58" s="17"/>
      <c r="C58" s="16" t="s">
        <v>36</v>
      </c>
      <c r="D58" s="15"/>
      <c r="E58" s="21" t="s">
        <v>35</v>
      </c>
      <c r="F58" s="274">
        <f>F59+F77</f>
        <v>9502.46227</v>
      </c>
      <c r="G58" s="274">
        <f>G59+G77</f>
        <v>9076.8412099999987</v>
      </c>
      <c r="H58" s="274">
        <f>H59+H77</f>
        <v>992.2</v>
      </c>
      <c r="I58" s="274">
        <f>I59+I77</f>
        <v>990.2115</v>
      </c>
      <c r="J58" s="294">
        <f t="shared" si="0"/>
        <v>10.90920813849954</v>
      </c>
      <c r="K58" s="294">
        <f t="shared" si="1"/>
        <v>99.799586776859499</v>
      </c>
    </row>
    <row r="59" spans="1:11" ht="26.4" x14ac:dyDescent="0.3">
      <c r="A59" s="44"/>
      <c r="B59" s="25"/>
      <c r="C59" s="26" t="s">
        <v>34</v>
      </c>
      <c r="D59" s="25"/>
      <c r="E59" s="24" t="s">
        <v>33</v>
      </c>
      <c r="F59" s="263">
        <f>F60+F66+F71</f>
        <v>2138.8000000000002</v>
      </c>
      <c r="G59" s="263">
        <f>G60+G66+G71</f>
        <v>2138.8000000000002</v>
      </c>
      <c r="H59" s="263">
        <f>H60+H66+H71</f>
        <v>992.2</v>
      </c>
      <c r="I59" s="263">
        <f>I60+I66+I71</f>
        <v>990.2115</v>
      </c>
      <c r="J59" s="283">
        <f t="shared" si="0"/>
        <v>46.297526650458195</v>
      </c>
      <c r="K59" s="283">
        <f t="shared" si="1"/>
        <v>99.799586776859499</v>
      </c>
    </row>
    <row r="60" spans="1:11" ht="27" x14ac:dyDescent="0.3">
      <c r="A60" s="23"/>
      <c r="B60" s="23"/>
      <c r="C60" s="23" t="s">
        <v>482</v>
      </c>
      <c r="D60" s="23"/>
      <c r="E60" s="42" t="s">
        <v>481</v>
      </c>
      <c r="F60" s="264">
        <f>F61</f>
        <v>687.2</v>
      </c>
      <c r="G60" s="264">
        <f>G61</f>
        <v>687.2</v>
      </c>
      <c r="H60" s="264">
        <f>H61</f>
        <v>323</v>
      </c>
      <c r="I60" s="264">
        <f>I61</f>
        <v>321.4615</v>
      </c>
      <c r="J60" s="284">
        <f t="shared" si="0"/>
        <v>46.778448777648421</v>
      </c>
      <c r="K60" s="284">
        <f t="shared" si="1"/>
        <v>99.523684210526326</v>
      </c>
    </row>
    <row r="61" spans="1:11" x14ac:dyDescent="0.3">
      <c r="A61" s="101"/>
      <c r="B61" s="101"/>
      <c r="C61" s="101" t="s">
        <v>480</v>
      </c>
      <c r="D61" s="101"/>
      <c r="E61" s="102" t="s">
        <v>479</v>
      </c>
      <c r="F61" s="265">
        <f>F62+F64</f>
        <v>687.2</v>
      </c>
      <c r="G61" s="265">
        <f>G62+G64</f>
        <v>687.2</v>
      </c>
      <c r="H61" s="265">
        <f>H62+H64</f>
        <v>323</v>
      </c>
      <c r="I61" s="265">
        <f>I62+I64</f>
        <v>321.4615</v>
      </c>
      <c r="J61" s="285">
        <f t="shared" si="0"/>
        <v>46.778448777648421</v>
      </c>
      <c r="K61" s="285">
        <f t="shared" si="1"/>
        <v>99.523684210526326</v>
      </c>
    </row>
    <row r="62" spans="1:11" ht="40.200000000000003" x14ac:dyDescent="0.3">
      <c r="A62" s="6"/>
      <c r="B62" s="6"/>
      <c r="C62" s="6" t="s">
        <v>478</v>
      </c>
      <c r="D62" s="49"/>
      <c r="E62" s="5" t="s">
        <v>531</v>
      </c>
      <c r="F62" s="266">
        <f>F63</f>
        <v>610.70000000000005</v>
      </c>
      <c r="G62" s="266">
        <f>G63</f>
        <v>610.70000000000005</v>
      </c>
      <c r="H62" s="266">
        <f>H63</f>
        <v>263</v>
      </c>
      <c r="I62" s="266">
        <f>I63</f>
        <v>262.24650000000003</v>
      </c>
      <c r="J62" s="286">
        <f t="shared" si="0"/>
        <v>42.941951858523012</v>
      </c>
      <c r="K62" s="286">
        <f t="shared" si="1"/>
        <v>99.713498098859318</v>
      </c>
    </row>
    <row r="63" spans="1:11" x14ac:dyDescent="0.3">
      <c r="A63" s="6"/>
      <c r="B63" s="6"/>
      <c r="C63" s="6"/>
      <c r="D63" s="6" t="s">
        <v>12</v>
      </c>
      <c r="E63" s="5" t="s">
        <v>11</v>
      </c>
      <c r="F63" s="270">
        <v>610.70000000000005</v>
      </c>
      <c r="G63" s="270">
        <v>610.70000000000005</v>
      </c>
      <c r="H63" s="270">
        <v>263</v>
      </c>
      <c r="I63" s="257">
        <v>262.24650000000003</v>
      </c>
      <c r="J63" s="287">
        <f t="shared" si="0"/>
        <v>42.941951858523012</v>
      </c>
      <c r="K63" s="287">
        <f t="shared" si="1"/>
        <v>99.713498098859318</v>
      </c>
    </row>
    <row r="64" spans="1:11" ht="27" x14ac:dyDescent="0.3">
      <c r="A64" s="7"/>
      <c r="B64" s="7"/>
      <c r="C64" s="6" t="s">
        <v>571</v>
      </c>
      <c r="D64" s="6"/>
      <c r="E64" s="5" t="s">
        <v>477</v>
      </c>
      <c r="F64" s="266">
        <f>F65</f>
        <v>76.5</v>
      </c>
      <c r="G64" s="266">
        <f>G65</f>
        <v>76.5</v>
      </c>
      <c r="H64" s="266">
        <f>H65</f>
        <v>60</v>
      </c>
      <c r="I64" s="266">
        <f>I65</f>
        <v>59.215000000000003</v>
      </c>
      <c r="J64" s="286">
        <f t="shared" si="0"/>
        <v>77.40522875816994</v>
      </c>
      <c r="K64" s="286">
        <f t="shared" si="1"/>
        <v>98.691666666666677</v>
      </c>
    </row>
    <row r="65" spans="1:11" x14ac:dyDescent="0.3">
      <c r="A65" s="7"/>
      <c r="B65" s="7"/>
      <c r="C65" s="6"/>
      <c r="D65" s="6" t="s">
        <v>12</v>
      </c>
      <c r="E65" s="5" t="s">
        <v>11</v>
      </c>
      <c r="F65" s="270">
        <v>76.5</v>
      </c>
      <c r="G65" s="270">
        <v>76.5</v>
      </c>
      <c r="H65" s="270">
        <v>60</v>
      </c>
      <c r="I65" s="257">
        <v>59.215000000000003</v>
      </c>
      <c r="J65" s="287">
        <f t="shared" si="0"/>
        <v>77.40522875816994</v>
      </c>
      <c r="K65" s="287">
        <f t="shared" si="1"/>
        <v>98.691666666666677</v>
      </c>
    </row>
    <row r="66" spans="1:11" ht="40.200000000000003" x14ac:dyDescent="0.3">
      <c r="A66" s="23"/>
      <c r="B66" s="23"/>
      <c r="C66" s="23" t="s">
        <v>454</v>
      </c>
      <c r="D66" s="23"/>
      <c r="E66" s="42" t="s">
        <v>476</v>
      </c>
      <c r="F66" s="264">
        <f t="shared" ref="F66:I67" si="5">F67</f>
        <v>1232.2</v>
      </c>
      <c r="G66" s="264">
        <f t="shared" si="5"/>
        <v>1232.2</v>
      </c>
      <c r="H66" s="264">
        <f t="shared" si="5"/>
        <v>614</v>
      </c>
      <c r="I66" s="264">
        <f t="shared" si="5"/>
        <v>614</v>
      </c>
      <c r="J66" s="284">
        <f t="shared" si="0"/>
        <v>49.829573121246554</v>
      </c>
      <c r="K66" s="284">
        <f t="shared" si="1"/>
        <v>100</v>
      </c>
    </row>
    <row r="67" spans="1:11" ht="27" x14ac:dyDescent="0.3">
      <c r="A67" s="101"/>
      <c r="B67" s="101"/>
      <c r="C67" s="101" t="s">
        <v>452</v>
      </c>
      <c r="D67" s="105"/>
      <c r="E67" s="102" t="s">
        <v>475</v>
      </c>
      <c r="F67" s="265">
        <f t="shared" si="5"/>
        <v>1232.2</v>
      </c>
      <c r="G67" s="265">
        <f t="shared" si="5"/>
        <v>1232.2</v>
      </c>
      <c r="H67" s="265">
        <f t="shared" si="5"/>
        <v>614</v>
      </c>
      <c r="I67" s="265">
        <f t="shared" si="5"/>
        <v>614</v>
      </c>
      <c r="J67" s="285">
        <f t="shared" si="0"/>
        <v>49.829573121246554</v>
      </c>
      <c r="K67" s="285">
        <f t="shared" si="1"/>
        <v>100</v>
      </c>
    </row>
    <row r="68" spans="1:11" x14ac:dyDescent="0.3">
      <c r="A68" s="6"/>
      <c r="B68" s="6"/>
      <c r="C68" s="6" t="s">
        <v>474</v>
      </c>
      <c r="D68" s="6"/>
      <c r="E68" s="5" t="s">
        <v>473</v>
      </c>
      <c r="F68" s="269">
        <f>SUM(F69+F70)</f>
        <v>1232.2</v>
      </c>
      <c r="G68" s="269">
        <f>SUM(G69+G70)</f>
        <v>1232.2</v>
      </c>
      <c r="H68" s="269">
        <f>SUM(H69+H70)</f>
        <v>614</v>
      </c>
      <c r="I68" s="269">
        <f>SUM(I69+I70)</f>
        <v>614</v>
      </c>
      <c r="J68" s="290">
        <f t="shared" si="0"/>
        <v>49.829573121246554</v>
      </c>
      <c r="K68" s="290">
        <f t="shared" si="1"/>
        <v>100</v>
      </c>
    </row>
    <row r="69" spans="1:11" ht="40.200000000000003" x14ac:dyDescent="0.3">
      <c r="A69" s="6"/>
      <c r="B69" s="6"/>
      <c r="C69" s="6"/>
      <c r="D69" s="6" t="s">
        <v>2</v>
      </c>
      <c r="E69" s="5" t="s">
        <v>1</v>
      </c>
      <c r="F69" s="270">
        <v>1148.2</v>
      </c>
      <c r="G69" s="270">
        <v>1148.2</v>
      </c>
      <c r="H69" s="270">
        <v>607.62</v>
      </c>
      <c r="I69" s="270">
        <v>607.62</v>
      </c>
      <c r="J69" s="287">
        <f t="shared" ref="J69:J136" si="6">I69/G69*100</f>
        <v>52.919352029263187</v>
      </c>
      <c r="K69" s="287">
        <f t="shared" ref="K69:K132" si="7">I69/H69*100</f>
        <v>100</v>
      </c>
    </row>
    <row r="70" spans="1:11" x14ac:dyDescent="0.3">
      <c r="A70" s="6"/>
      <c r="B70" s="6"/>
      <c r="C70" s="6"/>
      <c r="D70" s="6" t="s">
        <v>12</v>
      </c>
      <c r="E70" s="5" t="s">
        <v>11</v>
      </c>
      <c r="F70" s="270">
        <v>84</v>
      </c>
      <c r="G70" s="270">
        <v>84</v>
      </c>
      <c r="H70" s="270">
        <v>6.38</v>
      </c>
      <c r="I70" s="270">
        <v>6.38</v>
      </c>
      <c r="J70" s="287">
        <f t="shared" si="6"/>
        <v>7.5952380952380949</v>
      </c>
      <c r="K70" s="287"/>
    </row>
    <row r="71" spans="1:11" ht="27" x14ac:dyDescent="0.3">
      <c r="A71" s="23"/>
      <c r="B71" s="23"/>
      <c r="C71" s="23" t="s">
        <v>472</v>
      </c>
      <c r="D71" s="23"/>
      <c r="E71" s="42" t="s">
        <v>471</v>
      </c>
      <c r="F71" s="264">
        <f>F72</f>
        <v>219.39999999999998</v>
      </c>
      <c r="G71" s="264">
        <f>G72</f>
        <v>219.39999999999998</v>
      </c>
      <c r="H71" s="264">
        <f>H72</f>
        <v>55.2</v>
      </c>
      <c r="I71" s="264">
        <f>I72</f>
        <v>54.75</v>
      </c>
      <c r="J71" s="284">
        <f t="shared" si="6"/>
        <v>24.954421148587059</v>
      </c>
      <c r="K71" s="284">
        <f t="shared" si="7"/>
        <v>99.184782608695642</v>
      </c>
    </row>
    <row r="72" spans="1:11" ht="27" x14ac:dyDescent="0.3">
      <c r="A72" s="101"/>
      <c r="B72" s="101"/>
      <c r="C72" s="101" t="s">
        <v>470</v>
      </c>
      <c r="D72" s="105"/>
      <c r="E72" s="102" t="s">
        <v>469</v>
      </c>
      <c r="F72" s="265">
        <f>F73+F75</f>
        <v>219.39999999999998</v>
      </c>
      <c r="G72" s="265">
        <f>G73+G75</f>
        <v>219.39999999999998</v>
      </c>
      <c r="H72" s="265">
        <f>H73+H75</f>
        <v>55.2</v>
      </c>
      <c r="I72" s="265">
        <f>I73+I75</f>
        <v>54.75</v>
      </c>
      <c r="J72" s="285">
        <f t="shared" si="6"/>
        <v>24.954421148587059</v>
      </c>
      <c r="K72" s="285">
        <f t="shared" si="7"/>
        <v>99.184782608695642</v>
      </c>
    </row>
    <row r="73" spans="1:11" x14ac:dyDescent="0.3">
      <c r="A73" s="7"/>
      <c r="B73" s="7"/>
      <c r="C73" s="6" t="s">
        <v>468</v>
      </c>
      <c r="D73" s="6"/>
      <c r="E73" s="51" t="s">
        <v>467</v>
      </c>
      <c r="F73" s="269">
        <f>F74</f>
        <v>97.8</v>
      </c>
      <c r="G73" s="269">
        <f>G74</f>
        <v>97.8</v>
      </c>
      <c r="H73" s="269">
        <f>H74</f>
        <v>5</v>
      </c>
      <c r="I73" s="269">
        <f>I74</f>
        <v>4.55</v>
      </c>
      <c r="J73" s="290">
        <f t="shared" si="6"/>
        <v>4.6523517382413084</v>
      </c>
      <c r="K73" s="290">
        <f t="shared" si="7"/>
        <v>90.999999999999986</v>
      </c>
    </row>
    <row r="74" spans="1:11" x14ac:dyDescent="0.3">
      <c r="A74" s="7"/>
      <c r="B74" s="7"/>
      <c r="C74" s="6"/>
      <c r="D74" s="6" t="s">
        <v>12</v>
      </c>
      <c r="E74" s="5" t="s">
        <v>11</v>
      </c>
      <c r="F74" s="270">
        <v>97.8</v>
      </c>
      <c r="G74" s="270">
        <v>97.8</v>
      </c>
      <c r="H74" s="270">
        <v>5</v>
      </c>
      <c r="I74" s="270">
        <v>4.55</v>
      </c>
      <c r="J74" s="287">
        <f t="shared" si="6"/>
        <v>4.6523517382413084</v>
      </c>
      <c r="K74" s="287">
        <f t="shared" si="7"/>
        <v>90.999999999999986</v>
      </c>
    </row>
    <row r="75" spans="1:11" ht="40.200000000000003" x14ac:dyDescent="0.3">
      <c r="A75" s="7"/>
      <c r="B75" s="7"/>
      <c r="C75" s="6" t="s">
        <v>466</v>
      </c>
      <c r="D75" s="6"/>
      <c r="E75" s="51" t="s">
        <v>532</v>
      </c>
      <c r="F75" s="269">
        <f>F76</f>
        <v>121.6</v>
      </c>
      <c r="G75" s="269">
        <f>G76</f>
        <v>121.6</v>
      </c>
      <c r="H75" s="269">
        <f>H76</f>
        <v>50.2</v>
      </c>
      <c r="I75" s="269">
        <f>I76</f>
        <v>50.2</v>
      </c>
      <c r="J75" s="290">
        <f t="shared" si="6"/>
        <v>41.28289473684211</v>
      </c>
      <c r="K75" s="290">
        <f t="shared" si="7"/>
        <v>100</v>
      </c>
    </row>
    <row r="76" spans="1:11" x14ac:dyDescent="0.3">
      <c r="A76" s="7"/>
      <c r="B76" s="7"/>
      <c r="C76" s="6"/>
      <c r="D76" s="6" t="s">
        <v>12</v>
      </c>
      <c r="E76" s="5" t="s">
        <v>11</v>
      </c>
      <c r="F76" s="269">
        <v>121.6</v>
      </c>
      <c r="G76" s="269">
        <v>121.6</v>
      </c>
      <c r="H76" s="269">
        <v>50.2</v>
      </c>
      <c r="I76" s="269">
        <v>50.2</v>
      </c>
      <c r="J76" s="290">
        <f t="shared" si="6"/>
        <v>41.28289473684211</v>
      </c>
      <c r="K76" s="290">
        <f t="shared" si="7"/>
        <v>100</v>
      </c>
    </row>
    <row r="77" spans="1:11" ht="26.4" x14ac:dyDescent="0.3">
      <c r="A77" s="44"/>
      <c r="B77" s="25"/>
      <c r="C77" s="26" t="s">
        <v>258</v>
      </c>
      <c r="D77" s="25"/>
      <c r="E77" s="24" t="s">
        <v>257</v>
      </c>
      <c r="F77" s="263">
        <f t="shared" ref="F77:I79" si="8">F78</f>
        <v>7363.6622699999998</v>
      </c>
      <c r="G77" s="263">
        <f t="shared" si="8"/>
        <v>6938.0412099999994</v>
      </c>
      <c r="H77" s="263">
        <f t="shared" si="8"/>
        <v>0</v>
      </c>
      <c r="I77" s="263">
        <f t="shared" si="8"/>
        <v>0</v>
      </c>
      <c r="J77" s="283">
        <f t="shared" si="6"/>
        <v>0</v>
      </c>
      <c r="K77" s="283"/>
    </row>
    <row r="78" spans="1:11" ht="27" x14ac:dyDescent="0.3">
      <c r="A78" s="101"/>
      <c r="B78" s="101"/>
      <c r="C78" s="101" t="s">
        <v>256</v>
      </c>
      <c r="D78" s="101"/>
      <c r="E78" s="102" t="s">
        <v>255</v>
      </c>
      <c r="F78" s="265">
        <f t="shared" si="8"/>
        <v>7363.6622699999998</v>
      </c>
      <c r="G78" s="265">
        <f t="shared" si="8"/>
        <v>6938.0412099999994</v>
      </c>
      <c r="H78" s="265">
        <f t="shared" si="8"/>
        <v>0</v>
      </c>
      <c r="I78" s="265">
        <f t="shared" si="8"/>
        <v>0</v>
      </c>
      <c r="J78" s="285">
        <f t="shared" si="6"/>
        <v>0</v>
      </c>
      <c r="K78" s="285"/>
    </row>
    <row r="79" spans="1:11" ht="27" x14ac:dyDescent="0.3">
      <c r="A79" s="6"/>
      <c r="B79" s="6"/>
      <c r="C79" s="6" t="s">
        <v>318</v>
      </c>
      <c r="D79" s="6"/>
      <c r="E79" s="5" t="s">
        <v>317</v>
      </c>
      <c r="F79" s="266">
        <f t="shared" si="8"/>
        <v>7363.6622699999998</v>
      </c>
      <c r="G79" s="266">
        <f t="shared" si="8"/>
        <v>6938.0412099999994</v>
      </c>
      <c r="H79" s="266">
        <f t="shared" si="8"/>
        <v>0</v>
      </c>
      <c r="I79" s="266">
        <f t="shared" si="8"/>
        <v>0</v>
      </c>
      <c r="J79" s="286">
        <f t="shared" si="6"/>
        <v>0</v>
      </c>
      <c r="K79" s="286"/>
    </row>
    <row r="80" spans="1:11" x14ac:dyDescent="0.3">
      <c r="A80" s="6"/>
      <c r="B80" s="6"/>
      <c r="C80" s="6"/>
      <c r="D80" s="6" t="s">
        <v>12</v>
      </c>
      <c r="E80" s="5" t="s">
        <v>11</v>
      </c>
      <c r="F80" s="266">
        <f>F82+F81</f>
        <v>7363.6622699999998</v>
      </c>
      <c r="G80" s="266">
        <f>G82+G81</f>
        <v>6938.0412099999994</v>
      </c>
      <c r="H80" s="266">
        <f>H82+H81</f>
        <v>0</v>
      </c>
      <c r="I80" s="266">
        <f>I82+I81</f>
        <v>0</v>
      </c>
      <c r="J80" s="286">
        <f t="shared" si="6"/>
        <v>0</v>
      </c>
      <c r="K80" s="286"/>
    </row>
    <row r="81" spans="1:11" x14ac:dyDescent="0.3">
      <c r="A81" s="6"/>
      <c r="B81" s="6"/>
      <c r="C81" s="6"/>
      <c r="D81" s="6"/>
      <c r="E81" s="8" t="s">
        <v>99</v>
      </c>
      <c r="F81" s="270">
        <v>7216.3890000000001</v>
      </c>
      <c r="G81" s="270">
        <v>6790.7679399999997</v>
      </c>
      <c r="H81" s="270">
        <v>0</v>
      </c>
      <c r="I81" s="270">
        <v>0</v>
      </c>
      <c r="J81" s="287">
        <f t="shared" si="6"/>
        <v>0</v>
      </c>
      <c r="K81" s="287"/>
    </row>
    <row r="82" spans="1:11" x14ac:dyDescent="0.3">
      <c r="A82" s="6"/>
      <c r="B82" s="6"/>
      <c r="C82" s="6"/>
      <c r="D82" s="6"/>
      <c r="E82" s="5" t="s">
        <v>96</v>
      </c>
      <c r="F82" s="270">
        <v>147.27327</v>
      </c>
      <c r="G82" s="270">
        <v>147.27327</v>
      </c>
      <c r="H82" s="270">
        <v>0</v>
      </c>
      <c r="I82" s="270">
        <v>0</v>
      </c>
      <c r="J82" s="287">
        <f t="shared" si="6"/>
        <v>0</v>
      </c>
      <c r="K82" s="287"/>
    </row>
    <row r="83" spans="1:11" x14ac:dyDescent="0.3">
      <c r="A83" s="13"/>
      <c r="B83" s="13"/>
      <c r="C83" s="13" t="s">
        <v>18</v>
      </c>
      <c r="D83" s="13"/>
      <c r="E83" s="12" t="s">
        <v>17</v>
      </c>
      <c r="F83" s="276">
        <f>F84</f>
        <v>49795.3</v>
      </c>
      <c r="G83" s="276">
        <f>G84</f>
        <v>50173.956219999993</v>
      </c>
      <c r="H83" s="276">
        <f>H84</f>
        <v>25917.78</v>
      </c>
      <c r="I83" s="276">
        <f>I84</f>
        <v>25837.427339999998</v>
      </c>
      <c r="J83" s="296">
        <f t="shared" si="6"/>
        <v>51.495694751893737</v>
      </c>
      <c r="K83" s="296">
        <f t="shared" si="7"/>
        <v>99.689970900285445</v>
      </c>
    </row>
    <row r="84" spans="1:11" ht="27" x14ac:dyDescent="0.3">
      <c r="A84" s="11"/>
      <c r="B84" s="11"/>
      <c r="C84" s="11" t="s">
        <v>16</v>
      </c>
      <c r="D84" s="11"/>
      <c r="E84" s="10" t="s">
        <v>15</v>
      </c>
      <c r="F84" s="273">
        <f>F85+F95+F97+F89+F104+F99+F91</f>
        <v>49795.3</v>
      </c>
      <c r="G84" s="273">
        <f>G85+G95+G97+G89+G104+G99+G91+G101+G93</f>
        <v>50173.956219999993</v>
      </c>
      <c r="H84" s="273">
        <f>H85+H95+H97+H89+H104+H99+H91+H101+H93</f>
        <v>25917.78</v>
      </c>
      <c r="I84" s="273">
        <f>I85+I95+I97+I89+I104+I99+I91+I101+I93</f>
        <v>25837.427339999998</v>
      </c>
      <c r="J84" s="293">
        <f t="shared" si="6"/>
        <v>51.495694751893737</v>
      </c>
      <c r="K84" s="293">
        <f t="shared" si="7"/>
        <v>99.689970900285445</v>
      </c>
    </row>
    <row r="85" spans="1:11" ht="27" x14ac:dyDescent="0.3">
      <c r="A85" s="7"/>
      <c r="B85" s="7"/>
      <c r="C85" s="6" t="s">
        <v>464</v>
      </c>
      <c r="D85" s="6"/>
      <c r="E85" s="51" t="s">
        <v>463</v>
      </c>
      <c r="F85" s="266">
        <f>F86+F87+F88</f>
        <v>46886.3</v>
      </c>
      <c r="G85" s="266">
        <f>G86+G87+G88</f>
        <v>46886.299999999996</v>
      </c>
      <c r="H85" s="266">
        <f>H86+H87+H88</f>
        <v>24100</v>
      </c>
      <c r="I85" s="266">
        <f>I86+I87+I88</f>
        <v>24026.325979999998</v>
      </c>
      <c r="J85" s="286">
        <f t="shared" si="6"/>
        <v>51.243808916463877</v>
      </c>
      <c r="K85" s="286">
        <f t="shared" si="7"/>
        <v>99.694298672199167</v>
      </c>
    </row>
    <row r="86" spans="1:11" ht="40.200000000000003" x14ac:dyDescent="0.3">
      <c r="A86" s="7"/>
      <c r="B86" s="7"/>
      <c r="C86" s="6"/>
      <c r="D86" s="6" t="s">
        <v>2</v>
      </c>
      <c r="E86" s="5" t="s">
        <v>1</v>
      </c>
      <c r="F86" s="270">
        <v>22909.4</v>
      </c>
      <c r="G86" s="257">
        <v>22911.03</v>
      </c>
      <c r="H86" s="270">
        <v>10100</v>
      </c>
      <c r="I86" s="257">
        <v>10037.4984</v>
      </c>
      <c r="J86" s="287">
        <f t="shared" si="6"/>
        <v>43.810768874206005</v>
      </c>
      <c r="K86" s="287">
        <f t="shared" si="7"/>
        <v>99.381172277227719</v>
      </c>
    </row>
    <row r="87" spans="1:11" x14ac:dyDescent="0.3">
      <c r="A87" s="7"/>
      <c r="B87" s="7"/>
      <c r="C87" s="6"/>
      <c r="D87" s="6" t="s">
        <v>12</v>
      </c>
      <c r="E87" s="5" t="s">
        <v>11</v>
      </c>
      <c r="F87" s="270">
        <v>23564.800000000003</v>
      </c>
      <c r="G87" s="257">
        <v>23563.17</v>
      </c>
      <c r="H87" s="270">
        <v>13790</v>
      </c>
      <c r="I87" s="257">
        <v>13781.220579999999</v>
      </c>
      <c r="J87" s="287">
        <f t="shared" si="6"/>
        <v>58.486275743034575</v>
      </c>
      <c r="K87" s="287">
        <f t="shared" si="7"/>
        <v>99.93633488034807</v>
      </c>
    </row>
    <row r="88" spans="1:11" x14ac:dyDescent="0.3">
      <c r="A88" s="7"/>
      <c r="B88" s="7"/>
      <c r="C88" s="6"/>
      <c r="D88" s="6" t="s">
        <v>22</v>
      </c>
      <c r="E88" s="5" t="s">
        <v>21</v>
      </c>
      <c r="F88" s="270">
        <v>412.1</v>
      </c>
      <c r="G88" s="270">
        <v>412.1</v>
      </c>
      <c r="H88" s="270">
        <v>210</v>
      </c>
      <c r="I88" s="257">
        <v>207.607</v>
      </c>
      <c r="J88" s="287">
        <f t="shared" si="6"/>
        <v>50.377820917253089</v>
      </c>
      <c r="K88" s="287">
        <f t="shared" si="7"/>
        <v>98.860476190476192</v>
      </c>
    </row>
    <row r="89" spans="1:11" x14ac:dyDescent="0.3">
      <c r="A89" s="7"/>
      <c r="B89" s="7"/>
      <c r="C89" s="45" t="s">
        <v>462</v>
      </c>
      <c r="D89" s="45"/>
      <c r="E89" s="8" t="s">
        <v>461</v>
      </c>
      <c r="F89" s="266">
        <f>F90</f>
        <v>1105.5999999999999</v>
      </c>
      <c r="G89" s="266">
        <f>G90</f>
        <v>1105.5999999999999</v>
      </c>
      <c r="H89" s="266">
        <f>H90</f>
        <v>930</v>
      </c>
      <c r="I89" s="266">
        <f>I90</f>
        <v>923.96496000000002</v>
      </c>
      <c r="J89" s="286">
        <f t="shared" si="6"/>
        <v>83.571360347322738</v>
      </c>
      <c r="K89" s="286">
        <f t="shared" si="7"/>
        <v>99.351070967741933</v>
      </c>
    </row>
    <row r="90" spans="1:11" x14ac:dyDescent="0.3">
      <c r="A90" s="7"/>
      <c r="B90" s="7"/>
      <c r="C90" s="45"/>
      <c r="D90" s="45" t="s">
        <v>12</v>
      </c>
      <c r="E90" s="8" t="s">
        <v>11</v>
      </c>
      <c r="F90" s="270">
        <v>1105.5999999999999</v>
      </c>
      <c r="G90" s="270">
        <v>1105.5999999999999</v>
      </c>
      <c r="H90" s="270">
        <v>930</v>
      </c>
      <c r="I90" s="257">
        <v>923.96496000000002</v>
      </c>
      <c r="J90" s="287">
        <f t="shared" si="6"/>
        <v>83.571360347322738</v>
      </c>
      <c r="K90" s="287">
        <f t="shared" si="7"/>
        <v>99.351070967741933</v>
      </c>
    </row>
    <row r="91" spans="1:11" ht="28.2" x14ac:dyDescent="0.3">
      <c r="A91" s="247"/>
      <c r="B91" s="247"/>
      <c r="C91" s="45" t="s">
        <v>805</v>
      </c>
      <c r="D91" s="248"/>
      <c r="E91" s="477" t="s">
        <v>1131</v>
      </c>
      <c r="F91" s="270">
        <f>F92</f>
        <v>228.4</v>
      </c>
      <c r="G91" s="270">
        <f>G92</f>
        <v>296.39999999999998</v>
      </c>
      <c r="H91" s="270">
        <v>68</v>
      </c>
      <c r="I91" s="270">
        <v>68</v>
      </c>
      <c r="J91" s="287">
        <f t="shared" si="6"/>
        <v>22.941970310391365</v>
      </c>
      <c r="K91" s="287">
        <f t="shared" si="7"/>
        <v>100</v>
      </c>
    </row>
    <row r="92" spans="1:11" x14ac:dyDescent="0.3">
      <c r="A92" s="247"/>
      <c r="B92" s="247"/>
      <c r="C92" s="248"/>
      <c r="D92" s="6" t="s">
        <v>22</v>
      </c>
      <c r="E92" s="5" t="s">
        <v>21</v>
      </c>
      <c r="F92" s="270">
        <v>228.4</v>
      </c>
      <c r="G92" s="270">
        <v>296.39999999999998</v>
      </c>
      <c r="H92" s="270">
        <v>68</v>
      </c>
      <c r="I92" s="270">
        <v>68</v>
      </c>
      <c r="J92" s="287">
        <f t="shared" si="6"/>
        <v>22.941970310391365</v>
      </c>
      <c r="K92" s="287">
        <f t="shared" si="7"/>
        <v>100</v>
      </c>
    </row>
    <row r="93" spans="1:11" x14ac:dyDescent="0.3">
      <c r="A93" s="484"/>
      <c r="B93" s="484"/>
      <c r="C93" s="45" t="s">
        <v>1147</v>
      </c>
      <c r="D93" s="478"/>
      <c r="E93" s="479" t="s">
        <v>1148</v>
      </c>
      <c r="F93" s="270"/>
      <c r="G93" s="270">
        <f>G94</f>
        <v>25</v>
      </c>
      <c r="H93" s="270">
        <f>H94</f>
        <v>25</v>
      </c>
      <c r="I93" s="270">
        <f>I94</f>
        <v>25</v>
      </c>
      <c r="J93" s="287">
        <f>I93/G93*100</f>
        <v>100</v>
      </c>
      <c r="K93" s="287">
        <f>I93/H93*100</f>
        <v>100</v>
      </c>
    </row>
    <row r="94" spans="1:11" x14ac:dyDescent="0.3">
      <c r="A94" s="484"/>
      <c r="B94" s="484"/>
      <c r="C94" s="496"/>
      <c r="D94" s="6" t="s">
        <v>22</v>
      </c>
      <c r="E94" s="5" t="s">
        <v>21</v>
      </c>
      <c r="F94" s="270"/>
      <c r="G94" s="270">
        <v>25</v>
      </c>
      <c r="H94" s="270">
        <v>25</v>
      </c>
      <c r="I94" s="270">
        <v>25</v>
      </c>
      <c r="J94" s="287">
        <f>I94/G94*100</f>
        <v>100</v>
      </c>
      <c r="K94" s="287">
        <f>I94/H94*100</f>
        <v>100</v>
      </c>
    </row>
    <row r="95" spans="1:11" ht="27" x14ac:dyDescent="0.3">
      <c r="A95" s="7"/>
      <c r="B95" s="7"/>
      <c r="C95" s="6" t="s">
        <v>43</v>
      </c>
      <c r="D95" s="6"/>
      <c r="E95" s="5" t="s">
        <v>42</v>
      </c>
      <c r="F95" s="266">
        <f>F96</f>
        <v>300</v>
      </c>
      <c r="G95" s="266">
        <f>G96</f>
        <v>300</v>
      </c>
      <c r="H95" s="266">
        <f>H96</f>
        <v>46</v>
      </c>
      <c r="I95" s="266">
        <f>I96</f>
        <v>45.356400000000001</v>
      </c>
      <c r="J95" s="286">
        <f t="shared" si="6"/>
        <v>15.118799999999998</v>
      </c>
      <c r="K95" s="286">
        <f t="shared" si="7"/>
        <v>98.600869565217394</v>
      </c>
    </row>
    <row r="96" spans="1:11" x14ac:dyDescent="0.3">
      <c r="A96" s="7"/>
      <c r="B96" s="7"/>
      <c r="C96" s="6"/>
      <c r="D96" s="6" t="s">
        <v>12</v>
      </c>
      <c r="E96" s="5" t="s">
        <v>11</v>
      </c>
      <c r="F96" s="266">
        <v>300</v>
      </c>
      <c r="G96" s="266">
        <v>300</v>
      </c>
      <c r="H96" s="266">
        <v>46</v>
      </c>
      <c r="I96" s="257">
        <v>45.356400000000001</v>
      </c>
      <c r="J96" s="286">
        <f t="shared" si="6"/>
        <v>15.118799999999998</v>
      </c>
      <c r="K96" s="286">
        <f t="shared" si="7"/>
        <v>98.600869565217394</v>
      </c>
    </row>
    <row r="97" spans="1:12" x14ac:dyDescent="0.3">
      <c r="A97" s="7"/>
      <c r="B97" s="7"/>
      <c r="C97" s="6" t="s">
        <v>460</v>
      </c>
      <c r="D97" s="6"/>
      <c r="E97" s="5" t="s">
        <v>459</v>
      </c>
      <c r="F97" s="268">
        <f>F98</f>
        <v>375</v>
      </c>
      <c r="G97" s="268">
        <f>G98</f>
        <v>375</v>
      </c>
      <c r="H97" s="268">
        <f>H98</f>
        <v>375</v>
      </c>
      <c r="I97" s="268">
        <f>I98</f>
        <v>375</v>
      </c>
      <c r="J97" s="289">
        <f t="shared" si="6"/>
        <v>100</v>
      </c>
      <c r="K97" s="289">
        <f t="shared" si="7"/>
        <v>100</v>
      </c>
    </row>
    <row r="98" spans="1:12" x14ac:dyDescent="0.3">
      <c r="A98" s="7"/>
      <c r="B98" s="7"/>
      <c r="C98" s="6"/>
      <c r="D98" s="6" t="s">
        <v>22</v>
      </c>
      <c r="E98" s="5" t="s">
        <v>21</v>
      </c>
      <c r="F98" s="268">
        <v>375</v>
      </c>
      <c r="G98" s="268">
        <v>375</v>
      </c>
      <c r="H98" s="268">
        <v>375</v>
      </c>
      <c r="I98" s="257">
        <v>375</v>
      </c>
      <c r="J98" s="289">
        <f t="shared" si="6"/>
        <v>100</v>
      </c>
      <c r="K98" s="289">
        <f t="shared" si="7"/>
        <v>100</v>
      </c>
    </row>
    <row r="99" spans="1:12" x14ac:dyDescent="0.3">
      <c r="A99" s="150"/>
      <c r="B99" s="150"/>
      <c r="C99" s="6" t="s">
        <v>698</v>
      </c>
      <c r="D99" s="149"/>
      <c r="E99" s="163" t="s">
        <v>699</v>
      </c>
      <c r="F99" s="270">
        <v>600</v>
      </c>
      <c r="G99" s="270">
        <v>600</v>
      </c>
      <c r="H99" s="270">
        <v>0</v>
      </c>
      <c r="I99" s="270">
        <v>0</v>
      </c>
      <c r="J99" s="287">
        <f t="shared" si="6"/>
        <v>0</v>
      </c>
      <c r="K99" s="287"/>
    </row>
    <row r="100" spans="1:12" x14ac:dyDescent="0.3">
      <c r="A100" s="150"/>
      <c r="B100" s="150"/>
      <c r="C100" s="149"/>
      <c r="D100" s="6" t="s">
        <v>12</v>
      </c>
      <c r="E100" s="5" t="s">
        <v>11</v>
      </c>
      <c r="F100" s="270">
        <v>600</v>
      </c>
      <c r="G100" s="270">
        <v>600</v>
      </c>
      <c r="H100" s="270">
        <v>0</v>
      </c>
      <c r="I100" s="270">
        <v>0</v>
      </c>
      <c r="J100" s="287">
        <f t="shared" si="6"/>
        <v>0</v>
      </c>
      <c r="K100" s="287">
        <v>0</v>
      </c>
    </row>
    <row r="101" spans="1:12" x14ac:dyDescent="0.3">
      <c r="A101" s="247"/>
      <c r="B101" s="247"/>
      <c r="C101" s="6" t="s">
        <v>24</v>
      </c>
      <c r="D101" s="249"/>
      <c r="E101" s="250" t="s">
        <v>23</v>
      </c>
      <c r="F101" s="270"/>
      <c r="G101" s="270">
        <f>G102+G103</f>
        <v>285.65621999999996</v>
      </c>
      <c r="H101" s="270">
        <f>H102+H103</f>
        <v>273.77999999999997</v>
      </c>
      <c r="I101" s="270">
        <f>I102+I103</f>
        <v>273.77999999999997</v>
      </c>
      <c r="J101" s="287">
        <f t="shared" si="6"/>
        <v>95.84247806681752</v>
      </c>
      <c r="K101" s="287">
        <f t="shared" si="7"/>
        <v>100</v>
      </c>
      <c r="L101" s="259"/>
    </row>
    <row r="102" spans="1:12" x14ac:dyDescent="0.3">
      <c r="A102" s="247"/>
      <c r="B102" s="247"/>
      <c r="C102" s="249"/>
      <c r="D102" s="6" t="s">
        <v>12</v>
      </c>
      <c r="E102" s="5" t="s">
        <v>11</v>
      </c>
      <c r="F102" s="270"/>
      <c r="G102" s="257">
        <v>41.819220000000001</v>
      </c>
      <c r="H102" s="257">
        <v>29.943000000000001</v>
      </c>
      <c r="I102" s="257">
        <v>29.943000000000001</v>
      </c>
      <c r="J102" s="287">
        <f t="shared" si="6"/>
        <v>71.601048513099968</v>
      </c>
      <c r="K102" s="287">
        <f t="shared" si="7"/>
        <v>100</v>
      </c>
    </row>
    <row r="103" spans="1:12" x14ac:dyDescent="0.3">
      <c r="A103" s="247"/>
      <c r="B103" s="247"/>
      <c r="C103" s="249"/>
      <c r="D103" s="6" t="s">
        <v>71</v>
      </c>
      <c r="E103" s="5" t="s">
        <v>70</v>
      </c>
      <c r="F103" s="270"/>
      <c r="G103" s="257">
        <v>243.83699999999999</v>
      </c>
      <c r="H103" s="257">
        <v>243.83699999999999</v>
      </c>
      <c r="I103" s="257">
        <v>243.83699999999999</v>
      </c>
      <c r="J103" s="287">
        <f t="shared" si="6"/>
        <v>100</v>
      </c>
      <c r="K103" s="287">
        <f t="shared" si="7"/>
        <v>100</v>
      </c>
    </row>
    <row r="104" spans="1:12" ht="27" x14ac:dyDescent="0.3">
      <c r="A104" s="7"/>
      <c r="B104" s="7"/>
      <c r="C104" s="6" t="s">
        <v>530</v>
      </c>
      <c r="D104" s="6"/>
      <c r="E104" s="83" t="s">
        <v>465</v>
      </c>
      <c r="F104" s="268">
        <f>F105</f>
        <v>300</v>
      </c>
      <c r="G104" s="268">
        <f>G105</f>
        <v>300</v>
      </c>
      <c r="H104" s="268">
        <f>H105</f>
        <v>100</v>
      </c>
      <c r="I104" s="268">
        <f>I105</f>
        <v>100</v>
      </c>
      <c r="J104" s="289">
        <f t="shared" si="6"/>
        <v>33.333333333333329</v>
      </c>
      <c r="K104" s="289"/>
    </row>
    <row r="105" spans="1:12" ht="27" x14ac:dyDescent="0.3">
      <c r="A105" s="7"/>
      <c r="B105" s="7"/>
      <c r="C105" s="6"/>
      <c r="D105" s="6" t="s">
        <v>57</v>
      </c>
      <c r="E105" s="5" t="s">
        <v>56</v>
      </c>
      <c r="F105" s="268">
        <v>300</v>
      </c>
      <c r="G105" s="268">
        <v>300</v>
      </c>
      <c r="H105" s="268">
        <v>100</v>
      </c>
      <c r="I105" s="268">
        <v>100</v>
      </c>
      <c r="J105" s="289">
        <f t="shared" si="6"/>
        <v>33.333333333333329</v>
      </c>
      <c r="K105" s="289"/>
    </row>
    <row r="106" spans="1:12" x14ac:dyDescent="0.3">
      <c r="A106" s="15"/>
      <c r="B106" s="17" t="s">
        <v>458</v>
      </c>
      <c r="C106" s="16"/>
      <c r="D106" s="17"/>
      <c r="E106" s="14" t="s">
        <v>457</v>
      </c>
      <c r="F106" s="274">
        <f t="shared" ref="F106:I111" si="9">F107</f>
        <v>2614.4</v>
      </c>
      <c r="G106" s="274">
        <f t="shared" si="9"/>
        <v>2614.4</v>
      </c>
      <c r="H106" s="274">
        <f t="shared" si="9"/>
        <v>1143.2558000000001</v>
      </c>
      <c r="I106" s="274">
        <f t="shared" si="9"/>
        <v>1143.2558000000001</v>
      </c>
      <c r="J106" s="294">
        <f t="shared" si="6"/>
        <v>43.729184516523873</v>
      </c>
      <c r="K106" s="294">
        <f t="shared" si="7"/>
        <v>100</v>
      </c>
    </row>
    <row r="107" spans="1:12" x14ac:dyDescent="0.3">
      <c r="A107" s="15"/>
      <c r="B107" s="17" t="s">
        <v>456</v>
      </c>
      <c r="C107" s="16"/>
      <c r="D107" s="17"/>
      <c r="E107" s="14" t="s">
        <v>455</v>
      </c>
      <c r="F107" s="274">
        <f t="shared" si="9"/>
        <v>2614.4</v>
      </c>
      <c r="G107" s="274">
        <f t="shared" si="9"/>
        <v>2614.4</v>
      </c>
      <c r="H107" s="274">
        <f t="shared" si="9"/>
        <v>1143.2558000000001</v>
      </c>
      <c r="I107" s="274">
        <f t="shared" si="9"/>
        <v>1143.2558000000001</v>
      </c>
      <c r="J107" s="294">
        <f t="shared" si="6"/>
        <v>43.729184516523873</v>
      </c>
      <c r="K107" s="294">
        <f t="shared" si="7"/>
        <v>100</v>
      </c>
    </row>
    <row r="108" spans="1:12" x14ac:dyDescent="0.3">
      <c r="A108" s="15"/>
      <c r="B108" s="17"/>
      <c r="C108" s="86" t="s">
        <v>36</v>
      </c>
      <c r="D108" s="86"/>
      <c r="E108" s="85" t="s">
        <v>35</v>
      </c>
      <c r="F108" s="274">
        <f t="shared" si="9"/>
        <v>2614.4</v>
      </c>
      <c r="G108" s="274">
        <f t="shared" si="9"/>
        <v>2614.4</v>
      </c>
      <c r="H108" s="274">
        <f t="shared" si="9"/>
        <v>1143.2558000000001</v>
      </c>
      <c r="I108" s="274">
        <f t="shared" si="9"/>
        <v>1143.2558000000001</v>
      </c>
      <c r="J108" s="294">
        <f t="shared" si="6"/>
        <v>43.729184516523873</v>
      </c>
      <c r="K108" s="294">
        <f t="shared" si="7"/>
        <v>100</v>
      </c>
    </row>
    <row r="109" spans="1:12" ht="26.4" x14ac:dyDescent="0.3">
      <c r="A109" s="44"/>
      <c r="B109" s="25"/>
      <c r="C109" s="26" t="s">
        <v>34</v>
      </c>
      <c r="D109" s="25"/>
      <c r="E109" s="24" t="s">
        <v>33</v>
      </c>
      <c r="F109" s="263">
        <f t="shared" si="9"/>
        <v>2614.4</v>
      </c>
      <c r="G109" s="263">
        <f t="shared" si="9"/>
        <v>2614.4</v>
      </c>
      <c r="H109" s="263">
        <f t="shared" si="9"/>
        <v>1143.2558000000001</v>
      </c>
      <c r="I109" s="263">
        <f t="shared" si="9"/>
        <v>1143.2558000000001</v>
      </c>
      <c r="J109" s="283">
        <f t="shared" si="6"/>
        <v>43.729184516523873</v>
      </c>
      <c r="K109" s="283">
        <f t="shared" si="7"/>
        <v>100</v>
      </c>
    </row>
    <row r="110" spans="1:12" ht="39.6" x14ac:dyDescent="0.3">
      <c r="A110" s="56"/>
      <c r="B110" s="54"/>
      <c r="C110" s="55" t="s">
        <v>454</v>
      </c>
      <c r="D110" s="54"/>
      <c r="E110" s="53" t="s">
        <v>453</v>
      </c>
      <c r="F110" s="275">
        <f t="shared" si="9"/>
        <v>2614.4</v>
      </c>
      <c r="G110" s="275">
        <f t="shared" si="9"/>
        <v>2614.4</v>
      </c>
      <c r="H110" s="275">
        <f t="shared" si="9"/>
        <v>1143.2558000000001</v>
      </c>
      <c r="I110" s="275">
        <f t="shared" si="9"/>
        <v>1143.2558000000001</v>
      </c>
      <c r="J110" s="295">
        <f t="shared" si="6"/>
        <v>43.729184516523873</v>
      </c>
      <c r="K110" s="295">
        <f t="shared" si="7"/>
        <v>100</v>
      </c>
    </row>
    <row r="111" spans="1:12" ht="26.4" x14ac:dyDescent="0.3">
      <c r="A111" s="110"/>
      <c r="B111" s="104"/>
      <c r="C111" s="107" t="s">
        <v>452</v>
      </c>
      <c r="D111" s="104"/>
      <c r="E111" s="111" t="s">
        <v>451</v>
      </c>
      <c r="F111" s="265">
        <f t="shared" si="9"/>
        <v>2614.4</v>
      </c>
      <c r="G111" s="265">
        <f t="shared" si="9"/>
        <v>2614.4</v>
      </c>
      <c r="H111" s="265">
        <f t="shared" si="9"/>
        <v>1143.2558000000001</v>
      </c>
      <c r="I111" s="265">
        <f t="shared" si="9"/>
        <v>1143.2558000000001</v>
      </c>
      <c r="J111" s="285">
        <f t="shared" si="6"/>
        <v>43.729184516523873</v>
      </c>
      <c r="K111" s="285">
        <f t="shared" si="7"/>
        <v>100</v>
      </c>
    </row>
    <row r="112" spans="1:12" ht="27" x14ac:dyDescent="0.3">
      <c r="A112" s="6"/>
      <c r="B112" s="6"/>
      <c r="C112" s="6" t="s">
        <v>450</v>
      </c>
      <c r="D112" s="6"/>
      <c r="E112" s="5" t="s">
        <v>614</v>
      </c>
      <c r="F112" s="269">
        <f>SUM(F113+F114)</f>
        <v>2614.4</v>
      </c>
      <c r="G112" s="269">
        <f>SUM(G113+G114)</f>
        <v>2614.4</v>
      </c>
      <c r="H112" s="269">
        <f>SUM(H113+H114)</f>
        <v>1143.2558000000001</v>
      </c>
      <c r="I112" s="269">
        <f>SUM(I113+I114)</f>
        <v>1143.2558000000001</v>
      </c>
      <c r="J112" s="290">
        <f t="shared" si="6"/>
        <v>43.729184516523873</v>
      </c>
      <c r="K112" s="290">
        <f t="shared" si="7"/>
        <v>100</v>
      </c>
    </row>
    <row r="113" spans="1:11" ht="40.200000000000003" x14ac:dyDescent="0.3">
      <c r="A113" s="6"/>
      <c r="B113" s="6"/>
      <c r="C113" s="6"/>
      <c r="D113" s="6" t="s">
        <v>2</v>
      </c>
      <c r="E113" s="5" t="s">
        <v>1</v>
      </c>
      <c r="F113" s="271">
        <v>1812</v>
      </c>
      <c r="G113" s="271">
        <v>1812</v>
      </c>
      <c r="H113" s="257">
        <v>1076.5506</v>
      </c>
      <c r="I113" s="257">
        <v>1076.5506</v>
      </c>
      <c r="J113" s="291">
        <f t="shared" si="6"/>
        <v>59.412284768211919</v>
      </c>
      <c r="K113" s="291">
        <f t="shared" si="7"/>
        <v>100</v>
      </c>
    </row>
    <row r="114" spans="1:11" x14ac:dyDescent="0.3">
      <c r="A114" s="6"/>
      <c r="B114" s="6"/>
      <c r="C114" s="6"/>
      <c r="D114" s="6" t="s">
        <v>12</v>
      </c>
      <c r="E114" s="5" t="s">
        <v>11</v>
      </c>
      <c r="F114" s="271">
        <f>287.3+515.1</f>
        <v>802.40000000000009</v>
      </c>
      <c r="G114" s="271">
        <f>287.3+515.1</f>
        <v>802.40000000000009</v>
      </c>
      <c r="H114" s="257">
        <v>66.705200000000005</v>
      </c>
      <c r="I114" s="257">
        <v>66.705200000000005</v>
      </c>
      <c r="J114" s="291">
        <f t="shared" si="6"/>
        <v>8.3132103688933192</v>
      </c>
      <c r="K114" s="291">
        <f t="shared" si="7"/>
        <v>100</v>
      </c>
    </row>
    <row r="115" spans="1:11" x14ac:dyDescent="0.3">
      <c r="A115" s="15"/>
      <c r="B115" s="17" t="s">
        <v>449</v>
      </c>
      <c r="C115" s="16"/>
      <c r="D115" s="15"/>
      <c r="E115" s="14" t="s">
        <v>448</v>
      </c>
      <c r="F115" s="274">
        <f>F116+F129+F141</f>
        <v>33970.400000000001</v>
      </c>
      <c r="G115" s="274">
        <f>G116+G129+G141</f>
        <v>33970.400000000001</v>
      </c>
      <c r="H115" s="274">
        <f>H116+H129+H141</f>
        <v>14286.71045</v>
      </c>
      <c r="I115" s="274">
        <f>I116+I129+I141</f>
        <v>14243.193429999998</v>
      </c>
      <c r="J115" s="294">
        <f t="shared" si="6"/>
        <v>41.928247621458674</v>
      </c>
      <c r="K115" s="294">
        <f t="shared" si="7"/>
        <v>99.695402100068435</v>
      </c>
    </row>
    <row r="116" spans="1:11" ht="26.4" x14ac:dyDescent="0.3">
      <c r="A116" s="15"/>
      <c r="B116" s="17" t="s">
        <v>447</v>
      </c>
      <c r="C116" s="16"/>
      <c r="D116" s="17"/>
      <c r="E116" s="21" t="s">
        <v>446</v>
      </c>
      <c r="F116" s="274">
        <f t="shared" ref="F116:I118" si="10">F117</f>
        <v>28040.6</v>
      </c>
      <c r="G116" s="274">
        <f t="shared" si="10"/>
        <v>28040.6</v>
      </c>
      <c r="H116" s="274">
        <f t="shared" si="10"/>
        <v>12553</v>
      </c>
      <c r="I116" s="274">
        <f t="shared" si="10"/>
        <v>12516.692849999999</v>
      </c>
      <c r="J116" s="294">
        <f t="shared" si="6"/>
        <v>44.637749727181301</v>
      </c>
      <c r="K116" s="294">
        <f t="shared" si="7"/>
        <v>99.710769138851262</v>
      </c>
    </row>
    <row r="117" spans="1:11" x14ac:dyDescent="0.3">
      <c r="A117" s="15"/>
      <c r="B117" s="17"/>
      <c r="C117" s="16" t="s">
        <v>36</v>
      </c>
      <c r="D117" s="15"/>
      <c r="E117" s="21" t="s">
        <v>35</v>
      </c>
      <c r="F117" s="274">
        <f t="shared" si="10"/>
        <v>28040.6</v>
      </c>
      <c r="G117" s="274">
        <f t="shared" si="10"/>
        <v>28040.6</v>
      </c>
      <c r="H117" s="274">
        <f t="shared" si="10"/>
        <v>12553</v>
      </c>
      <c r="I117" s="274">
        <f t="shared" si="10"/>
        <v>12516.692849999999</v>
      </c>
      <c r="J117" s="294">
        <f t="shared" si="6"/>
        <v>44.637749727181301</v>
      </c>
      <c r="K117" s="294">
        <f t="shared" si="7"/>
        <v>99.710769138851262</v>
      </c>
    </row>
    <row r="118" spans="1:11" ht="39.6" x14ac:dyDescent="0.3">
      <c r="A118" s="44"/>
      <c r="B118" s="25"/>
      <c r="C118" s="26" t="s">
        <v>409</v>
      </c>
      <c r="D118" s="25"/>
      <c r="E118" s="24" t="s">
        <v>445</v>
      </c>
      <c r="F118" s="263">
        <f t="shared" si="10"/>
        <v>28040.6</v>
      </c>
      <c r="G118" s="263">
        <f t="shared" si="10"/>
        <v>28040.6</v>
      </c>
      <c r="H118" s="263">
        <f t="shared" si="10"/>
        <v>12553</v>
      </c>
      <c r="I118" s="263">
        <f t="shared" si="10"/>
        <v>12516.692849999999</v>
      </c>
      <c r="J118" s="283">
        <f t="shared" si="6"/>
        <v>44.637749727181301</v>
      </c>
      <c r="K118" s="283">
        <f t="shared" si="7"/>
        <v>99.710769138851262</v>
      </c>
    </row>
    <row r="119" spans="1:11" ht="27" x14ac:dyDescent="0.3">
      <c r="A119" s="101"/>
      <c r="B119" s="101"/>
      <c r="C119" s="101" t="s">
        <v>444</v>
      </c>
      <c r="D119" s="101"/>
      <c r="E119" s="108" t="s">
        <v>443</v>
      </c>
      <c r="F119" s="265">
        <f>F123+F125+F120+F127</f>
        <v>28040.6</v>
      </c>
      <c r="G119" s="265">
        <f>G123+G125+G120+G127</f>
        <v>28040.6</v>
      </c>
      <c r="H119" s="265">
        <f>H123+H125+H120+H127</f>
        <v>12553</v>
      </c>
      <c r="I119" s="265">
        <f>I123+I125+I120+I127</f>
        <v>12516.692849999999</v>
      </c>
      <c r="J119" s="285">
        <f t="shared" si="6"/>
        <v>44.637749727181301</v>
      </c>
      <c r="K119" s="285">
        <f t="shared" si="7"/>
        <v>99.710769138851262</v>
      </c>
    </row>
    <row r="120" spans="1:11" x14ac:dyDescent="0.3">
      <c r="A120" s="6"/>
      <c r="B120" s="6"/>
      <c r="C120" s="6" t="s">
        <v>439</v>
      </c>
      <c r="D120" s="6"/>
      <c r="E120" s="82" t="s">
        <v>438</v>
      </c>
      <c r="F120" s="266">
        <f>F121+F122</f>
        <v>27140</v>
      </c>
      <c r="G120" s="266">
        <f>G121+G122</f>
        <v>27140</v>
      </c>
      <c r="H120" s="266">
        <f>H121+H122</f>
        <v>12200</v>
      </c>
      <c r="I120" s="266">
        <f>I121+I122</f>
        <v>12166.01333</v>
      </c>
      <c r="J120" s="286">
        <f>I120/G120*100</f>
        <v>44.826872991893886</v>
      </c>
      <c r="K120" s="286">
        <f>I120/H120*100</f>
        <v>99.721420737704918</v>
      </c>
    </row>
    <row r="121" spans="1:11" ht="40.200000000000003" x14ac:dyDescent="0.3">
      <c r="A121" s="6"/>
      <c r="B121" s="6"/>
      <c r="C121" s="6"/>
      <c r="D121" s="6" t="s">
        <v>2</v>
      </c>
      <c r="E121" s="5" t="s">
        <v>1</v>
      </c>
      <c r="F121" s="270">
        <v>25436.7</v>
      </c>
      <c r="G121" s="270">
        <v>25436.7</v>
      </c>
      <c r="H121" s="270">
        <v>11380</v>
      </c>
      <c r="I121" s="257">
        <v>11348.252140000001</v>
      </c>
      <c r="J121" s="287">
        <f>I121/G121*100</f>
        <v>44.61369650937425</v>
      </c>
      <c r="K121" s="287">
        <f>I121/H121*100</f>
        <v>99.721020562390166</v>
      </c>
    </row>
    <row r="122" spans="1:11" x14ac:dyDescent="0.3">
      <c r="A122" s="6"/>
      <c r="B122" s="6"/>
      <c r="C122" s="6"/>
      <c r="D122" s="6" t="s">
        <v>12</v>
      </c>
      <c r="E122" s="5" t="s">
        <v>11</v>
      </c>
      <c r="F122" s="270">
        <v>1703.3</v>
      </c>
      <c r="G122" s="270">
        <v>1703.3</v>
      </c>
      <c r="H122" s="270">
        <v>820</v>
      </c>
      <c r="I122" s="257">
        <v>817.76119000000006</v>
      </c>
      <c r="J122" s="287">
        <f>I122/G122*100</f>
        <v>48.010402747607586</v>
      </c>
      <c r="K122" s="287">
        <f>I122/H122*100</f>
        <v>99.72697439024391</v>
      </c>
    </row>
    <row r="123" spans="1:11" x14ac:dyDescent="0.3">
      <c r="A123" s="6"/>
      <c r="B123" s="6"/>
      <c r="C123" s="6" t="s">
        <v>442</v>
      </c>
      <c r="D123" s="6"/>
      <c r="E123" s="8" t="s">
        <v>441</v>
      </c>
      <c r="F123" s="266">
        <f>SUM(F124)</f>
        <v>52.4</v>
      </c>
      <c r="G123" s="266">
        <f>SUM(G124)</f>
        <v>52.4</v>
      </c>
      <c r="H123" s="266">
        <f>SUM(H124)</f>
        <v>51</v>
      </c>
      <c r="I123" s="266">
        <f>SUM(I124)</f>
        <v>51</v>
      </c>
      <c r="J123" s="286">
        <f t="shared" si="6"/>
        <v>97.328244274809165</v>
      </c>
      <c r="K123" s="286">
        <f t="shared" si="7"/>
        <v>100</v>
      </c>
    </row>
    <row r="124" spans="1:11" x14ac:dyDescent="0.3">
      <c r="A124" s="6"/>
      <c r="B124" s="6"/>
      <c r="C124" s="6"/>
      <c r="D124" s="6" t="s">
        <v>12</v>
      </c>
      <c r="E124" s="5" t="s">
        <v>11</v>
      </c>
      <c r="F124" s="270">
        <v>52.4</v>
      </c>
      <c r="G124" s="270">
        <v>52.4</v>
      </c>
      <c r="H124" s="270">
        <v>51</v>
      </c>
      <c r="I124" s="270">
        <v>51</v>
      </c>
      <c r="J124" s="287">
        <f t="shared" si="6"/>
        <v>97.328244274809165</v>
      </c>
      <c r="K124" s="287">
        <f t="shared" si="7"/>
        <v>100</v>
      </c>
    </row>
    <row r="125" spans="1:11" ht="40.200000000000003" x14ac:dyDescent="0.3">
      <c r="A125" s="6"/>
      <c r="B125" s="6"/>
      <c r="C125" s="6" t="s">
        <v>440</v>
      </c>
      <c r="D125" s="6"/>
      <c r="E125" s="5" t="s">
        <v>516</v>
      </c>
      <c r="F125" s="266">
        <f>F126</f>
        <v>270.2</v>
      </c>
      <c r="G125" s="266">
        <f>G126</f>
        <v>270.2</v>
      </c>
      <c r="H125" s="266">
        <f>H126</f>
        <v>225</v>
      </c>
      <c r="I125" s="266">
        <f>I126</f>
        <v>223.21776</v>
      </c>
      <c r="J125" s="286">
        <f t="shared" si="6"/>
        <v>82.6120503330866</v>
      </c>
      <c r="K125" s="286">
        <f t="shared" si="7"/>
        <v>99.207893333333331</v>
      </c>
    </row>
    <row r="126" spans="1:11" x14ac:dyDescent="0.3">
      <c r="A126" s="6"/>
      <c r="B126" s="6"/>
      <c r="C126" s="6"/>
      <c r="D126" s="6" t="s">
        <v>12</v>
      </c>
      <c r="E126" s="5" t="s">
        <v>11</v>
      </c>
      <c r="F126" s="270">
        <v>270.2</v>
      </c>
      <c r="G126" s="270">
        <v>270.2</v>
      </c>
      <c r="H126" s="270">
        <v>225</v>
      </c>
      <c r="I126" s="270">
        <v>223.21776</v>
      </c>
      <c r="J126" s="287">
        <f t="shared" si="6"/>
        <v>82.6120503330866</v>
      </c>
      <c r="K126" s="287">
        <f t="shared" si="7"/>
        <v>99.207893333333331</v>
      </c>
    </row>
    <row r="127" spans="1:11" ht="27" x14ac:dyDescent="0.3">
      <c r="A127" s="6"/>
      <c r="B127" s="6"/>
      <c r="C127" s="6" t="s">
        <v>517</v>
      </c>
      <c r="D127" s="6"/>
      <c r="E127" s="5" t="s">
        <v>518</v>
      </c>
      <c r="F127" s="266">
        <f>F128</f>
        <v>578</v>
      </c>
      <c r="G127" s="266">
        <f>G128</f>
        <v>578</v>
      </c>
      <c r="H127" s="266">
        <f>H128</f>
        <v>77</v>
      </c>
      <c r="I127" s="266">
        <f>I128</f>
        <v>76.461759999999998</v>
      </c>
      <c r="J127" s="286">
        <f t="shared" si="6"/>
        <v>13.228678200692039</v>
      </c>
      <c r="K127" s="286"/>
    </row>
    <row r="128" spans="1:11" x14ac:dyDescent="0.3">
      <c r="A128" s="6"/>
      <c r="B128" s="6"/>
      <c r="C128" s="6"/>
      <c r="D128" s="6" t="s">
        <v>12</v>
      </c>
      <c r="E128" s="5" t="s">
        <v>11</v>
      </c>
      <c r="F128" s="270">
        <v>578</v>
      </c>
      <c r="G128" s="270">
        <v>578</v>
      </c>
      <c r="H128" s="270">
        <v>77</v>
      </c>
      <c r="I128" s="270">
        <v>76.461759999999998</v>
      </c>
      <c r="J128" s="287">
        <f t="shared" si="6"/>
        <v>13.228678200692039</v>
      </c>
      <c r="K128" s="287"/>
    </row>
    <row r="129" spans="1:11" x14ac:dyDescent="0.3">
      <c r="A129" s="6"/>
      <c r="B129" s="17" t="s">
        <v>437</v>
      </c>
      <c r="C129" s="16"/>
      <c r="D129" s="17"/>
      <c r="E129" s="14" t="s">
        <v>436</v>
      </c>
      <c r="F129" s="267">
        <f t="shared" ref="F129:I131" si="11">F130</f>
        <v>4855</v>
      </c>
      <c r="G129" s="267">
        <f t="shared" si="11"/>
        <v>4855</v>
      </c>
      <c r="H129" s="267">
        <f t="shared" si="11"/>
        <v>1460</v>
      </c>
      <c r="I129" s="267">
        <f t="shared" si="11"/>
        <v>1452.8681299999998</v>
      </c>
      <c r="J129" s="288">
        <f t="shared" si="6"/>
        <v>29.925193202883619</v>
      </c>
      <c r="K129" s="288">
        <f t="shared" si="7"/>
        <v>99.511515753424646</v>
      </c>
    </row>
    <row r="130" spans="1:11" x14ac:dyDescent="0.3">
      <c r="A130" s="6"/>
      <c r="B130" s="45"/>
      <c r="C130" s="16" t="s">
        <v>36</v>
      </c>
      <c r="D130" s="15"/>
      <c r="E130" s="21" t="s">
        <v>159</v>
      </c>
      <c r="F130" s="267">
        <f t="shared" si="11"/>
        <v>4855</v>
      </c>
      <c r="G130" s="267">
        <f t="shared" si="11"/>
        <v>4855</v>
      </c>
      <c r="H130" s="267">
        <f t="shared" si="11"/>
        <v>1460</v>
      </c>
      <c r="I130" s="267">
        <f t="shared" si="11"/>
        <v>1452.8681299999998</v>
      </c>
      <c r="J130" s="288">
        <f t="shared" si="6"/>
        <v>29.925193202883619</v>
      </c>
      <c r="K130" s="288">
        <f t="shared" si="7"/>
        <v>99.511515753424646</v>
      </c>
    </row>
    <row r="131" spans="1:11" ht="39.6" x14ac:dyDescent="0.3">
      <c r="A131" s="25"/>
      <c r="B131" s="25"/>
      <c r="C131" s="26" t="s">
        <v>409</v>
      </c>
      <c r="D131" s="25"/>
      <c r="E131" s="24" t="s">
        <v>408</v>
      </c>
      <c r="F131" s="263">
        <f t="shared" si="11"/>
        <v>4855</v>
      </c>
      <c r="G131" s="263">
        <f t="shared" si="11"/>
        <v>4855</v>
      </c>
      <c r="H131" s="263">
        <f t="shared" si="11"/>
        <v>1460</v>
      </c>
      <c r="I131" s="263">
        <f t="shared" si="11"/>
        <v>1452.8681299999998</v>
      </c>
      <c r="J131" s="283">
        <f t="shared" si="6"/>
        <v>29.925193202883619</v>
      </c>
      <c r="K131" s="283">
        <f t="shared" si="7"/>
        <v>99.511515753424646</v>
      </c>
    </row>
    <row r="132" spans="1:11" ht="27" x14ac:dyDescent="0.3">
      <c r="A132" s="101"/>
      <c r="B132" s="101"/>
      <c r="C132" s="101" t="s">
        <v>435</v>
      </c>
      <c r="D132" s="101"/>
      <c r="E132" s="108" t="s">
        <v>434</v>
      </c>
      <c r="F132" s="265">
        <f>F135+F137+F133</f>
        <v>4855</v>
      </c>
      <c r="G132" s="265">
        <f>G135+G137+G133</f>
        <v>4855</v>
      </c>
      <c r="H132" s="265">
        <f>H135+H137+H133</f>
        <v>1460</v>
      </c>
      <c r="I132" s="265">
        <f>I135+I137+I133</f>
        <v>1452.8681299999998</v>
      </c>
      <c r="J132" s="285">
        <f t="shared" si="6"/>
        <v>29.925193202883619</v>
      </c>
      <c r="K132" s="285">
        <f t="shared" si="7"/>
        <v>99.511515753424646</v>
      </c>
    </row>
    <row r="133" spans="1:11" x14ac:dyDescent="0.3">
      <c r="A133" s="6"/>
      <c r="B133" s="6"/>
      <c r="C133" s="6" t="s">
        <v>429</v>
      </c>
      <c r="D133" s="6"/>
      <c r="E133" s="84" t="s">
        <v>428</v>
      </c>
      <c r="F133" s="266">
        <f>SUM(F134)</f>
        <v>617.5</v>
      </c>
      <c r="G133" s="266">
        <f>SUM(G134)</f>
        <v>617.5</v>
      </c>
      <c r="H133" s="266">
        <f>SUM(H134)</f>
        <v>0</v>
      </c>
      <c r="I133" s="266">
        <f>SUM(I134)</f>
        <v>0</v>
      </c>
      <c r="J133" s="286">
        <f>I133/G133*100</f>
        <v>0</v>
      </c>
      <c r="K133" s="286"/>
    </row>
    <row r="134" spans="1:11" ht="40.200000000000003" x14ac:dyDescent="0.3">
      <c r="A134" s="6"/>
      <c r="B134" s="6"/>
      <c r="C134" s="6"/>
      <c r="D134" s="6" t="s">
        <v>2</v>
      </c>
      <c r="E134" s="5" t="s">
        <v>1</v>
      </c>
      <c r="F134" s="270">
        <v>617.5</v>
      </c>
      <c r="G134" s="270">
        <v>617.5</v>
      </c>
      <c r="H134" s="270">
        <v>0</v>
      </c>
      <c r="I134" s="270">
        <v>0</v>
      </c>
      <c r="J134" s="287">
        <f>I134/G134*100</f>
        <v>0</v>
      </c>
      <c r="K134" s="287"/>
    </row>
    <row r="135" spans="1:11" x14ac:dyDescent="0.3">
      <c r="A135" s="6"/>
      <c r="B135" s="6"/>
      <c r="C135" s="6" t="s">
        <v>433</v>
      </c>
      <c r="D135" s="6"/>
      <c r="E135" s="73" t="s">
        <v>432</v>
      </c>
      <c r="F135" s="266">
        <f>F136</f>
        <v>121.9</v>
      </c>
      <c r="G135" s="266">
        <f>G136</f>
        <v>121.9</v>
      </c>
      <c r="H135" s="266">
        <f>H136</f>
        <v>0</v>
      </c>
      <c r="I135" s="266">
        <f>I136</f>
        <v>0</v>
      </c>
      <c r="J135" s="286">
        <f t="shared" si="6"/>
        <v>0</v>
      </c>
      <c r="K135" s="286"/>
    </row>
    <row r="136" spans="1:11" x14ac:dyDescent="0.3">
      <c r="A136" s="6"/>
      <c r="B136" s="6"/>
      <c r="C136" s="6"/>
      <c r="D136" s="6" t="s">
        <v>12</v>
      </c>
      <c r="E136" s="5" t="s">
        <v>11</v>
      </c>
      <c r="F136" s="270">
        <v>121.9</v>
      </c>
      <c r="G136" s="270">
        <v>121.9</v>
      </c>
      <c r="H136" s="270">
        <v>0</v>
      </c>
      <c r="I136" s="270">
        <v>0</v>
      </c>
      <c r="J136" s="287">
        <f t="shared" si="6"/>
        <v>0</v>
      </c>
      <c r="K136" s="287"/>
    </row>
    <row r="137" spans="1:11" x14ac:dyDescent="0.3">
      <c r="A137" s="6"/>
      <c r="B137" s="6"/>
      <c r="C137" s="6" t="s">
        <v>431</v>
      </c>
      <c r="D137" s="6"/>
      <c r="E137" s="9" t="s">
        <v>430</v>
      </c>
      <c r="F137" s="266">
        <f>F138+F139</f>
        <v>4115.6000000000004</v>
      </c>
      <c r="G137" s="266">
        <f>G138+G139+G140</f>
        <v>4115.6000000000004</v>
      </c>
      <c r="H137" s="266">
        <f>H138+H139+H140</f>
        <v>1460</v>
      </c>
      <c r="I137" s="266">
        <f>I138+I139+I140</f>
        <v>1452.8681299999998</v>
      </c>
      <c r="J137" s="286">
        <f t="shared" ref="J137:J206" si="12">I137/G137*100</f>
        <v>35.301490183691314</v>
      </c>
      <c r="K137" s="286">
        <f t="shared" ref="K137:K206" si="13">I137/H137*100</f>
        <v>99.511515753424646</v>
      </c>
    </row>
    <row r="138" spans="1:11" x14ac:dyDescent="0.3">
      <c r="A138" s="6"/>
      <c r="B138" s="6"/>
      <c r="C138" s="6"/>
      <c r="D138" s="6" t="s">
        <v>12</v>
      </c>
      <c r="E138" s="5" t="s">
        <v>11</v>
      </c>
      <c r="F138" s="266">
        <v>3976.1</v>
      </c>
      <c r="G138" s="257">
        <v>3226.1</v>
      </c>
      <c r="H138" s="266">
        <v>710</v>
      </c>
      <c r="I138" s="266">
        <v>702.86812999999995</v>
      </c>
      <c r="J138" s="286">
        <f t="shared" si="12"/>
        <v>21.786929419422833</v>
      </c>
      <c r="K138" s="286">
        <f t="shared" si="13"/>
        <v>98.995511267605636</v>
      </c>
    </row>
    <row r="139" spans="1:11" ht="27" x14ac:dyDescent="0.3">
      <c r="A139" s="6"/>
      <c r="B139" s="6"/>
      <c r="C139" s="6"/>
      <c r="D139" s="6" t="s">
        <v>57</v>
      </c>
      <c r="E139" s="5" t="s">
        <v>56</v>
      </c>
      <c r="F139" s="266">
        <v>139.5</v>
      </c>
      <c r="G139" s="257">
        <v>139.5</v>
      </c>
      <c r="H139" s="266">
        <v>0</v>
      </c>
      <c r="I139" s="266">
        <v>0</v>
      </c>
      <c r="J139" s="286">
        <f t="shared" si="12"/>
        <v>0</v>
      </c>
      <c r="K139" s="286"/>
    </row>
    <row r="140" spans="1:11" x14ac:dyDescent="0.3">
      <c r="A140" s="249"/>
      <c r="B140" s="249"/>
      <c r="C140" s="249"/>
      <c r="D140" s="249" t="s">
        <v>22</v>
      </c>
      <c r="E140" s="250" t="s">
        <v>21</v>
      </c>
      <c r="F140" s="266"/>
      <c r="G140" s="257">
        <v>750</v>
      </c>
      <c r="H140" s="266">
        <v>750</v>
      </c>
      <c r="I140" s="266">
        <v>750</v>
      </c>
      <c r="J140" s="286">
        <f t="shared" si="12"/>
        <v>100</v>
      </c>
      <c r="K140" s="286">
        <f t="shared" si="13"/>
        <v>100</v>
      </c>
    </row>
    <row r="141" spans="1:11" ht="26.4" x14ac:dyDescent="0.3">
      <c r="A141" s="6"/>
      <c r="B141" s="17" t="s">
        <v>427</v>
      </c>
      <c r="C141" s="16"/>
      <c r="D141" s="17"/>
      <c r="E141" s="21" t="s">
        <v>426</v>
      </c>
      <c r="F141" s="267">
        <f>F142</f>
        <v>1074.8</v>
      </c>
      <c r="G141" s="267">
        <f>G142</f>
        <v>1074.8</v>
      </c>
      <c r="H141" s="267">
        <f>H142</f>
        <v>273.71044999999998</v>
      </c>
      <c r="I141" s="267">
        <f>I142</f>
        <v>273.63244999999995</v>
      </c>
      <c r="J141" s="288">
        <f t="shared" si="12"/>
        <v>25.45891793822106</v>
      </c>
      <c r="K141" s="288">
        <f t="shared" si="13"/>
        <v>99.971502732175537</v>
      </c>
    </row>
    <row r="142" spans="1:11" x14ac:dyDescent="0.3">
      <c r="A142" s="6"/>
      <c r="B142" s="17"/>
      <c r="C142" s="16" t="s">
        <v>36</v>
      </c>
      <c r="D142" s="15"/>
      <c r="E142" s="21" t="s">
        <v>35</v>
      </c>
      <c r="F142" s="267">
        <f>F143+F162</f>
        <v>1074.8</v>
      </c>
      <c r="G142" s="267">
        <f>G143+G162</f>
        <v>1074.8</v>
      </c>
      <c r="H142" s="267">
        <f>H143+H162</f>
        <v>273.71044999999998</v>
      </c>
      <c r="I142" s="267">
        <f>I143+I162</f>
        <v>273.63244999999995</v>
      </c>
      <c r="J142" s="288">
        <f t="shared" si="12"/>
        <v>25.45891793822106</v>
      </c>
      <c r="K142" s="288">
        <f t="shared" si="13"/>
        <v>99.971502732175537</v>
      </c>
    </row>
    <row r="143" spans="1:11" ht="26.4" x14ac:dyDescent="0.3">
      <c r="A143" s="25"/>
      <c r="B143" s="25"/>
      <c r="C143" s="26" t="s">
        <v>425</v>
      </c>
      <c r="D143" s="25"/>
      <c r="E143" s="24" t="s">
        <v>424</v>
      </c>
      <c r="F143" s="263">
        <f>F144+F150</f>
        <v>1054.8</v>
      </c>
      <c r="G143" s="263">
        <f>G144+G150</f>
        <v>1054.8</v>
      </c>
      <c r="H143" s="263">
        <f>H144+H150</f>
        <v>253.71044999999998</v>
      </c>
      <c r="I143" s="263">
        <f>I144+I150</f>
        <v>253.63244999999998</v>
      </c>
      <c r="J143" s="283">
        <f t="shared" si="12"/>
        <v>24.045548919226391</v>
      </c>
      <c r="K143" s="283">
        <f t="shared" si="13"/>
        <v>99.969256291965905</v>
      </c>
    </row>
    <row r="144" spans="1:11" ht="40.200000000000003" x14ac:dyDescent="0.3">
      <c r="A144" s="23"/>
      <c r="B144" s="23"/>
      <c r="C144" s="23" t="s">
        <v>423</v>
      </c>
      <c r="D144" s="23"/>
      <c r="E144" s="42" t="s">
        <v>564</v>
      </c>
      <c r="F144" s="264">
        <f>F145</f>
        <v>697.5</v>
      </c>
      <c r="G144" s="264">
        <f>G145</f>
        <v>697.5</v>
      </c>
      <c r="H144" s="264">
        <f>H145</f>
        <v>63</v>
      </c>
      <c r="I144" s="264">
        <f>I145</f>
        <v>63</v>
      </c>
      <c r="J144" s="284">
        <f t="shared" si="12"/>
        <v>9.0322580645161281</v>
      </c>
      <c r="K144" s="284">
        <f t="shared" si="13"/>
        <v>100</v>
      </c>
    </row>
    <row r="145" spans="1:11" ht="40.200000000000003" x14ac:dyDescent="0.3">
      <c r="A145" s="101"/>
      <c r="B145" s="101"/>
      <c r="C145" s="101" t="s">
        <v>422</v>
      </c>
      <c r="D145" s="105"/>
      <c r="E145" s="102" t="s">
        <v>565</v>
      </c>
      <c r="F145" s="265">
        <f>F146+F148</f>
        <v>697.5</v>
      </c>
      <c r="G145" s="265">
        <f>G146+G148</f>
        <v>697.5</v>
      </c>
      <c r="H145" s="265">
        <f>H146+H148</f>
        <v>63</v>
      </c>
      <c r="I145" s="265">
        <f>I146+I148</f>
        <v>63</v>
      </c>
      <c r="J145" s="285">
        <f t="shared" si="12"/>
        <v>9.0322580645161281</v>
      </c>
      <c r="K145" s="285">
        <f t="shared" si="13"/>
        <v>100</v>
      </c>
    </row>
    <row r="146" spans="1:11" ht="40.200000000000003" x14ac:dyDescent="0.3">
      <c r="A146" s="6"/>
      <c r="B146" s="6"/>
      <c r="C146" s="6" t="s">
        <v>421</v>
      </c>
      <c r="D146" s="6"/>
      <c r="E146" s="5" t="s">
        <v>420</v>
      </c>
      <c r="F146" s="266">
        <f>F147</f>
        <v>15.9</v>
      </c>
      <c r="G146" s="266">
        <f>G147</f>
        <v>15.9</v>
      </c>
      <c r="H146" s="266">
        <f>H147</f>
        <v>0</v>
      </c>
      <c r="I146" s="266">
        <f>I147</f>
        <v>0</v>
      </c>
      <c r="J146" s="286">
        <f t="shared" si="12"/>
        <v>0</v>
      </c>
      <c r="K146" s="286"/>
    </row>
    <row r="147" spans="1:11" x14ac:dyDescent="0.3">
      <c r="A147" s="6"/>
      <c r="B147" s="6"/>
      <c r="C147" s="6"/>
      <c r="D147" s="6" t="s">
        <v>12</v>
      </c>
      <c r="E147" s="5" t="s">
        <v>11</v>
      </c>
      <c r="F147" s="270">
        <v>15.9</v>
      </c>
      <c r="G147" s="270">
        <v>15.9</v>
      </c>
      <c r="H147" s="270">
        <v>0</v>
      </c>
      <c r="I147" s="270">
        <v>0</v>
      </c>
      <c r="J147" s="287">
        <f t="shared" si="12"/>
        <v>0</v>
      </c>
      <c r="K147" s="287"/>
    </row>
    <row r="148" spans="1:11" ht="40.200000000000003" x14ac:dyDescent="0.3">
      <c r="A148" s="6"/>
      <c r="B148" s="6"/>
      <c r="C148" s="6" t="s">
        <v>419</v>
      </c>
      <c r="D148" s="6"/>
      <c r="E148" s="5" t="s">
        <v>418</v>
      </c>
      <c r="F148" s="266">
        <f>F149</f>
        <v>681.6</v>
      </c>
      <c r="G148" s="266">
        <f>G149</f>
        <v>681.6</v>
      </c>
      <c r="H148" s="266">
        <f>H149</f>
        <v>63</v>
      </c>
      <c r="I148" s="266">
        <f>I149</f>
        <v>63</v>
      </c>
      <c r="J148" s="286">
        <f t="shared" si="12"/>
        <v>9.2429577464788739</v>
      </c>
      <c r="K148" s="286">
        <f t="shared" si="13"/>
        <v>100</v>
      </c>
    </row>
    <row r="149" spans="1:11" x14ac:dyDescent="0.3">
      <c r="A149" s="6"/>
      <c r="B149" s="6"/>
      <c r="C149" s="6"/>
      <c r="D149" s="6" t="s">
        <v>12</v>
      </c>
      <c r="E149" s="5" t="s">
        <v>11</v>
      </c>
      <c r="F149" s="270">
        <v>681.6</v>
      </c>
      <c r="G149" s="270">
        <v>681.6</v>
      </c>
      <c r="H149" s="270">
        <v>63</v>
      </c>
      <c r="I149" s="270">
        <v>63</v>
      </c>
      <c r="J149" s="287">
        <f t="shared" si="12"/>
        <v>9.2429577464788739</v>
      </c>
      <c r="K149" s="287">
        <f t="shared" si="13"/>
        <v>100</v>
      </c>
    </row>
    <row r="150" spans="1:11" ht="27" x14ac:dyDescent="0.3">
      <c r="A150" s="23"/>
      <c r="B150" s="23"/>
      <c r="C150" s="23" t="s">
        <v>417</v>
      </c>
      <c r="D150" s="23"/>
      <c r="E150" s="42" t="s">
        <v>416</v>
      </c>
      <c r="F150" s="264">
        <f>F151</f>
        <v>357.3</v>
      </c>
      <c r="G150" s="264">
        <f>G151</f>
        <v>357.3</v>
      </c>
      <c r="H150" s="264">
        <f>H151</f>
        <v>190.71044999999998</v>
      </c>
      <c r="I150" s="264">
        <f>I151</f>
        <v>190.63244999999998</v>
      </c>
      <c r="J150" s="284">
        <f t="shared" si="12"/>
        <v>53.35361041141897</v>
      </c>
      <c r="K150" s="284">
        <f t="shared" si="13"/>
        <v>99.95910030100606</v>
      </c>
    </row>
    <row r="151" spans="1:11" ht="27" x14ac:dyDescent="0.3">
      <c r="A151" s="101"/>
      <c r="B151" s="101"/>
      <c r="C151" s="101" t="s">
        <v>415</v>
      </c>
      <c r="D151" s="105"/>
      <c r="E151" s="102" t="s">
        <v>414</v>
      </c>
      <c r="F151" s="265">
        <f>F156+F154+F152</f>
        <v>357.3</v>
      </c>
      <c r="G151" s="265">
        <f>G156+G154+G152</f>
        <v>357.3</v>
      </c>
      <c r="H151" s="265">
        <f>H156+H154+H152</f>
        <v>190.71044999999998</v>
      </c>
      <c r="I151" s="265">
        <f>I156+I154+I152</f>
        <v>190.63244999999998</v>
      </c>
      <c r="J151" s="285">
        <f t="shared" si="12"/>
        <v>53.35361041141897</v>
      </c>
      <c r="K151" s="285">
        <f t="shared" si="13"/>
        <v>99.95910030100606</v>
      </c>
    </row>
    <row r="152" spans="1:11" ht="27" x14ac:dyDescent="0.3">
      <c r="A152" s="7"/>
      <c r="B152" s="7"/>
      <c r="C152" s="6" t="s">
        <v>412</v>
      </c>
      <c r="D152" s="6"/>
      <c r="E152" s="5" t="s">
        <v>573</v>
      </c>
      <c r="F152" s="268">
        <f>F153</f>
        <v>39.1</v>
      </c>
      <c r="G152" s="268">
        <f>G153</f>
        <v>39.1</v>
      </c>
      <c r="H152" s="268">
        <f>H153</f>
        <v>8.1</v>
      </c>
      <c r="I152" s="268">
        <f>I153</f>
        <v>8.0760000000000005</v>
      </c>
      <c r="J152" s="289">
        <f>I152/G152*100</f>
        <v>20.654731457800512</v>
      </c>
      <c r="K152" s="289">
        <f>I152/H152*100</f>
        <v>99.703703703703724</v>
      </c>
    </row>
    <row r="153" spans="1:11" x14ac:dyDescent="0.3">
      <c r="A153" s="7"/>
      <c r="B153" s="7"/>
      <c r="C153" s="6"/>
      <c r="D153" s="6" t="s">
        <v>12</v>
      </c>
      <c r="E153" s="5" t="s">
        <v>11</v>
      </c>
      <c r="F153" s="270">
        <v>39.1</v>
      </c>
      <c r="G153" s="270">
        <v>39.1</v>
      </c>
      <c r="H153" s="270">
        <v>8.1</v>
      </c>
      <c r="I153" s="270">
        <v>8.0760000000000005</v>
      </c>
      <c r="J153" s="287">
        <f>I153/G153*100</f>
        <v>20.654731457800512</v>
      </c>
      <c r="K153" s="287">
        <f>I153/H153*100</f>
        <v>99.703703703703724</v>
      </c>
    </row>
    <row r="154" spans="1:11" x14ac:dyDescent="0.3">
      <c r="A154" s="7"/>
      <c r="B154" s="7"/>
      <c r="C154" s="6" t="s">
        <v>411</v>
      </c>
      <c r="D154" s="6"/>
      <c r="E154" s="5" t="s">
        <v>410</v>
      </c>
      <c r="F154" s="268">
        <f>F155</f>
        <v>35</v>
      </c>
      <c r="G154" s="268">
        <f>G155</f>
        <v>35</v>
      </c>
      <c r="H154" s="268">
        <f>H155</f>
        <v>30</v>
      </c>
      <c r="I154" s="268">
        <f>I155</f>
        <v>29.946000000000002</v>
      </c>
      <c r="J154" s="289">
        <f>I154/G154*100</f>
        <v>85.56</v>
      </c>
      <c r="K154" s="289"/>
    </row>
    <row r="155" spans="1:11" x14ac:dyDescent="0.3">
      <c r="A155" s="7"/>
      <c r="B155" s="7"/>
      <c r="C155" s="6"/>
      <c r="D155" s="6" t="s">
        <v>12</v>
      </c>
      <c r="E155" s="5" t="s">
        <v>11</v>
      </c>
      <c r="F155" s="270">
        <v>35</v>
      </c>
      <c r="G155" s="270">
        <v>35</v>
      </c>
      <c r="H155" s="270">
        <v>30</v>
      </c>
      <c r="I155" s="270">
        <v>29.946000000000002</v>
      </c>
      <c r="J155" s="287">
        <f>I155/G155*100</f>
        <v>85.56</v>
      </c>
      <c r="K155" s="287"/>
    </row>
    <row r="156" spans="1:11" x14ac:dyDescent="0.3">
      <c r="A156" s="7"/>
      <c r="B156" s="7"/>
      <c r="C156" s="6" t="s">
        <v>413</v>
      </c>
      <c r="D156" s="6"/>
      <c r="E156" s="83" t="s">
        <v>572</v>
      </c>
      <c r="F156" s="266">
        <f>F157+F160</f>
        <v>283.2</v>
      </c>
      <c r="G156" s="266">
        <f>G157+G160</f>
        <v>283.2</v>
      </c>
      <c r="H156" s="266">
        <f>H157+H160</f>
        <v>152.61044999999999</v>
      </c>
      <c r="I156" s="266">
        <f>I157+I160</f>
        <v>152.61044999999999</v>
      </c>
      <c r="J156" s="286">
        <f t="shared" si="12"/>
        <v>53.887870762711863</v>
      </c>
      <c r="K156" s="286">
        <f t="shared" si="13"/>
        <v>100</v>
      </c>
    </row>
    <row r="157" spans="1:11" x14ac:dyDescent="0.3">
      <c r="A157" s="7"/>
      <c r="B157" s="7"/>
      <c r="C157" s="6"/>
      <c r="D157" s="6" t="s">
        <v>2</v>
      </c>
      <c r="E157" s="5" t="s">
        <v>11</v>
      </c>
      <c r="F157" s="266">
        <f>SUM(F158:F159)</f>
        <v>262.5</v>
      </c>
      <c r="G157" s="266">
        <f>SUM(G158:G159)</f>
        <v>262.5</v>
      </c>
      <c r="H157" s="266">
        <f>SUM(H158:H159)</f>
        <v>150.07499999999999</v>
      </c>
      <c r="I157" s="266">
        <f>SUM(I158:I159)</f>
        <v>150.07499999999999</v>
      </c>
      <c r="J157" s="286">
        <f t="shared" si="12"/>
        <v>57.171428571428564</v>
      </c>
      <c r="K157" s="286">
        <f t="shared" si="13"/>
        <v>100</v>
      </c>
    </row>
    <row r="158" spans="1:11" x14ac:dyDescent="0.3">
      <c r="A158" s="7"/>
      <c r="B158" s="7"/>
      <c r="C158" s="6"/>
      <c r="D158" s="6"/>
      <c r="E158" s="5" t="s">
        <v>148</v>
      </c>
      <c r="F158" s="266">
        <v>100.1</v>
      </c>
      <c r="G158" s="266">
        <v>100.1</v>
      </c>
      <c r="H158" s="266">
        <v>34.244999999999997</v>
      </c>
      <c r="I158" s="266">
        <v>34.244999999999997</v>
      </c>
      <c r="J158" s="286">
        <f t="shared" si="12"/>
        <v>34.210789210789208</v>
      </c>
      <c r="K158" s="286">
        <f t="shared" si="13"/>
        <v>100</v>
      </c>
    </row>
    <row r="159" spans="1:11" x14ac:dyDescent="0.3">
      <c r="A159" s="7"/>
      <c r="B159" s="7"/>
      <c r="C159" s="6"/>
      <c r="D159" s="6"/>
      <c r="E159" s="5" t="s">
        <v>147</v>
      </c>
      <c r="F159" s="270">
        <f>183.1-20.7</f>
        <v>162.4</v>
      </c>
      <c r="G159" s="270">
        <f>183.1-20.7</f>
        <v>162.4</v>
      </c>
      <c r="H159" s="270">
        <v>115.83</v>
      </c>
      <c r="I159" s="270">
        <v>115.83</v>
      </c>
      <c r="J159" s="287">
        <f t="shared" si="12"/>
        <v>71.323891625615772</v>
      </c>
      <c r="K159" s="287">
        <f t="shared" si="13"/>
        <v>100</v>
      </c>
    </row>
    <row r="160" spans="1:11" x14ac:dyDescent="0.3">
      <c r="A160" s="7"/>
      <c r="B160" s="7"/>
      <c r="C160" s="6"/>
      <c r="D160" s="6" t="s">
        <v>12</v>
      </c>
      <c r="E160" s="5" t="s">
        <v>11</v>
      </c>
      <c r="F160" s="266">
        <f>F161</f>
        <v>20.7</v>
      </c>
      <c r="G160" s="266">
        <f>G161</f>
        <v>20.7</v>
      </c>
      <c r="H160" s="266">
        <f>H161</f>
        <v>2.53545</v>
      </c>
      <c r="I160" s="266">
        <f>I161</f>
        <v>2.53545</v>
      </c>
      <c r="J160" s="286">
        <f t="shared" si="12"/>
        <v>12.248550724637681</v>
      </c>
      <c r="K160" s="286">
        <f t="shared" si="13"/>
        <v>100</v>
      </c>
    </row>
    <row r="161" spans="1:11" x14ac:dyDescent="0.3">
      <c r="A161" s="7"/>
      <c r="B161" s="7"/>
      <c r="C161" s="6"/>
      <c r="D161" s="6"/>
      <c r="E161" s="5" t="s">
        <v>147</v>
      </c>
      <c r="F161" s="266">
        <v>20.7</v>
      </c>
      <c r="G161" s="266">
        <v>20.7</v>
      </c>
      <c r="H161" s="266">
        <v>2.53545</v>
      </c>
      <c r="I161" s="257">
        <v>2.53545</v>
      </c>
      <c r="J161" s="286">
        <f t="shared" si="12"/>
        <v>12.248550724637681</v>
      </c>
      <c r="K161" s="286">
        <f t="shared" si="13"/>
        <v>100</v>
      </c>
    </row>
    <row r="162" spans="1:11" ht="39.6" x14ac:dyDescent="0.3">
      <c r="A162" s="25"/>
      <c r="B162" s="25"/>
      <c r="C162" s="26" t="s">
        <v>409</v>
      </c>
      <c r="D162" s="25"/>
      <c r="E162" s="24" t="s">
        <v>408</v>
      </c>
      <c r="F162" s="263">
        <f t="shared" ref="F162:I164" si="14">F163</f>
        <v>20</v>
      </c>
      <c r="G162" s="263">
        <f t="shared" si="14"/>
        <v>20</v>
      </c>
      <c r="H162" s="263">
        <f t="shared" si="14"/>
        <v>20</v>
      </c>
      <c r="I162" s="263">
        <f t="shared" si="14"/>
        <v>20</v>
      </c>
      <c r="J162" s="283">
        <f t="shared" si="12"/>
        <v>100</v>
      </c>
      <c r="K162" s="283">
        <f t="shared" si="13"/>
        <v>100</v>
      </c>
    </row>
    <row r="163" spans="1:11" x14ac:dyDescent="0.3">
      <c r="A163" s="101"/>
      <c r="B163" s="101"/>
      <c r="C163" s="101" t="s">
        <v>407</v>
      </c>
      <c r="D163" s="101"/>
      <c r="E163" s="108" t="s">
        <v>406</v>
      </c>
      <c r="F163" s="265">
        <f t="shared" si="14"/>
        <v>20</v>
      </c>
      <c r="G163" s="265">
        <f t="shared" si="14"/>
        <v>20</v>
      </c>
      <c r="H163" s="265">
        <f t="shared" si="14"/>
        <v>20</v>
      </c>
      <c r="I163" s="265">
        <f t="shared" si="14"/>
        <v>20</v>
      </c>
      <c r="J163" s="285">
        <f t="shared" si="12"/>
        <v>100</v>
      </c>
      <c r="K163" s="285">
        <f t="shared" si="13"/>
        <v>100</v>
      </c>
    </row>
    <row r="164" spans="1:11" x14ac:dyDescent="0.3">
      <c r="A164" s="7"/>
      <c r="B164" s="7"/>
      <c r="C164" s="6" t="s">
        <v>405</v>
      </c>
      <c r="D164" s="6"/>
      <c r="E164" s="82" t="s">
        <v>574</v>
      </c>
      <c r="F164" s="266">
        <f t="shared" si="14"/>
        <v>20</v>
      </c>
      <c r="G164" s="266">
        <f t="shared" si="14"/>
        <v>20</v>
      </c>
      <c r="H164" s="266">
        <f t="shared" si="14"/>
        <v>20</v>
      </c>
      <c r="I164" s="266">
        <f t="shared" si="14"/>
        <v>20</v>
      </c>
      <c r="J164" s="286">
        <f t="shared" si="12"/>
        <v>100</v>
      </c>
      <c r="K164" s="286">
        <f t="shared" si="13"/>
        <v>100</v>
      </c>
    </row>
    <row r="165" spans="1:11" x14ac:dyDescent="0.3">
      <c r="A165" s="7"/>
      <c r="B165" s="7"/>
      <c r="C165" s="6"/>
      <c r="D165" s="6" t="s">
        <v>12</v>
      </c>
      <c r="E165" s="5" t="s">
        <v>11</v>
      </c>
      <c r="F165" s="270">
        <v>20</v>
      </c>
      <c r="G165" s="270">
        <v>20</v>
      </c>
      <c r="H165" s="270">
        <v>20</v>
      </c>
      <c r="I165" s="270">
        <v>20</v>
      </c>
      <c r="J165" s="287">
        <f t="shared" si="12"/>
        <v>100</v>
      </c>
      <c r="K165" s="287">
        <f t="shared" si="13"/>
        <v>100</v>
      </c>
    </row>
    <row r="166" spans="1:11" x14ac:dyDescent="0.3">
      <c r="A166" s="15"/>
      <c r="B166" s="17" t="s">
        <v>404</v>
      </c>
      <c r="C166" s="16"/>
      <c r="D166" s="15"/>
      <c r="E166" s="14" t="s">
        <v>403</v>
      </c>
      <c r="F166" s="267">
        <f>F167+F202+F209+F257</f>
        <v>367628.02839999995</v>
      </c>
      <c r="G166" s="267">
        <f>G167+G202+G209+G257</f>
        <v>368994.24469999998</v>
      </c>
      <c r="H166" s="267">
        <f>H167+H202+H209+H257</f>
        <v>135630.6833</v>
      </c>
      <c r="I166" s="267">
        <f>I167+I202+I209+I257</f>
        <v>135478.91801999998</v>
      </c>
      <c r="J166" s="288">
        <f t="shared" si="12"/>
        <v>36.715726590843488</v>
      </c>
      <c r="K166" s="288">
        <f t="shared" si="13"/>
        <v>99.888104021665697</v>
      </c>
    </row>
    <row r="167" spans="1:11" x14ac:dyDescent="0.3">
      <c r="A167" s="15"/>
      <c r="B167" s="17" t="s">
        <v>402</v>
      </c>
      <c r="C167" s="16"/>
      <c r="D167" s="17"/>
      <c r="E167" s="21" t="s">
        <v>401</v>
      </c>
      <c r="F167" s="267">
        <f>F168+F198</f>
        <v>1325.6</v>
      </c>
      <c r="G167" s="267">
        <f>G168+G198</f>
        <v>1360.14571</v>
      </c>
      <c r="H167" s="267">
        <f>H168+H198</f>
        <v>444.42</v>
      </c>
      <c r="I167" s="267">
        <f>I168+I198</f>
        <v>444.14300000000003</v>
      </c>
      <c r="J167" s="288">
        <f t="shared" si="12"/>
        <v>32.654074981422397</v>
      </c>
      <c r="K167" s="288">
        <f t="shared" si="13"/>
        <v>99.937671571936463</v>
      </c>
    </row>
    <row r="168" spans="1:11" x14ac:dyDescent="0.3">
      <c r="A168" s="15"/>
      <c r="B168" s="17"/>
      <c r="C168" s="16" t="s">
        <v>36</v>
      </c>
      <c r="D168" s="15"/>
      <c r="E168" s="21" t="s">
        <v>35</v>
      </c>
      <c r="F168" s="267">
        <f>F169+F183</f>
        <v>892.2</v>
      </c>
      <c r="G168" s="267">
        <f>G169+G183+G188</f>
        <v>926.74571000000003</v>
      </c>
      <c r="H168" s="267">
        <f>H169+H183</f>
        <v>155.5</v>
      </c>
      <c r="I168" s="267">
        <f>I169+I183</f>
        <v>155.22299999999998</v>
      </c>
      <c r="J168" s="288">
        <f t="shared" si="12"/>
        <v>16.749254765905526</v>
      </c>
      <c r="K168" s="288">
        <f t="shared" si="13"/>
        <v>99.821864951768475</v>
      </c>
    </row>
    <row r="169" spans="1:11" ht="26.4" x14ac:dyDescent="0.3">
      <c r="A169" s="25"/>
      <c r="B169" s="25"/>
      <c r="C169" s="26" t="s">
        <v>343</v>
      </c>
      <c r="D169" s="25"/>
      <c r="E169" s="24" t="s">
        <v>342</v>
      </c>
      <c r="F169" s="263">
        <f>F170</f>
        <v>260</v>
      </c>
      <c r="G169" s="263">
        <f>G170</f>
        <v>260</v>
      </c>
      <c r="H169" s="263">
        <f>H170</f>
        <v>155.5</v>
      </c>
      <c r="I169" s="263">
        <f>I170</f>
        <v>155.22299999999998</v>
      </c>
      <c r="J169" s="283">
        <f t="shared" si="12"/>
        <v>59.701153846153844</v>
      </c>
      <c r="K169" s="283">
        <f t="shared" si="13"/>
        <v>99.821864951768475</v>
      </c>
    </row>
    <row r="170" spans="1:11" ht="27" x14ac:dyDescent="0.3">
      <c r="A170" s="23"/>
      <c r="B170" s="23"/>
      <c r="C170" s="23" t="s">
        <v>400</v>
      </c>
      <c r="D170" s="23"/>
      <c r="E170" s="64" t="s">
        <v>399</v>
      </c>
      <c r="F170" s="264">
        <f>F171+F174</f>
        <v>260</v>
      </c>
      <c r="G170" s="264">
        <f>G171+G174</f>
        <v>260</v>
      </c>
      <c r="H170" s="264">
        <f>H171+H174</f>
        <v>155.5</v>
      </c>
      <c r="I170" s="264">
        <f>I171+I174</f>
        <v>155.22299999999998</v>
      </c>
      <c r="J170" s="284">
        <f t="shared" si="12"/>
        <v>59.701153846153844</v>
      </c>
      <c r="K170" s="284">
        <f t="shared" si="13"/>
        <v>99.821864951768475</v>
      </c>
    </row>
    <row r="171" spans="1:11" x14ac:dyDescent="0.3">
      <c r="A171" s="101"/>
      <c r="B171" s="101"/>
      <c r="C171" s="101" t="s">
        <v>398</v>
      </c>
      <c r="D171" s="101"/>
      <c r="E171" s="108" t="s">
        <v>397</v>
      </c>
      <c r="F171" s="265">
        <f t="shared" ref="F171:I172" si="15">F172</f>
        <v>124</v>
      </c>
      <c r="G171" s="265">
        <f t="shared" si="15"/>
        <v>124</v>
      </c>
      <c r="H171" s="265">
        <f t="shared" si="15"/>
        <v>100.1</v>
      </c>
      <c r="I171" s="265">
        <f t="shared" si="15"/>
        <v>100.1</v>
      </c>
      <c r="J171" s="285">
        <f t="shared" si="12"/>
        <v>80.725806451612897</v>
      </c>
      <c r="K171" s="285">
        <f t="shared" si="13"/>
        <v>100</v>
      </c>
    </row>
    <row r="172" spans="1:11" x14ac:dyDescent="0.3">
      <c r="A172" s="6"/>
      <c r="B172" s="6"/>
      <c r="C172" s="6" t="s">
        <v>396</v>
      </c>
      <c r="D172" s="6"/>
      <c r="E172" s="74" t="s">
        <v>395</v>
      </c>
      <c r="F172" s="268">
        <f t="shared" si="15"/>
        <v>124</v>
      </c>
      <c r="G172" s="268">
        <f t="shared" si="15"/>
        <v>124</v>
      </c>
      <c r="H172" s="268">
        <f t="shared" si="15"/>
        <v>100.1</v>
      </c>
      <c r="I172" s="268">
        <f t="shared" si="15"/>
        <v>100.1</v>
      </c>
      <c r="J172" s="289">
        <f t="shared" si="12"/>
        <v>80.725806451612897</v>
      </c>
      <c r="K172" s="289">
        <f t="shared" si="13"/>
        <v>100</v>
      </c>
    </row>
    <row r="173" spans="1:11" x14ac:dyDescent="0.3">
      <c r="A173" s="6"/>
      <c r="B173" s="6"/>
      <c r="C173" s="6"/>
      <c r="D173" s="6" t="s">
        <v>12</v>
      </c>
      <c r="E173" s="5" t="s">
        <v>11</v>
      </c>
      <c r="F173" s="270">
        <v>124</v>
      </c>
      <c r="G173" s="270">
        <v>124</v>
      </c>
      <c r="H173" s="270">
        <v>100.1</v>
      </c>
      <c r="I173" s="270">
        <v>100.1</v>
      </c>
      <c r="J173" s="287">
        <f t="shared" si="12"/>
        <v>80.725806451612897</v>
      </c>
      <c r="K173" s="287">
        <f t="shared" si="13"/>
        <v>100</v>
      </c>
    </row>
    <row r="174" spans="1:11" x14ac:dyDescent="0.3">
      <c r="A174" s="101"/>
      <c r="B174" s="101"/>
      <c r="C174" s="101" t="s">
        <v>394</v>
      </c>
      <c r="D174" s="101"/>
      <c r="E174" s="108" t="s">
        <v>393</v>
      </c>
      <c r="F174" s="265">
        <f>F175+F177+F179+F181</f>
        <v>136</v>
      </c>
      <c r="G174" s="265">
        <f>G175+G177+G179+G181</f>
        <v>136</v>
      </c>
      <c r="H174" s="265">
        <f>H175+H177+H179+H181</f>
        <v>55.4</v>
      </c>
      <c r="I174" s="265">
        <f>I175+I177+I179+I181</f>
        <v>55.122999999999998</v>
      </c>
      <c r="J174" s="285">
        <f t="shared" si="12"/>
        <v>40.531617647058823</v>
      </c>
      <c r="K174" s="285"/>
    </row>
    <row r="175" spans="1:11" ht="27" x14ac:dyDescent="0.3">
      <c r="A175" s="7"/>
      <c r="B175" s="7"/>
      <c r="C175" s="6" t="s">
        <v>392</v>
      </c>
      <c r="D175" s="6"/>
      <c r="E175" s="74" t="s">
        <v>391</v>
      </c>
      <c r="F175" s="268">
        <f>F176</f>
        <v>40.6</v>
      </c>
      <c r="G175" s="268">
        <f>G176</f>
        <v>40.6</v>
      </c>
      <c r="H175" s="268">
        <f>H176</f>
        <v>0</v>
      </c>
      <c r="I175" s="268">
        <f>I176</f>
        <v>0</v>
      </c>
      <c r="J175" s="289">
        <f t="shared" si="12"/>
        <v>0</v>
      </c>
      <c r="K175" s="289"/>
    </row>
    <row r="176" spans="1:11" x14ac:dyDescent="0.3">
      <c r="A176" s="7"/>
      <c r="B176" s="7"/>
      <c r="C176" s="6"/>
      <c r="D176" s="6" t="s">
        <v>12</v>
      </c>
      <c r="E176" s="5" t="s">
        <v>11</v>
      </c>
      <c r="F176" s="270">
        <v>40.6</v>
      </c>
      <c r="G176" s="270">
        <v>40.6</v>
      </c>
      <c r="H176" s="270">
        <v>0</v>
      </c>
      <c r="I176" s="270"/>
      <c r="J176" s="287">
        <f t="shared" si="12"/>
        <v>0</v>
      </c>
      <c r="K176" s="287"/>
    </row>
    <row r="177" spans="1:11" x14ac:dyDescent="0.3">
      <c r="A177" s="7"/>
      <c r="B177" s="7"/>
      <c r="C177" s="6" t="s">
        <v>390</v>
      </c>
      <c r="D177" s="6"/>
      <c r="E177" s="74" t="s">
        <v>389</v>
      </c>
      <c r="F177" s="268">
        <f>F178</f>
        <v>40</v>
      </c>
      <c r="G177" s="268">
        <f>G178</f>
        <v>40</v>
      </c>
      <c r="H177" s="268">
        <f>H178</f>
        <v>0</v>
      </c>
      <c r="I177" s="268">
        <f>I178</f>
        <v>0</v>
      </c>
      <c r="J177" s="289">
        <f t="shared" si="12"/>
        <v>0</v>
      </c>
      <c r="K177" s="289"/>
    </row>
    <row r="178" spans="1:11" x14ac:dyDescent="0.3">
      <c r="A178" s="7"/>
      <c r="B178" s="7"/>
      <c r="C178" s="6"/>
      <c r="D178" s="6" t="s">
        <v>12</v>
      </c>
      <c r="E178" s="5" t="s">
        <v>11</v>
      </c>
      <c r="F178" s="268">
        <v>40</v>
      </c>
      <c r="G178" s="268">
        <v>40</v>
      </c>
      <c r="H178" s="268">
        <v>0</v>
      </c>
      <c r="I178" s="268"/>
      <c r="J178" s="289">
        <f t="shared" si="12"/>
        <v>0</v>
      </c>
      <c r="K178" s="289"/>
    </row>
    <row r="179" spans="1:11" x14ac:dyDescent="0.3">
      <c r="A179" s="7"/>
      <c r="B179" s="7"/>
      <c r="C179" s="6" t="s">
        <v>388</v>
      </c>
      <c r="D179" s="6"/>
      <c r="E179" s="74" t="s">
        <v>387</v>
      </c>
      <c r="F179" s="268">
        <f>F180</f>
        <v>26.6</v>
      </c>
      <c r="G179" s="268">
        <f>G180</f>
        <v>0</v>
      </c>
      <c r="H179" s="268">
        <f>H180</f>
        <v>0</v>
      </c>
      <c r="I179" s="268">
        <f>I180</f>
        <v>0</v>
      </c>
      <c r="J179" s="289" t="e">
        <f t="shared" si="12"/>
        <v>#DIV/0!</v>
      </c>
      <c r="K179" s="289"/>
    </row>
    <row r="180" spans="1:11" x14ac:dyDescent="0.3">
      <c r="A180" s="7"/>
      <c r="B180" s="7"/>
      <c r="C180" s="6"/>
      <c r="D180" s="6" t="s">
        <v>12</v>
      </c>
      <c r="E180" s="5" t="s">
        <v>11</v>
      </c>
      <c r="F180" s="270">
        <v>26.6</v>
      </c>
      <c r="G180" s="270">
        <v>0</v>
      </c>
      <c r="H180" s="270">
        <v>0</v>
      </c>
      <c r="I180" s="270"/>
      <c r="J180" s="287" t="e">
        <f t="shared" si="12"/>
        <v>#DIV/0!</v>
      </c>
      <c r="K180" s="287"/>
    </row>
    <row r="181" spans="1:11" x14ac:dyDescent="0.3">
      <c r="A181" s="7"/>
      <c r="B181" s="7"/>
      <c r="C181" s="6" t="s">
        <v>386</v>
      </c>
      <c r="D181" s="6"/>
      <c r="E181" s="74" t="s">
        <v>385</v>
      </c>
      <c r="F181" s="268">
        <f>F182</f>
        <v>28.8</v>
      </c>
      <c r="G181" s="268">
        <f>G182</f>
        <v>55.4</v>
      </c>
      <c r="H181" s="268">
        <f>H182</f>
        <v>55.4</v>
      </c>
      <c r="I181" s="268">
        <f>I182</f>
        <v>55.122999999999998</v>
      </c>
      <c r="J181" s="289">
        <f t="shared" si="12"/>
        <v>99.5</v>
      </c>
      <c r="K181" s="289"/>
    </row>
    <row r="182" spans="1:11" x14ac:dyDescent="0.3">
      <c r="A182" s="7"/>
      <c r="B182" s="7"/>
      <c r="C182" s="6"/>
      <c r="D182" s="6" t="s">
        <v>12</v>
      </c>
      <c r="E182" s="5" t="s">
        <v>11</v>
      </c>
      <c r="F182" s="268">
        <v>28.8</v>
      </c>
      <c r="G182" s="268">
        <v>55.4</v>
      </c>
      <c r="H182" s="268">
        <v>55.4</v>
      </c>
      <c r="I182" s="268">
        <v>55.122999999999998</v>
      </c>
      <c r="J182" s="289">
        <f t="shared" si="12"/>
        <v>99.5</v>
      </c>
      <c r="K182" s="289"/>
    </row>
    <row r="183" spans="1:11" ht="26.4" x14ac:dyDescent="0.3">
      <c r="A183" s="25"/>
      <c r="B183" s="25"/>
      <c r="C183" s="26" t="s">
        <v>273</v>
      </c>
      <c r="D183" s="25"/>
      <c r="E183" s="24" t="s">
        <v>272</v>
      </c>
      <c r="F183" s="263">
        <f t="shared" ref="F183:I186" si="16">F184</f>
        <v>632.20000000000005</v>
      </c>
      <c r="G183" s="263">
        <f t="shared" si="16"/>
        <v>632.20000000000005</v>
      </c>
      <c r="H183" s="263">
        <f t="shared" si="16"/>
        <v>0</v>
      </c>
      <c r="I183" s="263">
        <f t="shared" si="16"/>
        <v>0</v>
      </c>
      <c r="J183" s="283">
        <f t="shared" si="12"/>
        <v>0</v>
      </c>
      <c r="K183" s="283"/>
    </row>
    <row r="184" spans="1:11" ht="27" x14ac:dyDescent="0.3">
      <c r="A184" s="23"/>
      <c r="B184" s="23"/>
      <c r="C184" s="23" t="s">
        <v>271</v>
      </c>
      <c r="D184" s="23"/>
      <c r="E184" s="64" t="s">
        <v>270</v>
      </c>
      <c r="F184" s="264">
        <f t="shared" si="16"/>
        <v>632.20000000000005</v>
      </c>
      <c r="G184" s="264">
        <f t="shared" si="16"/>
        <v>632.20000000000005</v>
      </c>
      <c r="H184" s="264">
        <f t="shared" si="16"/>
        <v>0</v>
      </c>
      <c r="I184" s="264">
        <f t="shared" si="16"/>
        <v>0</v>
      </c>
      <c r="J184" s="284">
        <f t="shared" si="12"/>
        <v>0</v>
      </c>
      <c r="K184" s="284"/>
    </row>
    <row r="185" spans="1:11" ht="27" x14ac:dyDescent="0.3">
      <c r="A185" s="101"/>
      <c r="B185" s="101"/>
      <c r="C185" s="101" t="s">
        <v>384</v>
      </c>
      <c r="D185" s="105"/>
      <c r="E185" s="108" t="s">
        <v>383</v>
      </c>
      <c r="F185" s="265">
        <f t="shared" si="16"/>
        <v>632.20000000000005</v>
      </c>
      <c r="G185" s="265">
        <f t="shared" si="16"/>
        <v>632.20000000000005</v>
      </c>
      <c r="H185" s="265">
        <f t="shared" si="16"/>
        <v>0</v>
      </c>
      <c r="I185" s="265">
        <f t="shared" si="16"/>
        <v>0</v>
      </c>
      <c r="J185" s="285">
        <f t="shared" si="12"/>
        <v>0</v>
      </c>
      <c r="K185" s="285"/>
    </row>
    <row r="186" spans="1:11" ht="26.4" x14ac:dyDescent="0.3">
      <c r="A186" s="7"/>
      <c r="B186" s="7"/>
      <c r="C186" s="45" t="s">
        <v>382</v>
      </c>
      <c r="D186" s="45"/>
      <c r="E186" s="8" t="s">
        <v>381</v>
      </c>
      <c r="F186" s="268">
        <f t="shared" si="16"/>
        <v>632.20000000000005</v>
      </c>
      <c r="G186" s="268">
        <f t="shared" si="16"/>
        <v>632.20000000000005</v>
      </c>
      <c r="H186" s="268">
        <f t="shared" si="16"/>
        <v>0</v>
      </c>
      <c r="I186" s="268">
        <f t="shared" si="16"/>
        <v>0</v>
      </c>
      <c r="J186" s="289">
        <f t="shared" si="12"/>
        <v>0</v>
      </c>
      <c r="K186" s="289"/>
    </row>
    <row r="187" spans="1:11" x14ac:dyDescent="0.3">
      <c r="A187" s="7"/>
      <c r="B187" s="7"/>
      <c r="C187" s="45"/>
      <c r="D187" s="6" t="s">
        <v>12</v>
      </c>
      <c r="E187" s="5" t="s">
        <v>11</v>
      </c>
      <c r="F187" s="268">
        <v>632.20000000000005</v>
      </c>
      <c r="G187" s="268">
        <v>632.20000000000005</v>
      </c>
      <c r="H187" s="268">
        <v>0</v>
      </c>
      <c r="I187" s="268"/>
      <c r="J187" s="289">
        <f t="shared" si="12"/>
        <v>0</v>
      </c>
      <c r="K187" s="289"/>
    </row>
    <row r="188" spans="1:11" ht="27" x14ac:dyDescent="0.3">
      <c r="A188" s="25"/>
      <c r="B188" s="25"/>
      <c r="C188" s="26" t="s">
        <v>335</v>
      </c>
      <c r="D188" s="25"/>
      <c r="E188" s="497" t="s">
        <v>1149</v>
      </c>
      <c r="F188" s="263"/>
      <c r="G188" s="263">
        <f>G189</f>
        <v>34.54571</v>
      </c>
      <c r="H188" s="263"/>
      <c r="I188" s="263"/>
      <c r="J188" s="283"/>
      <c r="K188" s="283"/>
    </row>
    <row r="189" spans="1:11" x14ac:dyDescent="0.3">
      <c r="A189" s="101"/>
      <c r="B189" s="101"/>
      <c r="C189" s="495" t="s">
        <v>334</v>
      </c>
      <c r="D189" s="105"/>
      <c r="E189" s="493" t="s">
        <v>333</v>
      </c>
      <c r="F189" s="265"/>
      <c r="G189" s="265">
        <f>G190+G194</f>
        <v>34.54571</v>
      </c>
      <c r="H189" s="265"/>
      <c r="I189" s="265"/>
      <c r="J189" s="285"/>
      <c r="K189" s="285"/>
    </row>
    <row r="190" spans="1:11" ht="38.25" customHeight="1" x14ac:dyDescent="0.3">
      <c r="A190" s="484"/>
      <c r="B190" s="484"/>
      <c r="C190" s="496" t="s">
        <v>1150</v>
      </c>
      <c r="D190" s="478"/>
      <c r="E190" s="479" t="s">
        <v>1151</v>
      </c>
      <c r="F190" s="268"/>
      <c r="G190" s="268">
        <f>G191</f>
        <v>13.27258</v>
      </c>
      <c r="H190" s="268"/>
      <c r="I190" s="268"/>
      <c r="J190" s="289"/>
      <c r="K190" s="289"/>
    </row>
    <row r="191" spans="1:11" x14ac:dyDescent="0.3">
      <c r="A191" s="484"/>
      <c r="B191" s="484"/>
      <c r="C191" s="496"/>
      <c r="D191" s="6" t="s">
        <v>12</v>
      </c>
      <c r="E191" s="5" t="s">
        <v>11</v>
      </c>
      <c r="F191" s="268"/>
      <c r="G191" s="268">
        <f>G192+G193</f>
        <v>13.27258</v>
      </c>
      <c r="H191" s="268"/>
      <c r="I191" s="268"/>
      <c r="J191" s="289"/>
      <c r="K191" s="289"/>
    </row>
    <row r="192" spans="1:11" x14ac:dyDescent="0.3">
      <c r="A192" s="484"/>
      <c r="B192" s="484"/>
      <c r="C192" s="496"/>
      <c r="D192" s="478"/>
      <c r="E192" s="479" t="s">
        <v>296</v>
      </c>
      <c r="F192" s="268"/>
      <c r="G192" s="268">
        <v>9.95444</v>
      </c>
      <c r="H192" s="268"/>
      <c r="I192" s="268"/>
      <c r="J192" s="289"/>
      <c r="K192" s="289"/>
    </row>
    <row r="193" spans="1:11" x14ac:dyDescent="0.3">
      <c r="A193" s="484"/>
      <c r="B193" s="484"/>
      <c r="C193" s="496"/>
      <c r="D193" s="478"/>
      <c r="E193" s="479" t="s">
        <v>148</v>
      </c>
      <c r="F193" s="268"/>
      <c r="G193" s="268">
        <v>3.3181400000000001</v>
      </c>
      <c r="H193" s="268"/>
      <c r="I193" s="268"/>
      <c r="J193" s="289"/>
      <c r="K193" s="289"/>
    </row>
    <row r="194" spans="1:11" ht="61.5" customHeight="1" x14ac:dyDescent="0.3">
      <c r="A194" s="484"/>
      <c r="B194" s="484"/>
      <c r="C194" s="496" t="s">
        <v>1152</v>
      </c>
      <c r="D194" s="478"/>
      <c r="E194" s="479" t="s">
        <v>1153</v>
      </c>
      <c r="F194" s="268"/>
      <c r="G194" s="268">
        <f>G195</f>
        <v>21.273130000000002</v>
      </c>
      <c r="H194" s="268"/>
      <c r="I194" s="268"/>
      <c r="J194" s="289"/>
      <c r="K194" s="289"/>
    </row>
    <row r="195" spans="1:11" x14ac:dyDescent="0.3">
      <c r="A195" s="484"/>
      <c r="B195" s="484"/>
      <c r="C195" s="496"/>
      <c r="D195" s="6" t="s">
        <v>12</v>
      </c>
      <c r="E195" s="5" t="s">
        <v>11</v>
      </c>
      <c r="F195" s="268"/>
      <c r="G195" s="268">
        <f>G196+G197</f>
        <v>21.273130000000002</v>
      </c>
      <c r="H195" s="268"/>
      <c r="I195" s="268"/>
      <c r="J195" s="289"/>
      <c r="K195" s="289"/>
    </row>
    <row r="196" spans="1:11" x14ac:dyDescent="0.3">
      <c r="A196" s="484"/>
      <c r="B196" s="484"/>
      <c r="C196" s="496"/>
      <c r="D196" s="478"/>
      <c r="E196" s="479" t="s">
        <v>296</v>
      </c>
      <c r="F196" s="268"/>
      <c r="G196" s="268">
        <v>15.95485</v>
      </c>
      <c r="H196" s="268"/>
      <c r="I196" s="268"/>
      <c r="J196" s="289"/>
      <c r="K196" s="289"/>
    </row>
    <row r="197" spans="1:11" x14ac:dyDescent="0.3">
      <c r="A197" s="484"/>
      <c r="B197" s="484"/>
      <c r="C197" s="496"/>
      <c r="D197" s="478"/>
      <c r="E197" s="479" t="s">
        <v>148</v>
      </c>
      <c r="F197" s="268"/>
      <c r="G197" s="268">
        <v>5.3182799999999997</v>
      </c>
      <c r="H197" s="268"/>
      <c r="I197" s="268"/>
      <c r="J197" s="289"/>
      <c r="K197" s="289"/>
    </row>
    <row r="198" spans="1:11" x14ac:dyDescent="0.3">
      <c r="A198" s="81"/>
      <c r="B198" s="81"/>
      <c r="C198" s="39" t="s">
        <v>52</v>
      </c>
      <c r="D198" s="38"/>
      <c r="E198" s="80" t="s">
        <v>51</v>
      </c>
      <c r="F198" s="272">
        <f t="shared" ref="F198:I200" si="17">F199</f>
        <v>433.4</v>
      </c>
      <c r="G198" s="272">
        <f t="shared" si="17"/>
        <v>433.4</v>
      </c>
      <c r="H198" s="272">
        <f t="shared" si="17"/>
        <v>288.92</v>
      </c>
      <c r="I198" s="272">
        <f t="shared" si="17"/>
        <v>288.92</v>
      </c>
      <c r="J198" s="292">
        <f t="shared" si="12"/>
        <v>66.663590216889716</v>
      </c>
      <c r="K198" s="292">
        <f t="shared" si="13"/>
        <v>100</v>
      </c>
    </row>
    <row r="199" spans="1:11" ht="26.4" x14ac:dyDescent="0.3">
      <c r="A199" s="76"/>
      <c r="B199" s="76"/>
      <c r="C199" s="35" t="s">
        <v>16</v>
      </c>
      <c r="D199" s="34"/>
      <c r="E199" s="69" t="s">
        <v>15</v>
      </c>
      <c r="F199" s="277">
        <f t="shared" si="17"/>
        <v>433.4</v>
      </c>
      <c r="G199" s="277">
        <f t="shared" si="17"/>
        <v>433.4</v>
      </c>
      <c r="H199" s="277">
        <f t="shared" si="17"/>
        <v>288.92</v>
      </c>
      <c r="I199" s="277">
        <f t="shared" si="17"/>
        <v>288.92</v>
      </c>
      <c r="J199" s="297">
        <f t="shared" si="12"/>
        <v>66.663590216889716</v>
      </c>
      <c r="K199" s="297">
        <f t="shared" si="13"/>
        <v>100</v>
      </c>
    </row>
    <row r="200" spans="1:11" ht="26.4" x14ac:dyDescent="0.3">
      <c r="A200" s="7"/>
      <c r="B200" s="7"/>
      <c r="C200" s="6" t="s">
        <v>575</v>
      </c>
      <c r="D200" s="6"/>
      <c r="E200" s="124" t="s">
        <v>588</v>
      </c>
      <c r="F200" s="266">
        <f t="shared" si="17"/>
        <v>433.4</v>
      </c>
      <c r="G200" s="266">
        <f t="shared" si="17"/>
        <v>433.4</v>
      </c>
      <c r="H200" s="266">
        <f t="shared" si="17"/>
        <v>288.92</v>
      </c>
      <c r="I200" s="266">
        <f t="shared" si="17"/>
        <v>288.92</v>
      </c>
      <c r="J200" s="286">
        <f t="shared" si="12"/>
        <v>66.663590216889716</v>
      </c>
      <c r="K200" s="286">
        <f t="shared" si="13"/>
        <v>100</v>
      </c>
    </row>
    <row r="201" spans="1:11" ht="27" x14ac:dyDescent="0.3">
      <c r="A201" s="7"/>
      <c r="B201" s="7"/>
      <c r="C201" s="6"/>
      <c r="D201" s="6" t="s">
        <v>57</v>
      </c>
      <c r="E201" s="5" t="s">
        <v>56</v>
      </c>
      <c r="F201" s="270">
        <v>433.4</v>
      </c>
      <c r="G201" s="270">
        <v>433.4</v>
      </c>
      <c r="H201" s="270">
        <v>288.92</v>
      </c>
      <c r="I201" s="270">
        <v>288.92</v>
      </c>
      <c r="J201" s="287">
        <f t="shared" si="12"/>
        <v>66.663590216889716</v>
      </c>
      <c r="K201" s="287">
        <f t="shared" si="13"/>
        <v>100</v>
      </c>
    </row>
    <row r="202" spans="1:11" x14ac:dyDescent="0.3">
      <c r="A202" s="15"/>
      <c r="B202" s="17" t="s">
        <v>380</v>
      </c>
      <c r="C202" s="16"/>
      <c r="D202" s="15"/>
      <c r="E202" s="14" t="s">
        <v>379</v>
      </c>
      <c r="F202" s="274">
        <f>F204</f>
        <v>7078.2</v>
      </c>
      <c r="G202" s="274">
        <f>G204</f>
        <v>7078.2</v>
      </c>
      <c r="H202" s="274">
        <f>H204</f>
        <v>3220</v>
      </c>
      <c r="I202" s="274">
        <f>I204</f>
        <v>3216.6718000000001</v>
      </c>
      <c r="J202" s="294">
        <f t="shared" si="12"/>
        <v>45.444771269531806</v>
      </c>
      <c r="K202" s="294">
        <f t="shared" si="13"/>
        <v>99.896639751552797</v>
      </c>
    </row>
    <row r="203" spans="1:11" x14ac:dyDescent="0.3">
      <c r="A203" s="15"/>
      <c r="B203" s="17"/>
      <c r="C203" s="16" t="s">
        <v>36</v>
      </c>
      <c r="D203" s="15"/>
      <c r="E203" s="21" t="s">
        <v>35</v>
      </c>
      <c r="F203" s="274">
        <f t="shared" ref="F203:I207" si="18">F204</f>
        <v>7078.2</v>
      </c>
      <c r="G203" s="274">
        <f t="shared" si="18"/>
        <v>7078.2</v>
      </c>
      <c r="H203" s="274">
        <f t="shared" si="18"/>
        <v>3220</v>
      </c>
      <c r="I203" s="274">
        <f t="shared" si="18"/>
        <v>3216.6718000000001</v>
      </c>
      <c r="J203" s="294">
        <f t="shared" si="12"/>
        <v>45.444771269531806</v>
      </c>
      <c r="K203" s="294">
        <f t="shared" si="13"/>
        <v>99.896639751552797</v>
      </c>
    </row>
    <row r="204" spans="1:11" ht="26.4" x14ac:dyDescent="0.3">
      <c r="A204" s="25"/>
      <c r="B204" s="25"/>
      <c r="C204" s="26" t="s">
        <v>371</v>
      </c>
      <c r="D204" s="25"/>
      <c r="E204" s="24" t="s">
        <v>370</v>
      </c>
      <c r="F204" s="263">
        <f t="shared" si="18"/>
        <v>7078.2</v>
      </c>
      <c r="G204" s="263">
        <f t="shared" si="18"/>
        <v>7078.2</v>
      </c>
      <c r="H204" s="263">
        <f t="shared" si="18"/>
        <v>3220</v>
      </c>
      <c r="I204" s="263">
        <f t="shared" si="18"/>
        <v>3216.6718000000001</v>
      </c>
      <c r="J204" s="283">
        <f t="shared" si="12"/>
        <v>45.444771269531806</v>
      </c>
      <c r="K204" s="283">
        <f t="shared" si="13"/>
        <v>99.896639751552797</v>
      </c>
    </row>
    <row r="205" spans="1:11" ht="27" x14ac:dyDescent="0.3">
      <c r="A205" s="23"/>
      <c r="B205" s="23"/>
      <c r="C205" s="23" t="s">
        <v>378</v>
      </c>
      <c r="D205" s="23"/>
      <c r="E205" s="42" t="s">
        <v>377</v>
      </c>
      <c r="F205" s="264">
        <f t="shared" si="18"/>
        <v>7078.2</v>
      </c>
      <c r="G205" s="264">
        <f t="shared" si="18"/>
        <v>7078.2</v>
      </c>
      <c r="H205" s="264">
        <f t="shared" si="18"/>
        <v>3220</v>
      </c>
      <c r="I205" s="264">
        <f t="shared" si="18"/>
        <v>3216.6718000000001</v>
      </c>
      <c r="J205" s="284">
        <f t="shared" si="12"/>
        <v>45.444771269531806</v>
      </c>
      <c r="K205" s="284">
        <f t="shared" si="13"/>
        <v>99.896639751552797</v>
      </c>
    </row>
    <row r="206" spans="1:11" ht="27" x14ac:dyDescent="0.3">
      <c r="A206" s="101"/>
      <c r="B206" s="101"/>
      <c r="C206" s="101" t="s">
        <v>376</v>
      </c>
      <c r="D206" s="101"/>
      <c r="E206" s="102" t="s">
        <v>375</v>
      </c>
      <c r="F206" s="265">
        <f t="shared" si="18"/>
        <v>7078.2</v>
      </c>
      <c r="G206" s="265">
        <f t="shared" si="18"/>
        <v>7078.2</v>
      </c>
      <c r="H206" s="265">
        <f t="shared" si="18"/>
        <v>3220</v>
      </c>
      <c r="I206" s="265">
        <f t="shared" si="18"/>
        <v>3216.6718000000001</v>
      </c>
      <c r="J206" s="285">
        <f t="shared" si="12"/>
        <v>45.444771269531806</v>
      </c>
      <c r="K206" s="285">
        <f t="shared" si="13"/>
        <v>99.896639751552797</v>
      </c>
    </row>
    <row r="207" spans="1:11" ht="40.200000000000003" x14ac:dyDescent="0.3">
      <c r="A207" s="7"/>
      <c r="B207" s="7"/>
      <c r="C207" s="6" t="s">
        <v>374</v>
      </c>
      <c r="D207" s="49"/>
      <c r="E207" s="5" t="s">
        <v>536</v>
      </c>
      <c r="F207" s="266">
        <f t="shared" si="18"/>
        <v>7078.2</v>
      </c>
      <c r="G207" s="266">
        <f t="shared" si="18"/>
        <v>7078.2</v>
      </c>
      <c r="H207" s="266">
        <f t="shared" si="18"/>
        <v>3220</v>
      </c>
      <c r="I207" s="266">
        <f t="shared" si="18"/>
        <v>3216.6718000000001</v>
      </c>
      <c r="J207" s="286">
        <f t="shared" ref="J207:J277" si="19">I207/G207*100</f>
        <v>45.444771269531806</v>
      </c>
      <c r="K207" s="286">
        <f t="shared" ref="K207:K212" si="20">I207/H207*100</f>
        <v>99.896639751552797</v>
      </c>
    </row>
    <row r="208" spans="1:11" x14ac:dyDescent="0.3">
      <c r="A208" s="7"/>
      <c r="B208" s="7"/>
      <c r="C208" s="6"/>
      <c r="D208" s="6" t="s">
        <v>12</v>
      </c>
      <c r="E208" s="5" t="s">
        <v>11</v>
      </c>
      <c r="F208" s="270">
        <v>7078.2</v>
      </c>
      <c r="G208" s="270">
        <v>7078.2</v>
      </c>
      <c r="H208" s="270">
        <v>3220</v>
      </c>
      <c r="I208" s="270">
        <v>3216.6718000000001</v>
      </c>
      <c r="J208" s="287">
        <f t="shared" si="19"/>
        <v>45.444771269531806</v>
      </c>
      <c r="K208" s="287">
        <f t="shared" si="20"/>
        <v>99.896639751552797</v>
      </c>
    </row>
    <row r="209" spans="1:11" x14ac:dyDescent="0.3">
      <c r="A209" s="28"/>
      <c r="B209" s="17" t="s">
        <v>373</v>
      </c>
      <c r="C209" s="16"/>
      <c r="D209" s="15"/>
      <c r="E209" s="14" t="s">
        <v>372</v>
      </c>
      <c r="F209" s="274">
        <f t="shared" ref="F209:I210" si="21">F210</f>
        <v>347999.52899999998</v>
      </c>
      <c r="G209" s="274">
        <f t="shared" si="21"/>
        <v>348697.89958999999</v>
      </c>
      <c r="H209" s="274">
        <f t="shared" si="21"/>
        <v>129729.21242</v>
      </c>
      <c r="I209" s="274">
        <f t="shared" si="21"/>
        <v>129585.90959</v>
      </c>
      <c r="J209" s="294">
        <f t="shared" si="19"/>
        <v>37.162801881619444</v>
      </c>
      <c r="K209" s="294">
        <f t="shared" si="20"/>
        <v>99.889536961393048</v>
      </c>
    </row>
    <row r="210" spans="1:11" x14ac:dyDescent="0.3">
      <c r="A210" s="28"/>
      <c r="B210" s="17"/>
      <c r="C210" s="16" t="s">
        <v>36</v>
      </c>
      <c r="D210" s="15"/>
      <c r="E210" s="21" t="s">
        <v>35</v>
      </c>
      <c r="F210" s="274">
        <f t="shared" si="21"/>
        <v>347999.52899999998</v>
      </c>
      <c r="G210" s="274">
        <f t="shared" si="21"/>
        <v>348697.89958999999</v>
      </c>
      <c r="H210" s="274">
        <f t="shared" si="21"/>
        <v>129729.21242</v>
      </c>
      <c r="I210" s="274">
        <f t="shared" si="21"/>
        <v>129585.90959</v>
      </c>
      <c r="J210" s="294">
        <f t="shared" si="19"/>
        <v>37.162801881619444</v>
      </c>
      <c r="K210" s="294">
        <f t="shared" si="20"/>
        <v>99.889536961393048</v>
      </c>
    </row>
    <row r="211" spans="1:11" ht="26.4" x14ac:dyDescent="0.3">
      <c r="A211" s="25"/>
      <c r="B211" s="25"/>
      <c r="C211" s="26" t="s">
        <v>371</v>
      </c>
      <c r="D211" s="25"/>
      <c r="E211" s="24" t="s">
        <v>370</v>
      </c>
      <c r="F211" s="263">
        <f>F212+F245</f>
        <v>347999.52899999998</v>
      </c>
      <c r="G211" s="263">
        <f>G212+G245</f>
        <v>348697.89958999999</v>
      </c>
      <c r="H211" s="263">
        <f>H212+H245</f>
        <v>129729.21242</v>
      </c>
      <c r="I211" s="263">
        <f>I212+I245</f>
        <v>129585.90959</v>
      </c>
      <c r="J211" s="283">
        <f t="shared" si="19"/>
        <v>37.162801881619444</v>
      </c>
      <c r="K211" s="283">
        <f t="shared" si="20"/>
        <v>99.889536961393048</v>
      </c>
    </row>
    <row r="212" spans="1:11" ht="27" x14ac:dyDescent="0.3">
      <c r="A212" s="23"/>
      <c r="B212" s="23"/>
      <c r="C212" s="23" t="s">
        <v>369</v>
      </c>
      <c r="D212" s="23"/>
      <c r="E212" s="42" t="s">
        <v>368</v>
      </c>
      <c r="F212" s="264">
        <f>F213+F216+F221+F232+F239+F235</f>
        <v>344062.52899999998</v>
      </c>
      <c r="G212" s="264">
        <f>G213+G216+G221+G232+G239+G235</f>
        <v>344760.89958999999</v>
      </c>
      <c r="H212" s="264">
        <f>H213+H216+H221+H232+H239+H235</f>
        <v>129729.21242</v>
      </c>
      <c r="I212" s="264">
        <f>I213+I216+I221+I232+I239+I235</f>
        <v>129585.90959</v>
      </c>
      <c r="J212" s="284">
        <f t="shared" si="19"/>
        <v>37.587182811074996</v>
      </c>
      <c r="K212" s="284">
        <f t="shared" si="20"/>
        <v>99.889536961393048</v>
      </c>
    </row>
    <row r="213" spans="1:11" ht="27" x14ac:dyDescent="0.3">
      <c r="A213" s="101"/>
      <c r="B213" s="101"/>
      <c r="C213" s="101" t="s">
        <v>367</v>
      </c>
      <c r="D213" s="101"/>
      <c r="E213" s="102" t="s">
        <v>616</v>
      </c>
      <c r="F213" s="265">
        <f>F214</f>
        <v>1127.5999999999999</v>
      </c>
      <c r="G213" s="265">
        <f>G214</f>
        <v>1127.5999999999999</v>
      </c>
      <c r="H213" s="265">
        <f>H214</f>
        <v>0</v>
      </c>
      <c r="I213" s="265">
        <f>I214</f>
        <v>0</v>
      </c>
      <c r="J213" s="285">
        <f t="shared" si="19"/>
        <v>0</v>
      </c>
      <c r="K213" s="285"/>
    </row>
    <row r="214" spans="1:11" ht="27" x14ac:dyDescent="0.3">
      <c r="A214" s="6"/>
      <c r="B214" s="6"/>
      <c r="C214" s="6" t="s">
        <v>587</v>
      </c>
      <c r="D214" s="49"/>
      <c r="E214" s="5" t="s">
        <v>366</v>
      </c>
      <c r="F214" s="266">
        <f>SUM(F215)</f>
        <v>1127.5999999999999</v>
      </c>
      <c r="G214" s="266">
        <f>SUM(G215)</f>
        <v>1127.5999999999999</v>
      </c>
      <c r="H214" s="266">
        <f>SUM(H215)</f>
        <v>0</v>
      </c>
      <c r="I214" s="266">
        <f>SUM(I215)</f>
        <v>0</v>
      </c>
      <c r="J214" s="286">
        <f t="shared" si="19"/>
        <v>0</v>
      </c>
      <c r="K214" s="286"/>
    </row>
    <row r="215" spans="1:11" x14ac:dyDescent="0.3">
      <c r="A215" s="6"/>
      <c r="B215" s="6"/>
      <c r="C215" s="6"/>
      <c r="D215" s="6" t="s">
        <v>12</v>
      </c>
      <c r="E215" s="5" t="s">
        <v>11</v>
      </c>
      <c r="F215" s="270">
        <f>574.3+553.3</f>
        <v>1127.5999999999999</v>
      </c>
      <c r="G215" s="270">
        <f>574.3+553.3</f>
        <v>1127.5999999999999</v>
      </c>
      <c r="H215" s="270">
        <v>0</v>
      </c>
      <c r="I215" s="270">
        <v>0</v>
      </c>
      <c r="J215" s="287">
        <f t="shared" si="19"/>
        <v>0</v>
      </c>
      <c r="K215" s="287"/>
    </row>
    <row r="216" spans="1:11" x14ac:dyDescent="0.3">
      <c r="A216" s="101"/>
      <c r="B216" s="101"/>
      <c r="C216" s="101" t="s">
        <v>365</v>
      </c>
      <c r="D216" s="101"/>
      <c r="E216" s="102" t="s">
        <v>364</v>
      </c>
      <c r="F216" s="265">
        <f>F217+F219</f>
        <v>4808</v>
      </c>
      <c r="G216" s="265">
        <f>G217+G219</f>
        <v>4808</v>
      </c>
      <c r="H216" s="265">
        <f>H217</f>
        <v>4608</v>
      </c>
      <c r="I216" s="265">
        <f>I217</f>
        <v>4608</v>
      </c>
      <c r="J216" s="285">
        <f t="shared" si="19"/>
        <v>95.840266222961731</v>
      </c>
      <c r="K216" s="285"/>
    </row>
    <row r="217" spans="1:11" ht="27" x14ac:dyDescent="0.3">
      <c r="A217" s="6"/>
      <c r="B217" s="6"/>
      <c r="C217" s="6" t="s">
        <v>617</v>
      </c>
      <c r="D217" s="49"/>
      <c r="E217" s="5" t="s">
        <v>618</v>
      </c>
      <c r="F217" s="266">
        <f>SUM(F218)</f>
        <v>4608</v>
      </c>
      <c r="G217" s="266">
        <f>SUM(G218)</f>
        <v>4608</v>
      </c>
      <c r="H217" s="266">
        <f>SUM(H218)</f>
        <v>4608</v>
      </c>
      <c r="I217" s="266">
        <f>SUM(I218)</f>
        <v>4608</v>
      </c>
      <c r="J217" s="286">
        <f t="shared" si="19"/>
        <v>100</v>
      </c>
      <c r="K217" s="286"/>
    </row>
    <row r="218" spans="1:11" x14ac:dyDescent="0.3">
      <c r="A218" s="6"/>
      <c r="B218" s="6"/>
      <c r="C218" s="6"/>
      <c r="D218" s="6" t="s">
        <v>12</v>
      </c>
      <c r="E218" s="5" t="s">
        <v>11</v>
      </c>
      <c r="F218" s="266">
        <v>4608</v>
      </c>
      <c r="G218" s="266">
        <v>4608</v>
      </c>
      <c r="H218" s="266">
        <v>4608</v>
      </c>
      <c r="I218" s="266">
        <v>4608</v>
      </c>
      <c r="J218" s="286">
        <f t="shared" si="19"/>
        <v>100</v>
      </c>
      <c r="K218" s="286"/>
    </row>
    <row r="219" spans="1:11" x14ac:dyDescent="0.3">
      <c r="A219" s="478"/>
      <c r="B219" s="478"/>
      <c r="C219" s="481" t="s">
        <v>1132</v>
      </c>
      <c r="D219" s="482"/>
      <c r="E219" s="483" t="s">
        <v>1133</v>
      </c>
      <c r="F219" s="266">
        <f>F220</f>
        <v>200</v>
      </c>
      <c r="G219" s="266">
        <v>200</v>
      </c>
      <c r="H219" s="266"/>
      <c r="I219" s="266"/>
      <c r="J219" s="286"/>
      <c r="K219" s="286"/>
    </row>
    <row r="220" spans="1:11" x14ac:dyDescent="0.3">
      <c r="A220" s="478"/>
      <c r="B220" s="478"/>
      <c r="C220" s="478"/>
      <c r="D220" s="478" t="s">
        <v>12</v>
      </c>
      <c r="E220" s="479" t="s">
        <v>11</v>
      </c>
      <c r="F220" s="266">
        <v>200</v>
      </c>
      <c r="G220" s="266">
        <v>200</v>
      </c>
      <c r="H220" s="266"/>
      <c r="I220" s="266"/>
      <c r="J220" s="286"/>
      <c r="K220" s="286"/>
    </row>
    <row r="221" spans="1:11" ht="27" x14ac:dyDescent="0.3">
      <c r="A221" s="101"/>
      <c r="B221" s="101"/>
      <c r="C221" s="101" t="s">
        <v>363</v>
      </c>
      <c r="D221" s="101"/>
      <c r="E221" s="102" t="s">
        <v>362</v>
      </c>
      <c r="F221" s="265">
        <f>F228+F224+F222+F226</f>
        <v>41571.422279999999</v>
      </c>
      <c r="G221" s="265">
        <f>G228+G224+G222+G226</f>
        <v>41571.422279999999</v>
      </c>
      <c r="H221" s="265">
        <f>H228+H224+H222</f>
        <v>9319.2042399999991</v>
      </c>
      <c r="I221" s="265">
        <f>I228+I224+I222</f>
        <v>9198.54061</v>
      </c>
      <c r="J221" s="285">
        <f t="shared" si="19"/>
        <v>22.127076981018799</v>
      </c>
      <c r="K221" s="285">
        <f>I221/H221*100</f>
        <v>98.705215307095813</v>
      </c>
    </row>
    <row r="222" spans="1:11" x14ac:dyDescent="0.3">
      <c r="A222" s="6"/>
      <c r="B222" s="6"/>
      <c r="C222" s="6" t="s">
        <v>585</v>
      </c>
      <c r="D222" s="49"/>
      <c r="E222" s="5" t="s">
        <v>359</v>
      </c>
      <c r="F222" s="266">
        <f>F223</f>
        <v>7667.7</v>
      </c>
      <c r="G222" s="266">
        <f>G223</f>
        <v>7667.7</v>
      </c>
      <c r="H222" s="266">
        <f>H223</f>
        <v>3671.7</v>
      </c>
      <c r="I222" s="266">
        <f>I223</f>
        <v>3551.1688600000002</v>
      </c>
      <c r="J222" s="286">
        <f>I222/G222*100</f>
        <v>46.313351591741984</v>
      </c>
      <c r="K222" s="286">
        <f>I222/H222*100</f>
        <v>96.717293351853371</v>
      </c>
    </row>
    <row r="223" spans="1:11" x14ac:dyDescent="0.3">
      <c r="A223" s="71"/>
      <c r="B223" s="71"/>
      <c r="C223" s="71"/>
      <c r="D223" s="6" t="s">
        <v>12</v>
      </c>
      <c r="E223" s="5" t="s">
        <v>11</v>
      </c>
      <c r="F223" s="270">
        <v>7667.7</v>
      </c>
      <c r="G223" s="270">
        <v>7667.7</v>
      </c>
      <c r="H223" s="270">
        <v>3671.7</v>
      </c>
      <c r="I223" s="257">
        <v>3551.1688600000002</v>
      </c>
      <c r="J223" s="287">
        <f>I223/G223*100</f>
        <v>46.313351591741984</v>
      </c>
      <c r="K223" s="287">
        <f>I223/H223*100</f>
        <v>96.717293351853371</v>
      </c>
    </row>
    <row r="224" spans="1:11" x14ac:dyDescent="0.3">
      <c r="A224" s="6"/>
      <c r="B224" s="6"/>
      <c r="C224" s="6" t="s">
        <v>586</v>
      </c>
      <c r="D224" s="49"/>
      <c r="E224" s="5" t="s">
        <v>360</v>
      </c>
      <c r="F224" s="266">
        <f>F225</f>
        <v>6211.5</v>
      </c>
      <c r="G224" s="266">
        <f>G225</f>
        <v>6211.5</v>
      </c>
      <c r="H224" s="266">
        <f>H225</f>
        <v>3847.5042400000002</v>
      </c>
      <c r="I224" s="266">
        <f>I225</f>
        <v>3847.3717499999998</v>
      </c>
      <c r="J224" s="286">
        <f>I224/G224*100</f>
        <v>61.939495290992511</v>
      </c>
      <c r="K224" s="286"/>
    </row>
    <row r="225" spans="1:12" x14ac:dyDescent="0.3">
      <c r="A225" s="6"/>
      <c r="B225" s="6"/>
      <c r="C225" s="6"/>
      <c r="D225" s="6" t="s">
        <v>12</v>
      </c>
      <c r="E225" s="5" t="s">
        <v>11</v>
      </c>
      <c r="F225" s="270">
        <v>6211.5</v>
      </c>
      <c r="G225" s="270">
        <v>6211.5</v>
      </c>
      <c r="H225" s="270">
        <v>3847.5042400000002</v>
      </c>
      <c r="I225" s="270">
        <v>3847.3717499999998</v>
      </c>
      <c r="J225" s="287">
        <f>I225/G225*100</f>
        <v>61.939495290992511</v>
      </c>
      <c r="K225" s="287"/>
    </row>
    <row r="226" spans="1:12" ht="18" customHeight="1" x14ac:dyDescent="0.3">
      <c r="A226" s="478"/>
      <c r="B226" s="478"/>
      <c r="C226" s="480" t="s">
        <v>1134</v>
      </c>
      <c r="D226" s="480"/>
      <c r="E226" s="5" t="s">
        <v>1135</v>
      </c>
      <c r="F226" s="270">
        <v>600</v>
      </c>
      <c r="G226" s="270">
        <f>G227</f>
        <v>600</v>
      </c>
      <c r="H226" s="270"/>
      <c r="I226" s="270"/>
      <c r="J226" s="287"/>
      <c r="K226" s="287"/>
    </row>
    <row r="227" spans="1:12" x14ac:dyDescent="0.3">
      <c r="A227" s="478"/>
      <c r="B227" s="478"/>
      <c r="C227" s="478"/>
      <c r="D227" s="478" t="s">
        <v>12</v>
      </c>
      <c r="E227" s="479" t="s">
        <v>11</v>
      </c>
      <c r="F227" s="270">
        <v>600</v>
      </c>
      <c r="G227" s="270">
        <v>600</v>
      </c>
      <c r="H227" s="270"/>
      <c r="I227" s="270"/>
      <c r="J227" s="287"/>
      <c r="K227" s="287"/>
    </row>
    <row r="228" spans="1:12" x14ac:dyDescent="0.3">
      <c r="A228" s="6"/>
      <c r="B228" s="6"/>
      <c r="C228" s="6" t="s">
        <v>582</v>
      </c>
      <c r="D228" s="49"/>
      <c r="E228" s="5" t="s">
        <v>361</v>
      </c>
      <c r="F228" s="266">
        <f>F230+F231</f>
        <v>27092.222280000002</v>
      </c>
      <c r="G228" s="266">
        <f>G230+G231</f>
        <v>27092.222280000002</v>
      </c>
      <c r="H228" s="266">
        <f>H230+H231</f>
        <v>1800</v>
      </c>
      <c r="I228" s="266">
        <f>I230+I231</f>
        <v>1800</v>
      </c>
      <c r="J228" s="286">
        <f t="shared" si="19"/>
        <v>6.643973245889077</v>
      </c>
      <c r="K228" s="286">
        <f t="shared" ref="K228:K234" si="22">I228/H228*100</f>
        <v>100</v>
      </c>
    </row>
    <row r="229" spans="1:12" x14ac:dyDescent="0.3">
      <c r="A229" s="6"/>
      <c r="B229" s="6"/>
      <c r="C229" s="6"/>
      <c r="D229" s="6" t="s">
        <v>12</v>
      </c>
      <c r="E229" s="5" t="s">
        <v>11</v>
      </c>
      <c r="F229" s="266">
        <f>SUM(F230+F231)</f>
        <v>27092.222280000002</v>
      </c>
      <c r="G229" s="266">
        <f>SUM(G230+G231)</f>
        <v>27092.222280000002</v>
      </c>
      <c r="H229" s="266">
        <f>SUM(H230+H231)</f>
        <v>1800</v>
      </c>
      <c r="I229" s="266">
        <f>SUM(I230+I231)</f>
        <v>1800</v>
      </c>
      <c r="J229" s="286">
        <f t="shared" si="19"/>
        <v>6.643973245889077</v>
      </c>
      <c r="K229" s="286">
        <f t="shared" si="22"/>
        <v>100</v>
      </c>
    </row>
    <row r="230" spans="1:12" x14ac:dyDescent="0.3">
      <c r="A230" s="6"/>
      <c r="B230" s="6"/>
      <c r="C230" s="6"/>
      <c r="D230" s="6"/>
      <c r="E230" s="5" t="s">
        <v>208</v>
      </c>
      <c r="F230" s="266">
        <v>24383</v>
      </c>
      <c r="G230" s="266">
        <v>24383</v>
      </c>
      <c r="H230" s="266">
        <v>1620</v>
      </c>
      <c r="I230" s="266">
        <v>1620</v>
      </c>
      <c r="J230" s="286">
        <f t="shared" si="19"/>
        <v>6.643973260058238</v>
      </c>
      <c r="K230" s="286">
        <f t="shared" si="22"/>
        <v>100</v>
      </c>
    </row>
    <row r="231" spans="1:12" ht="15.75" customHeight="1" x14ac:dyDescent="0.3">
      <c r="A231" s="6"/>
      <c r="B231" s="6"/>
      <c r="C231" s="6"/>
      <c r="D231" s="6"/>
      <c r="E231" s="5" t="s">
        <v>96</v>
      </c>
      <c r="F231" s="266">
        <v>2709.22228</v>
      </c>
      <c r="G231" s="266">
        <v>2709.22228</v>
      </c>
      <c r="H231" s="266">
        <v>180</v>
      </c>
      <c r="I231" s="266">
        <v>180</v>
      </c>
      <c r="J231" s="286">
        <f t="shared" si="19"/>
        <v>6.6439731183666488</v>
      </c>
      <c r="K231" s="286">
        <f t="shared" si="22"/>
        <v>100</v>
      </c>
    </row>
    <row r="232" spans="1:12" x14ac:dyDescent="0.3">
      <c r="A232" s="101"/>
      <c r="B232" s="101"/>
      <c r="C232" s="101" t="s">
        <v>358</v>
      </c>
      <c r="D232" s="101"/>
      <c r="E232" s="102" t="s">
        <v>357</v>
      </c>
      <c r="F232" s="265">
        <f t="shared" ref="F232:I237" si="23">F233</f>
        <v>33838.699999999997</v>
      </c>
      <c r="G232" s="265">
        <f t="shared" si="23"/>
        <v>34537.070590000003</v>
      </c>
      <c r="H232" s="265">
        <f t="shared" si="23"/>
        <v>27300</v>
      </c>
      <c r="I232" s="265">
        <f t="shared" si="23"/>
        <v>27277.360799999999</v>
      </c>
      <c r="J232" s="285">
        <f t="shared" si="19"/>
        <v>78.979949179297193</v>
      </c>
      <c r="K232" s="285">
        <f t="shared" si="22"/>
        <v>99.917072527472513</v>
      </c>
    </row>
    <row r="233" spans="1:12" ht="27" x14ac:dyDescent="0.3">
      <c r="A233" s="6"/>
      <c r="B233" s="6"/>
      <c r="C233" s="6" t="s">
        <v>584</v>
      </c>
      <c r="D233" s="49"/>
      <c r="E233" s="5" t="s">
        <v>356</v>
      </c>
      <c r="F233" s="266">
        <f t="shared" si="23"/>
        <v>33838.699999999997</v>
      </c>
      <c r="G233" s="266">
        <f t="shared" si="23"/>
        <v>34537.070590000003</v>
      </c>
      <c r="H233" s="266">
        <f t="shared" si="23"/>
        <v>27300</v>
      </c>
      <c r="I233" s="266">
        <f t="shared" si="23"/>
        <v>27277.360799999999</v>
      </c>
      <c r="J233" s="286">
        <f t="shared" si="19"/>
        <v>78.979949179297193</v>
      </c>
      <c r="K233" s="286">
        <f t="shared" si="22"/>
        <v>99.917072527472513</v>
      </c>
    </row>
    <row r="234" spans="1:12" x14ac:dyDescent="0.3">
      <c r="A234" s="6"/>
      <c r="B234" s="6"/>
      <c r="C234" s="6"/>
      <c r="D234" s="6" t="s">
        <v>12</v>
      </c>
      <c r="E234" s="5" t="s">
        <v>11</v>
      </c>
      <c r="F234" s="270">
        <v>33838.699999999997</v>
      </c>
      <c r="G234" s="257">
        <v>34537.070590000003</v>
      </c>
      <c r="H234" s="270">
        <v>27300</v>
      </c>
      <c r="I234" s="257">
        <v>27277.360799999999</v>
      </c>
      <c r="J234" s="287">
        <f t="shared" si="19"/>
        <v>78.979949179297193</v>
      </c>
      <c r="K234" s="287">
        <f t="shared" si="22"/>
        <v>99.917072527472513</v>
      </c>
      <c r="L234" s="259"/>
    </row>
    <row r="235" spans="1:12" ht="40.200000000000003" x14ac:dyDescent="0.3">
      <c r="A235" s="101"/>
      <c r="B235" s="101"/>
      <c r="C235" s="101" t="s">
        <v>643</v>
      </c>
      <c r="D235" s="101"/>
      <c r="E235" s="103" t="s">
        <v>657</v>
      </c>
      <c r="F235" s="265">
        <f t="shared" si="23"/>
        <v>438.88</v>
      </c>
      <c r="G235" s="265">
        <f t="shared" si="23"/>
        <v>438.88</v>
      </c>
      <c r="H235" s="265">
        <f t="shared" si="23"/>
        <v>0</v>
      </c>
      <c r="I235" s="265">
        <f t="shared" si="23"/>
        <v>0</v>
      </c>
      <c r="J235" s="285">
        <f t="shared" si="19"/>
        <v>0</v>
      </c>
      <c r="K235" s="285"/>
    </row>
    <row r="236" spans="1:12" x14ac:dyDescent="0.3">
      <c r="A236" s="6"/>
      <c r="B236" s="6"/>
      <c r="C236" s="6" t="s">
        <v>642</v>
      </c>
      <c r="D236" s="6"/>
      <c r="E236" s="9" t="s">
        <v>628</v>
      </c>
      <c r="F236" s="266">
        <f t="shared" si="23"/>
        <v>438.88</v>
      </c>
      <c r="G236" s="266">
        <f t="shared" si="23"/>
        <v>438.88</v>
      </c>
      <c r="H236" s="266">
        <f t="shared" si="23"/>
        <v>0</v>
      </c>
      <c r="I236" s="266">
        <f t="shared" si="23"/>
        <v>0</v>
      </c>
      <c r="J236" s="286">
        <f t="shared" si="19"/>
        <v>0</v>
      </c>
      <c r="K236" s="286"/>
    </row>
    <row r="237" spans="1:12" x14ac:dyDescent="0.3">
      <c r="A237" s="6"/>
      <c r="B237" s="6"/>
      <c r="C237" s="6"/>
      <c r="D237" s="6" t="s">
        <v>12</v>
      </c>
      <c r="E237" s="5" t="s">
        <v>11</v>
      </c>
      <c r="F237" s="270">
        <f>F238</f>
        <v>438.88</v>
      </c>
      <c r="G237" s="270">
        <f t="shared" si="23"/>
        <v>438.88</v>
      </c>
      <c r="H237" s="270">
        <f t="shared" si="23"/>
        <v>0</v>
      </c>
      <c r="I237" s="270">
        <f t="shared" si="23"/>
        <v>0</v>
      </c>
      <c r="J237" s="287">
        <f t="shared" si="19"/>
        <v>0</v>
      </c>
      <c r="K237" s="287"/>
    </row>
    <row r="238" spans="1:12" x14ac:dyDescent="0.3">
      <c r="A238" s="6"/>
      <c r="B238" s="6"/>
      <c r="C238" s="6"/>
      <c r="D238" s="6"/>
      <c r="E238" s="5" t="s">
        <v>96</v>
      </c>
      <c r="F238" s="266">
        <v>438.88</v>
      </c>
      <c r="G238" s="266">
        <v>438.88</v>
      </c>
      <c r="H238" s="266">
        <v>0</v>
      </c>
      <c r="I238" s="266">
        <v>0</v>
      </c>
      <c r="J238" s="286">
        <f t="shared" si="19"/>
        <v>0</v>
      </c>
      <c r="K238" s="286"/>
    </row>
    <row r="239" spans="1:12" ht="27" x14ac:dyDescent="0.3">
      <c r="A239" s="101"/>
      <c r="B239" s="101"/>
      <c r="C239" s="101" t="s">
        <v>600</v>
      </c>
      <c r="D239" s="101"/>
      <c r="E239" s="102" t="s">
        <v>355</v>
      </c>
      <c r="F239" s="265">
        <f>F240</f>
        <v>262277.92671999999</v>
      </c>
      <c r="G239" s="265">
        <f t="shared" ref="G239:I240" si="24">G240</f>
        <v>262277.92671999999</v>
      </c>
      <c r="H239" s="265">
        <f t="shared" si="24"/>
        <v>88502.00817999999</v>
      </c>
      <c r="I239" s="265">
        <f t="shared" si="24"/>
        <v>88502.00817999999</v>
      </c>
      <c r="J239" s="285">
        <f t="shared" si="19"/>
        <v>33.743597597704841</v>
      </c>
      <c r="K239" s="285">
        <f t="shared" ref="K239:K244" si="25">I239/H239*100</f>
        <v>100</v>
      </c>
    </row>
    <row r="240" spans="1:12" x14ac:dyDescent="0.3">
      <c r="A240" s="6"/>
      <c r="B240" s="6"/>
      <c r="C240" s="6" t="s">
        <v>601</v>
      </c>
      <c r="D240" s="6"/>
      <c r="E240" s="5" t="s">
        <v>354</v>
      </c>
      <c r="F240" s="266">
        <f>F241</f>
        <v>262277.92671999999</v>
      </c>
      <c r="G240" s="266">
        <f t="shared" si="24"/>
        <v>262277.92671999999</v>
      </c>
      <c r="H240" s="266">
        <f t="shared" si="24"/>
        <v>88502.00817999999</v>
      </c>
      <c r="I240" s="266">
        <f t="shared" si="24"/>
        <v>88502.00817999999</v>
      </c>
      <c r="J240" s="286">
        <f t="shared" si="19"/>
        <v>33.743597597704841</v>
      </c>
      <c r="K240" s="286">
        <f t="shared" si="25"/>
        <v>100</v>
      </c>
    </row>
    <row r="241" spans="1:11" x14ac:dyDescent="0.3">
      <c r="A241" s="6"/>
      <c r="B241" s="6"/>
      <c r="C241" s="6"/>
      <c r="D241" s="6" t="s">
        <v>12</v>
      </c>
      <c r="E241" s="5" t="s">
        <v>11</v>
      </c>
      <c r="F241" s="266">
        <f>F242+F243+F244</f>
        <v>262277.92671999999</v>
      </c>
      <c r="G241" s="266">
        <f>G242+G243+G244</f>
        <v>262277.92671999999</v>
      </c>
      <c r="H241" s="266">
        <f>H242+H243+H244</f>
        <v>88502.00817999999</v>
      </c>
      <c r="I241" s="266">
        <f>I242+I243+I244</f>
        <v>88502.00817999999</v>
      </c>
      <c r="J241" s="286">
        <f t="shared" si="19"/>
        <v>33.743597597704841</v>
      </c>
      <c r="K241" s="286">
        <f t="shared" si="25"/>
        <v>100</v>
      </c>
    </row>
    <row r="242" spans="1:11" x14ac:dyDescent="0.3">
      <c r="A242" s="6"/>
      <c r="B242" s="6"/>
      <c r="C242" s="6"/>
      <c r="D242" s="6"/>
      <c r="E242" s="5" t="s">
        <v>100</v>
      </c>
      <c r="F242" s="266">
        <v>250527.87560999999</v>
      </c>
      <c r="G242" s="266">
        <v>250527.87560999999</v>
      </c>
      <c r="H242" s="266">
        <v>84537.118210000001</v>
      </c>
      <c r="I242" s="266">
        <v>84537.118210000001</v>
      </c>
      <c r="J242" s="286">
        <f t="shared" si="19"/>
        <v>33.743597595343054</v>
      </c>
      <c r="K242" s="286">
        <f t="shared" si="25"/>
        <v>100</v>
      </c>
    </row>
    <row r="243" spans="1:11" x14ac:dyDescent="0.3">
      <c r="A243" s="6"/>
      <c r="B243" s="6"/>
      <c r="C243" s="6"/>
      <c r="D243" s="6"/>
      <c r="E243" s="5" t="s">
        <v>99</v>
      </c>
      <c r="F243" s="266">
        <v>10438.661480000001</v>
      </c>
      <c r="G243" s="266">
        <v>10438.661480000001</v>
      </c>
      <c r="H243" s="266">
        <v>3522.3799300000001</v>
      </c>
      <c r="I243" s="266">
        <v>3522.3799300000001</v>
      </c>
      <c r="J243" s="286">
        <f t="shared" si="19"/>
        <v>33.74359765137244</v>
      </c>
      <c r="K243" s="286">
        <f t="shared" si="25"/>
        <v>100</v>
      </c>
    </row>
    <row r="244" spans="1:11" x14ac:dyDescent="0.3">
      <c r="A244" s="6"/>
      <c r="B244" s="6"/>
      <c r="C244" s="6"/>
      <c r="D244" s="6"/>
      <c r="E244" s="5" t="s">
        <v>96</v>
      </c>
      <c r="F244" s="266">
        <v>1311.3896299999999</v>
      </c>
      <c r="G244" s="266">
        <v>1311.3896299999999</v>
      </c>
      <c r="H244" s="266">
        <v>442.51004</v>
      </c>
      <c r="I244" s="266">
        <v>442.51004</v>
      </c>
      <c r="J244" s="286">
        <f t="shared" si="19"/>
        <v>33.743597621707593</v>
      </c>
      <c r="K244" s="286">
        <f t="shared" si="25"/>
        <v>100</v>
      </c>
    </row>
    <row r="245" spans="1:11" ht="27" x14ac:dyDescent="0.3">
      <c r="A245" s="23"/>
      <c r="B245" s="23"/>
      <c r="C245" s="23" t="s">
        <v>353</v>
      </c>
      <c r="D245" s="23"/>
      <c r="E245" s="42" t="s">
        <v>352</v>
      </c>
      <c r="F245" s="264">
        <f>F246+F249+F252</f>
        <v>3937</v>
      </c>
      <c r="G245" s="264">
        <f>G246+G249+G252</f>
        <v>3937</v>
      </c>
      <c r="H245" s="264">
        <f>H246+H249+H252</f>
        <v>0</v>
      </c>
      <c r="I245" s="264">
        <f>I246+I249+I252</f>
        <v>0</v>
      </c>
      <c r="J245" s="284">
        <f t="shared" si="19"/>
        <v>0</v>
      </c>
      <c r="K245" s="284"/>
    </row>
    <row r="246" spans="1:11" ht="27" x14ac:dyDescent="0.3">
      <c r="A246" s="101"/>
      <c r="B246" s="101"/>
      <c r="C246" s="101" t="s">
        <v>351</v>
      </c>
      <c r="D246" s="101"/>
      <c r="E246" s="109" t="s">
        <v>350</v>
      </c>
      <c r="F246" s="265">
        <f t="shared" ref="F246:I247" si="26">F247</f>
        <v>1236.5999999999999</v>
      </c>
      <c r="G246" s="265">
        <f t="shared" si="26"/>
        <v>1236.5999999999999</v>
      </c>
      <c r="H246" s="265">
        <f t="shared" si="26"/>
        <v>0</v>
      </c>
      <c r="I246" s="265">
        <f t="shared" si="26"/>
        <v>0</v>
      </c>
      <c r="J246" s="285">
        <f t="shared" si="19"/>
        <v>0</v>
      </c>
      <c r="K246" s="285"/>
    </row>
    <row r="247" spans="1:11" ht="27" x14ac:dyDescent="0.3">
      <c r="A247" s="7"/>
      <c r="B247" s="7"/>
      <c r="C247" s="6" t="s">
        <v>583</v>
      </c>
      <c r="D247" s="6"/>
      <c r="E247" s="75" t="s">
        <v>349</v>
      </c>
      <c r="F247" s="266">
        <f t="shared" si="26"/>
        <v>1236.5999999999999</v>
      </c>
      <c r="G247" s="266">
        <f t="shared" si="26"/>
        <v>1236.5999999999999</v>
      </c>
      <c r="H247" s="266">
        <f t="shared" si="26"/>
        <v>0</v>
      </c>
      <c r="I247" s="266">
        <f t="shared" si="26"/>
        <v>0</v>
      </c>
      <c r="J247" s="286">
        <f t="shared" si="19"/>
        <v>0</v>
      </c>
      <c r="K247" s="286"/>
    </row>
    <row r="248" spans="1:11" x14ac:dyDescent="0.3">
      <c r="A248" s="7"/>
      <c r="B248" s="7"/>
      <c r="C248" s="6"/>
      <c r="D248" s="6" t="s">
        <v>12</v>
      </c>
      <c r="E248" s="5" t="s">
        <v>11</v>
      </c>
      <c r="F248" s="266">
        <v>1236.5999999999999</v>
      </c>
      <c r="G248" s="266">
        <v>1236.5999999999999</v>
      </c>
      <c r="H248" s="266">
        <v>0</v>
      </c>
      <c r="I248" s="266">
        <v>0</v>
      </c>
      <c r="J248" s="286">
        <f t="shared" si="19"/>
        <v>0</v>
      </c>
      <c r="K248" s="286"/>
    </row>
    <row r="249" spans="1:11" ht="27" x14ac:dyDescent="0.3">
      <c r="A249" s="101"/>
      <c r="B249" s="101"/>
      <c r="C249" s="101" t="s">
        <v>597</v>
      </c>
      <c r="D249" s="101"/>
      <c r="E249" s="109" t="s">
        <v>598</v>
      </c>
      <c r="F249" s="278">
        <f>F250</f>
        <v>300.39999999999998</v>
      </c>
      <c r="G249" s="278">
        <f t="shared" ref="G249:I250" si="27">G250</f>
        <v>300.39999999999998</v>
      </c>
      <c r="H249" s="278">
        <f t="shared" si="27"/>
        <v>0</v>
      </c>
      <c r="I249" s="278">
        <f t="shared" si="27"/>
        <v>0</v>
      </c>
      <c r="J249" s="298">
        <f t="shared" si="19"/>
        <v>0</v>
      </c>
      <c r="K249" s="298"/>
    </row>
    <row r="250" spans="1:11" ht="27" x14ac:dyDescent="0.3">
      <c r="A250" s="137"/>
      <c r="B250" s="137"/>
      <c r="C250" s="128" t="s">
        <v>682</v>
      </c>
      <c r="D250" s="128"/>
      <c r="E250" s="134" t="s">
        <v>599</v>
      </c>
      <c r="F250" s="266">
        <f>F251</f>
        <v>300.39999999999998</v>
      </c>
      <c r="G250" s="266">
        <f t="shared" si="27"/>
        <v>300.39999999999998</v>
      </c>
      <c r="H250" s="266">
        <f t="shared" si="27"/>
        <v>0</v>
      </c>
      <c r="I250" s="266">
        <f t="shared" si="27"/>
        <v>0</v>
      </c>
      <c r="J250" s="286">
        <f t="shared" si="19"/>
        <v>0</v>
      </c>
      <c r="K250" s="286"/>
    </row>
    <row r="251" spans="1:11" x14ac:dyDescent="0.3">
      <c r="A251" s="137"/>
      <c r="B251" s="137"/>
      <c r="C251" s="128"/>
      <c r="D251" s="6" t="s">
        <v>12</v>
      </c>
      <c r="E251" s="5" t="s">
        <v>11</v>
      </c>
      <c r="F251" s="266">
        <v>300.39999999999998</v>
      </c>
      <c r="G251" s="266">
        <v>300.39999999999998</v>
      </c>
      <c r="H251" s="266">
        <v>0</v>
      </c>
      <c r="I251" s="266">
        <v>0</v>
      </c>
      <c r="J251" s="286">
        <f t="shared" si="19"/>
        <v>0</v>
      </c>
      <c r="K251" s="286"/>
    </row>
    <row r="252" spans="1:11" x14ac:dyDescent="0.3">
      <c r="A252" s="101"/>
      <c r="B252" s="101"/>
      <c r="C252" s="101" t="s">
        <v>654</v>
      </c>
      <c r="D252" s="101"/>
      <c r="E252" s="109" t="s">
        <v>594</v>
      </c>
      <c r="F252" s="278">
        <f>F253</f>
        <v>2400</v>
      </c>
      <c r="G252" s="278">
        <f t="shared" ref="G252:I253" si="28">G253</f>
        <v>2400</v>
      </c>
      <c r="H252" s="278">
        <f t="shared" si="28"/>
        <v>0</v>
      </c>
      <c r="I252" s="278">
        <f t="shared" si="28"/>
        <v>0</v>
      </c>
      <c r="J252" s="298">
        <f t="shared" si="19"/>
        <v>0</v>
      </c>
      <c r="K252" s="298"/>
    </row>
    <row r="253" spans="1:11" ht="27" x14ac:dyDescent="0.3">
      <c r="A253" s="150"/>
      <c r="B253" s="150"/>
      <c r="C253" s="6" t="s">
        <v>655</v>
      </c>
      <c r="D253" s="6"/>
      <c r="E253" s="75" t="s">
        <v>656</v>
      </c>
      <c r="F253" s="270">
        <f>F254</f>
        <v>2400</v>
      </c>
      <c r="G253" s="270">
        <f t="shared" si="28"/>
        <v>2400</v>
      </c>
      <c r="H253" s="270">
        <f t="shared" si="28"/>
        <v>0</v>
      </c>
      <c r="I253" s="270">
        <f t="shared" si="28"/>
        <v>0</v>
      </c>
      <c r="J253" s="287">
        <f t="shared" si="19"/>
        <v>0</v>
      </c>
      <c r="K253" s="287"/>
    </row>
    <row r="254" spans="1:11" x14ac:dyDescent="0.3">
      <c r="A254" s="150"/>
      <c r="B254" s="150"/>
      <c r="C254" s="6"/>
      <c r="D254" s="6" t="s">
        <v>12</v>
      </c>
      <c r="E254" s="5" t="s">
        <v>11</v>
      </c>
      <c r="F254" s="270">
        <f>F255+F256</f>
        <v>2400</v>
      </c>
      <c r="G254" s="270">
        <f>G255+G256</f>
        <v>2400</v>
      </c>
      <c r="H254" s="270">
        <f>H255+H256</f>
        <v>0</v>
      </c>
      <c r="I254" s="270">
        <f>I255+I256</f>
        <v>0</v>
      </c>
      <c r="J254" s="287">
        <f t="shared" si="19"/>
        <v>0</v>
      </c>
      <c r="K254" s="287"/>
    </row>
    <row r="255" spans="1:11" x14ac:dyDescent="0.3">
      <c r="A255" s="150"/>
      <c r="B255" s="150"/>
      <c r="C255" s="149"/>
      <c r="D255" s="149"/>
      <c r="E255" s="5" t="s">
        <v>99</v>
      </c>
      <c r="F255" s="270">
        <v>2160</v>
      </c>
      <c r="G255" s="270">
        <v>2160</v>
      </c>
      <c r="H255" s="270">
        <v>0</v>
      </c>
      <c r="I255" s="270">
        <v>0</v>
      </c>
      <c r="J255" s="287">
        <f t="shared" si="19"/>
        <v>0</v>
      </c>
      <c r="K255" s="287"/>
    </row>
    <row r="256" spans="1:11" x14ac:dyDescent="0.3">
      <c r="A256" s="150"/>
      <c r="B256" s="150"/>
      <c r="C256" s="149"/>
      <c r="D256" s="149"/>
      <c r="E256" s="5" t="s">
        <v>96</v>
      </c>
      <c r="F256" s="270">
        <v>240</v>
      </c>
      <c r="G256" s="270">
        <v>240</v>
      </c>
      <c r="H256" s="270">
        <v>0</v>
      </c>
      <c r="I256" s="270">
        <v>0</v>
      </c>
      <c r="J256" s="287">
        <f t="shared" si="19"/>
        <v>0</v>
      </c>
      <c r="K256" s="287"/>
    </row>
    <row r="257" spans="1:11" x14ac:dyDescent="0.3">
      <c r="A257" s="7"/>
      <c r="B257" s="17" t="s">
        <v>348</v>
      </c>
      <c r="C257" s="47"/>
      <c r="D257" s="28"/>
      <c r="E257" s="14" t="s">
        <v>347</v>
      </c>
      <c r="F257" s="267">
        <f>F258+F291</f>
        <v>11224.6994</v>
      </c>
      <c r="G257" s="267">
        <f>G258+G291</f>
        <v>11857.999399999999</v>
      </c>
      <c r="H257" s="267">
        <f>H258+H291</f>
        <v>2237.0508799999998</v>
      </c>
      <c r="I257" s="267">
        <f>I258+I291</f>
        <v>2232.1936300000002</v>
      </c>
      <c r="J257" s="288">
        <f t="shared" si="19"/>
        <v>18.82436956439718</v>
      </c>
      <c r="K257" s="288">
        <f t="shared" ref="K257:K262" si="29">I257/H257*100</f>
        <v>99.782872618435945</v>
      </c>
    </row>
    <row r="258" spans="1:11" x14ac:dyDescent="0.3">
      <c r="A258" s="7"/>
      <c r="B258" s="17"/>
      <c r="C258" s="16" t="s">
        <v>36</v>
      </c>
      <c r="D258" s="15"/>
      <c r="E258" s="21" t="s">
        <v>35</v>
      </c>
      <c r="F258" s="267">
        <f>F259+F267+F279</f>
        <v>7670.3993999999993</v>
      </c>
      <c r="G258" s="267">
        <f>G259+G267+G279</f>
        <v>8303.6993999999995</v>
      </c>
      <c r="H258" s="267">
        <f>H259+H267+H279</f>
        <v>957.05088000000001</v>
      </c>
      <c r="I258" s="267">
        <f>I259+I267+I279</f>
        <v>954.66259000000002</v>
      </c>
      <c r="J258" s="288">
        <f t="shared" si="19"/>
        <v>11.496834651793876</v>
      </c>
      <c r="K258" s="288">
        <f t="shared" si="29"/>
        <v>99.750453183847441</v>
      </c>
    </row>
    <row r="259" spans="1:11" s="79" customFormat="1" ht="26.4" x14ac:dyDescent="0.3">
      <c r="A259" s="25"/>
      <c r="B259" s="25"/>
      <c r="C259" s="26" t="s">
        <v>258</v>
      </c>
      <c r="D259" s="25"/>
      <c r="E259" s="24" t="s">
        <v>257</v>
      </c>
      <c r="F259" s="263">
        <f>F260</f>
        <v>1794</v>
      </c>
      <c r="G259" s="263">
        <f>G260</f>
        <v>1844</v>
      </c>
      <c r="H259" s="263">
        <f>H260</f>
        <v>759.55088000000001</v>
      </c>
      <c r="I259" s="263">
        <f>I260</f>
        <v>757.18209000000002</v>
      </c>
      <c r="J259" s="283">
        <f t="shared" si="19"/>
        <v>41.061935466377442</v>
      </c>
      <c r="K259" s="283">
        <f t="shared" si="29"/>
        <v>99.688132808166856</v>
      </c>
    </row>
    <row r="260" spans="1:11" ht="27" x14ac:dyDescent="0.3">
      <c r="A260" s="101"/>
      <c r="B260" s="101"/>
      <c r="C260" s="101" t="s">
        <v>256</v>
      </c>
      <c r="D260" s="101"/>
      <c r="E260" s="102" t="s">
        <v>255</v>
      </c>
      <c r="F260" s="265">
        <f>F261+F265</f>
        <v>1794</v>
      </c>
      <c r="G260" s="265">
        <f>G261+G265</f>
        <v>1844</v>
      </c>
      <c r="H260" s="265">
        <f>H261</f>
        <v>759.55088000000001</v>
      </c>
      <c r="I260" s="265">
        <f>I261</f>
        <v>757.18209000000002</v>
      </c>
      <c r="J260" s="285">
        <f t="shared" si="19"/>
        <v>41.061935466377442</v>
      </c>
      <c r="K260" s="285">
        <f t="shared" si="29"/>
        <v>99.688132808166856</v>
      </c>
    </row>
    <row r="261" spans="1:11" ht="39.6" x14ac:dyDescent="0.3">
      <c r="A261" s="7"/>
      <c r="B261" s="7"/>
      <c r="C261" s="6" t="s">
        <v>346</v>
      </c>
      <c r="D261" s="6"/>
      <c r="E261" s="78" t="s">
        <v>562</v>
      </c>
      <c r="F261" s="266">
        <f>F262</f>
        <v>974</v>
      </c>
      <c r="G261" s="266">
        <f>G262+G264+G263</f>
        <v>1024</v>
      </c>
      <c r="H261" s="266">
        <f>H262+H264+H263</f>
        <v>759.55088000000001</v>
      </c>
      <c r="I261" s="266">
        <f>I262+I264+I263</f>
        <v>757.18209000000002</v>
      </c>
      <c r="J261" s="286">
        <f t="shared" si="19"/>
        <v>73.943563476562503</v>
      </c>
      <c r="K261" s="286">
        <f t="shared" si="29"/>
        <v>99.688132808166856</v>
      </c>
    </row>
    <row r="262" spans="1:11" x14ac:dyDescent="0.3">
      <c r="A262" s="7"/>
      <c r="B262" s="7"/>
      <c r="C262" s="6"/>
      <c r="D262" s="6" t="s">
        <v>12</v>
      </c>
      <c r="E262" s="5" t="s">
        <v>11</v>
      </c>
      <c r="F262" s="270">
        <v>974</v>
      </c>
      <c r="G262" s="257">
        <v>869.44911999999999</v>
      </c>
      <c r="H262" s="270">
        <v>605</v>
      </c>
      <c r="I262" s="257">
        <v>602.63121000000001</v>
      </c>
      <c r="J262" s="287">
        <f t="shared" si="19"/>
        <v>69.311843112797675</v>
      </c>
      <c r="K262" s="287">
        <f t="shared" si="29"/>
        <v>99.60846446280992</v>
      </c>
    </row>
    <row r="263" spans="1:11" x14ac:dyDescent="0.3">
      <c r="A263" s="484"/>
      <c r="B263" s="484"/>
      <c r="C263" s="478"/>
      <c r="D263" s="478" t="s">
        <v>71</v>
      </c>
      <c r="E263" s="5" t="s">
        <v>70</v>
      </c>
      <c r="F263" s="270"/>
      <c r="G263" s="257">
        <v>110.62688</v>
      </c>
      <c r="H263" s="257">
        <v>110.62688</v>
      </c>
      <c r="I263" s="257">
        <v>110.62688</v>
      </c>
      <c r="J263" s="287"/>
      <c r="K263" s="287"/>
    </row>
    <row r="264" spans="1:11" x14ac:dyDescent="0.3">
      <c r="A264" s="247"/>
      <c r="B264" s="247"/>
      <c r="C264" s="249"/>
      <c r="D264" s="249" t="s">
        <v>22</v>
      </c>
      <c r="E264" s="250" t="s">
        <v>21</v>
      </c>
      <c r="F264" s="270">
        <v>0</v>
      </c>
      <c r="G264" s="257">
        <v>43.923999999999999</v>
      </c>
      <c r="H264" s="270">
        <v>43.923999999999999</v>
      </c>
      <c r="I264" s="257">
        <v>43.923999999999999</v>
      </c>
      <c r="J264" s="287">
        <f t="shared" si="19"/>
        <v>100</v>
      </c>
      <c r="K264" s="287">
        <f>I264/H264*100</f>
        <v>100</v>
      </c>
    </row>
    <row r="265" spans="1:11" x14ac:dyDescent="0.3">
      <c r="A265" s="484"/>
      <c r="B265" s="484"/>
      <c r="C265" s="481" t="s">
        <v>1136</v>
      </c>
      <c r="D265" s="481"/>
      <c r="E265" s="483" t="s">
        <v>1137</v>
      </c>
      <c r="F265" s="270">
        <v>820</v>
      </c>
      <c r="G265" s="257">
        <v>820</v>
      </c>
      <c r="H265" s="270"/>
      <c r="I265" s="257"/>
      <c r="J265" s="287"/>
      <c r="K265" s="287"/>
    </row>
    <row r="266" spans="1:11" x14ac:dyDescent="0.3">
      <c r="A266" s="484"/>
      <c r="B266" s="484"/>
      <c r="C266" s="481"/>
      <c r="D266" s="481" t="s">
        <v>12</v>
      </c>
      <c r="E266" s="483" t="s">
        <v>11</v>
      </c>
      <c r="F266" s="270">
        <v>820</v>
      </c>
      <c r="G266" s="257">
        <v>820</v>
      </c>
      <c r="H266" s="270"/>
      <c r="I266" s="257"/>
      <c r="J266" s="287"/>
      <c r="K266" s="287"/>
    </row>
    <row r="267" spans="1:11" ht="26.4" x14ac:dyDescent="0.3">
      <c r="A267" s="25"/>
      <c r="B267" s="25"/>
      <c r="C267" s="26" t="s">
        <v>343</v>
      </c>
      <c r="D267" s="25"/>
      <c r="E267" s="24" t="s">
        <v>342</v>
      </c>
      <c r="F267" s="263">
        <f>F268+F275</f>
        <v>189.5</v>
      </c>
      <c r="G267" s="263">
        <f>G268+G275</f>
        <v>189.5</v>
      </c>
      <c r="H267" s="263">
        <f>H268+H275</f>
        <v>145</v>
      </c>
      <c r="I267" s="263">
        <f>I268+I275</f>
        <v>144.98050000000001</v>
      </c>
      <c r="J267" s="283">
        <f t="shared" si="19"/>
        <v>76.506860158311355</v>
      </c>
      <c r="K267" s="283"/>
    </row>
    <row r="268" spans="1:11" ht="27" x14ac:dyDescent="0.3">
      <c r="A268" s="23"/>
      <c r="B268" s="23"/>
      <c r="C268" s="23" t="s">
        <v>341</v>
      </c>
      <c r="D268" s="23"/>
      <c r="E268" s="64" t="s">
        <v>340</v>
      </c>
      <c r="F268" s="264">
        <f>F269+F272</f>
        <v>173.5</v>
      </c>
      <c r="G268" s="264">
        <f>G269+G272</f>
        <v>173.5</v>
      </c>
      <c r="H268" s="264">
        <f>H269+H272</f>
        <v>145</v>
      </c>
      <c r="I268" s="264">
        <f>I269+I272</f>
        <v>144.98050000000001</v>
      </c>
      <c r="J268" s="284">
        <f t="shared" si="19"/>
        <v>83.562247838616727</v>
      </c>
      <c r="K268" s="284"/>
    </row>
    <row r="269" spans="1:11" ht="27" x14ac:dyDescent="0.3">
      <c r="A269" s="101"/>
      <c r="B269" s="101"/>
      <c r="C269" s="101" t="s">
        <v>339</v>
      </c>
      <c r="D269" s="105"/>
      <c r="E269" s="108" t="s">
        <v>338</v>
      </c>
      <c r="F269" s="265">
        <f>F270</f>
        <v>48.5</v>
      </c>
      <c r="G269" s="265">
        <f t="shared" ref="G269:I270" si="30">G270</f>
        <v>48.5</v>
      </c>
      <c r="H269" s="265">
        <f t="shared" si="30"/>
        <v>20</v>
      </c>
      <c r="I269" s="265">
        <f t="shared" si="30"/>
        <v>20</v>
      </c>
      <c r="J269" s="285">
        <f t="shared" si="19"/>
        <v>41.237113402061851</v>
      </c>
      <c r="K269" s="285"/>
    </row>
    <row r="270" spans="1:11" x14ac:dyDescent="0.3">
      <c r="A270" s="49"/>
      <c r="B270" s="49"/>
      <c r="C270" s="6" t="s">
        <v>337</v>
      </c>
      <c r="D270" s="6"/>
      <c r="E270" s="74" t="s">
        <v>336</v>
      </c>
      <c r="F270" s="266">
        <f>F271</f>
        <v>48.5</v>
      </c>
      <c r="G270" s="266">
        <f t="shared" si="30"/>
        <v>48.5</v>
      </c>
      <c r="H270" s="266">
        <f t="shared" si="30"/>
        <v>20</v>
      </c>
      <c r="I270" s="266">
        <f t="shared" si="30"/>
        <v>20</v>
      </c>
      <c r="J270" s="286">
        <f t="shared" si="19"/>
        <v>41.237113402061851</v>
      </c>
      <c r="K270" s="286"/>
    </row>
    <row r="271" spans="1:11" x14ac:dyDescent="0.3">
      <c r="A271" s="49"/>
      <c r="B271" s="49"/>
      <c r="C271" s="6"/>
      <c r="D271" s="6" t="s">
        <v>12</v>
      </c>
      <c r="E271" s="5" t="s">
        <v>11</v>
      </c>
      <c r="F271" s="270">
        <v>48.5</v>
      </c>
      <c r="G271" s="270">
        <v>48.5</v>
      </c>
      <c r="H271" s="270">
        <v>20</v>
      </c>
      <c r="I271" s="270">
        <v>20</v>
      </c>
      <c r="J271" s="287">
        <f t="shared" si="19"/>
        <v>41.237113402061851</v>
      </c>
      <c r="K271" s="287"/>
    </row>
    <row r="272" spans="1:11" ht="27" x14ac:dyDescent="0.3">
      <c r="A272" s="101"/>
      <c r="B272" s="101"/>
      <c r="C272" s="101" t="s">
        <v>519</v>
      </c>
      <c r="D272" s="101"/>
      <c r="E272" s="102" t="s">
        <v>520</v>
      </c>
      <c r="F272" s="265">
        <f>F273</f>
        <v>125</v>
      </c>
      <c r="G272" s="265">
        <f t="shared" ref="G272:I273" si="31">G273</f>
        <v>125</v>
      </c>
      <c r="H272" s="265">
        <f t="shared" si="31"/>
        <v>125</v>
      </c>
      <c r="I272" s="265">
        <f t="shared" si="31"/>
        <v>124.98050000000001</v>
      </c>
      <c r="J272" s="285">
        <f t="shared" si="19"/>
        <v>99.984400000000008</v>
      </c>
      <c r="K272" s="285"/>
    </row>
    <row r="273" spans="1:11" ht="27" x14ac:dyDescent="0.3">
      <c r="A273" s="49"/>
      <c r="B273" s="49"/>
      <c r="C273" s="6" t="s">
        <v>566</v>
      </c>
      <c r="D273" s="6"/>
      <c r="E273" s="5" t="s">
        <v>521</v>
      </c>
      <c r="F273" s="266">
        <f>F274</f>
        <v>125</v>
      </c>
      <c r="G273" s="266">
        <f t="shared" si="31"/>
        <v>125</v>
      </c>
      <c r="H273" s="266">
        <f t="shared" si="31"/>
        <v>125</v>
      </c>
      <c r="I273" s="266">
        <f t="shared" si="31"/>
        <v>124.98050000000001</v>
      </c>
      <c r="J273" s="286">
        <f t="shared" si="19"/>
        <v>99.984400000000008</v>
      </c>
      <c r="K273" s="286"/>
    </row>
    <row r="274" spans="1:11" x14ac:dyDescent="0.3">
      <c r="A274" s="49"/>
      <c r="B274" s="49"/>
      <c r="C274" s="6"/>
      <c r="D274" s="6" t="s">
        <v>12</v>
      </c>
      <c r="E274" s="5" t="s">
        <v>11</v>
      </c>
      <c r="F274" s="270">
        <v>125</v>
      </c>
      <c r="G274" s="270">
        <v>125</v>
      </c>
      <c r="H274" s="270">
        <v>125</v>
      </c>
      <c r="I274" s="270">
        <v>124.98050000000001</v>
      </c>
      <c r="J274" s="287">
        <f t="shared" si="19"/>
        <v>99.984400000000008</v>
      </c>
      <c r="K274" s="287"/>
    </row>
    <row r="275" spans="1:11" x14ac:dyDescent="0.3">
      <c r="A275" s="23"/>
      <c r="B275" s="23"/>
      <c r="C275" s="23" t="s">
        <v>623</v>
      </c>
      <c r="D275" s="23"/>
      <c r="E275" s="64" t="s">
        <v>689</v>
      </c>
      <c r="F275" s="279">
        <f t="shared" ref="F275:I277" si="32">F276</f>
        <v>16</v>
      </c>
      <c r="G275" s="279">
        <f t="shared" si="32"/>
        <v>16</v>
      </c>
      <c r="H275" s="279">
        <f t="shared" si="32"/>
        <v>0</v>
      </c>
      <c r="I275" s="279">
        <f t="shared" si="32"/>
        <v>0</v>
      </c>
      <c r="J275" s="299">
        <f t="shared" si="19"/>
        <v>0</v>
      </c>
      <c r="K275" s="299"/>
    </row>
    <row r="276" spans="1:11" x14ac:dyDescent="0.3">
      <c r="A276" s="101"/>
      <c r="B276" s="101"/>
      <c r="C276" s="101" t="s">
        <v>624</v>
      </c>
      <c r="D276" s="101"/>
      <c r="E276" s="108" t="s">
        <v>626</v>
      </c>
      <c r="F276" s="278">
        <f t="shared" si="32"/>
        <v>16</v>
      </c>
      <c r="G276" s="278">
        <f t="shared" si="32"/>
        <v>16</v>
      </c>
      <c r="H276" s="278">
        <f t="shared" si="32"/>
        <v>0</v>
      </c>
      <c r="I276" s="278">
        <f t="shared" si="32"/>
        <v>0</v>
      </c>
      <c r="J276" s="298">
        <f t="shared" si="19"/>
        <v>0</v>
      </c>
      <c r="K276" s="298"/>
    </row>
    <row r="277" spans="1:11" x14ac:dyDescent="0.3">
      <c r="A277" s="153"/>
      <c r="B277" s="153"/>
      <c r="C277" s="6" t="s">
        <v>641</v>
      </c>
      <c r="D277" s="6"/>
      <c r="E277" s="74" t="s">
        <v>625</v>
      </c>
      <c r="F277" s="270">
        <f t="shared" si="32"/>
        <v>16</v>
      </c>
      <c r="G277" s="270">
        <f t="shared" si="32"/>
        <v>16</v>
      </c>
      <c r="H277" s="270">
        <f t="shared" si="32"/>
        <v>0</v>
      </c>
      <c r="I277" s="270">
        <f t="shared" si="32"/>
        <v>0</v>
      </c>
      <c r="J277" s="287">
        <f t="shared" si="19"/>
        <v>0</v>
      </c>
      <c r="K277" s="287"/>
    </row>
    <row r="278" spans="1:11" x14ac:dyDescent="0.3">
      <c r="A278" s="153"/>
      <c r="B278" s="153"/>
      <c r="C278" s="6"/>
      <c r="D278" s="6" t="s">
        <v>12</v>
      </c>
      <c r="E278" s="5" t="s">
        <v>11</v>
      </c>
      <c r="F278" s="270">
        <v>16</v>
      </c>
      <c r="G278" s="270">
        <v>16</v>
      </c>
      <c r="H278" s="270">
        <v>0</v>
      </c>
      <c r="I278" s="270">
        <v>0</v>
      </c>
      <c r="J278" s="287">
        <f t="shared" ref="J278:J344" si="33">I278/G278*100</f>
        <v>0</v>
      </c>
      <c r="K278" s="287"/>
    </row>
    <row r="279" spans="1:11" ht="26.4" x14ac:dyDescent="0.3">
      <c r="A279" s="25"/>
      <c r="B279" s="25"/>
      <c r="C279" s="26" t="s">
        <v>335</v>
      </c>
      <c r="D279" s="25"/>
      <c r="E279" s="24" t="s">
        <v>1176</v>
      </c>
      <c r="F279" s="263">
        <f>F280</f>
        <v>5686.8993999999993</v>
      </c>
      <c r="G279" s="263">
        <f>G280+G287</f>
        <v>6270.1993999999995</v>
      </c>
      <c r="H279" s="263">
        <f>H280</f>
        <v>52.5</v>
      </c>
      <c r="I279" s="263">
        <f>I280</f>
        <v>52.5</v>
      </c>
      <c r="J279" s="283">
        <f t="shared" si="33"/>
        <v>0.83729394634562992</v>
      </c>
      <c r="K279" s="283">
        <f t="shared" ref="K279:K344" si="34">I279/H279*100</f>
        <v>100</v>
      </c>
    </row>
    <row r="280" spans="1:11" x14ac:dyDescent="0.3">
      <c r="A280" s="101"/>
      <c r="B280" s="101"/>
      <c r="C280" s="101" t="s">
        <v>334</v>
      </c>
      <c r="D280" s="105"/>
      <c r="E280" s="102" t="s">
        <v>333</v>
      </c>
      <c r="F280" s="265">
        <f>F281+F283</f>
        <v>5686.8993999999993</v>
      </c>
      <c r="G280" s="265">
        <f>G281+G283</f>
        <v>5686.8993999999993</v>
      </c>
      <c r="H280" s="265">
        <f>H281+H283</f>
        <v>52.5</v>
      </c>
      <c r="I280" s="265">
        <f>I281+I283</f>
        <v>52.5</v>
      </c>
      <c r="J280" s="285">
        <f t="shared" si="33"/>
        <v>0.92317441029465042</v>
      </c>
      <c r="K280" s="285">
        <f t="shared" si="34"/>
        <v>100</v>
      </c>
    </row>
    <row r="281" spans="1:11" x14ac:dyDescent="0.3">
      <c r="A281" s="6"/>
      <c r="B281" s="6"/>
      <c r="C281" s="6" t="s">
        <v>332</v>
      </c>
      <c r="D281" s="6"/>
      <c r="E281" s="5" t="s">
        <v>331</v>
      </c>
      <c r="F281" s="266">
        <f>F282</f>
        <v>550.9</v>
      </c>
      <c r="G281" s="266">
        <f>G282</f>
        <v>550.9</v>
      </c>
      <c r="H281" s="266">
        <f>H282</f>
        <v>52.5</v>
      </c>
      <c r="I281" s="266">
        <f>I282</f>
        <v>52.5</v>
      </c>
      <c r="J281" s="286">
        <f t="shared" si="33"/>
        <v>9.529860228716645</v>
      </c>
      <c r="K281" s="286">
        <f t="shared" si="34"/>
        <v>100</v>
      </c>
    </row>
    <row r="282" spans="1:11" x14ac:dyDescent="0.3">
      <c r="A282" s="6"/>
      <c r="B282" s="6"/>
      <c r="C282" s="6"/>
      <c r="D282" s="6" t="s">
        <v>12</v>
      </c>
      <c r="E282" s="5" t="s">
        <v>11</v>
      </c>
      <c r="F282" s="270">
        <v>550.9</v>
      </c>
      <c r="G282" s="270">
        <v>550.9</v>
      </c>
      <c r="H282" s="270">
        <v>52.5</v>
      </c>
      <c r="I282" s="270">
        <v>52.5</v>
      </c>
      <c r="J282" s="287">
        <f t="shared" si="33"/>
        <v>9.529860228716645</v>
      </c>
      <c r="K282" s="287">
        <f t="shared" si="34"/>
        <v>100</v>
      </c>
    </row>
    <row r="283" spans="1:11" ht="18.75" customHeight="1" x14ac:dyDescent="0.3">
      <c r="A283" s="6"/>
      <c r="B283" s="6"/>
      <c r="C283" s="6" t="s">
        <v>330</v>
      </c>
      <c r="D283" s="6"/>
      <c r="E283" s="8" t="s">
        <v>329</v>
      </c>
      <c r="F283" s="270">
        <f>F284</f>
        <v>5135.9993999999997</v>
      </c>
      <c r="G283" s="270">
        <f>G284</f>
        <v>5135.9993999999997</v>
      </c>
      <c r="H283" s="270">
        <f>H284</f>
        <v>0</v>
      </c>
      <c r="I283" s="270">
        <f>I284</f>
        <v>0</v>
      </c>
      <c r="J283" s="287">
        <f t="shared" si="33"/>
        <v>0</v>
      </c>
      <c r="K283" s="287"/>
    </row>
    <row r="284" spans="1:11" x14ac:dyDescent="0.3">
      <c r="A284" s="6"/>
      <c r="B284" s="6"/>
      <c r="C284" s="6"/>
      <c r="D284" s="6" t="s">
        <v>12</v>
      </c>
      <c r="E284" s="5" t="s">
        <v>11</v>
      </c>
      <c r="F284" s="270">
        <f>F285+F286</f>
        <v>5135.9993999999997</v>
      </c>
      <c r="G284" s="270">
        <f>G285+G286</f>
        <v>5135.9993999999997</v>
      </c>
      <c r="H284" s="270">
        <f>H285+H286</f>
        <v>0</v>
      </c>
      <c r="I284" s="270">
        <f>I285+I286</f>
        <v>0</v>
      </c>
      <c r="J284" s="287">
        <f t="shared" si="33"/>
        <v>0</v>
      </c>
      <c r="K284" s="287"/>
    </row>
    <row r="285" spans="1:11" x14ac:dyDescent="0.3">
      <c r="A285" s="6"/>
      <c r="B285" s="6"/>
      <c r="C285" s="6"/>
      <c r="D285" s="6"/>
      <c r="E285" s="75" t="s">
        <v>292</v>
      </c>
      <c r="F285" s="270">
        <v>4365.5994899999996</v>
      </c>
      <c r="G285" s="270">
        <v>4365.5994899999996</v>
      </c>
      <c r="H285" s="270">
        <v>0</v>
      </c>
      <c r="I285" s="270">
        <v>0</v>
      </c>
      <c r="J285" s="287">
        <f t="shared" si="33"/>
        <v>0</v>
      </c>
      <c r="K285" s="287"/>
    </row>
    <row r="286" spans="1:11" x14ac:dyDescent="0.3">
      <c r="A286" s="6"/>
      <c r="B286" s="6"/>
      <c r="C286" s="6"/>
      <c r="D286" s="6"/>
      <c r="E286" s="5" t="s">
        <v>316</v>
      </c>
      <c r="F286" s="270">
        <v>770.39990999999998</v>
      </c>
      <c r="G286" s="270">
        <v>770.39990999999998</v>
      </c>
      <c r="H286" s="270">
        <v>0</v>
      </c>
      <c r="I286" s="270">
        <v>0</v>
      </c>
      <c r="J286" s="287">
        <f t="shared" si="33"/>
        <v>0</v>
      </c>
      <c r="K286" s="287"/>
    </row>
    <row r="287" spans="1:11" ht="40.200000000000003" x14ac:dyDescent="0.3">
      <c r="A287" s="101"/>
      <c r="B287" s="101"/>
      <c r="C287" s="101" t="s">
        <v>806</v>
      </c>
      <c r="D287" s="105"/>
      <c r="E287" s="102" t="s">
        <v>807</v>
      </c>
      <c r="F287" s="265">
        <v>0</v>
      </c>
      <c r="G287" s="265">
        <v>583.29999999999995</v>
      </c>
      <c r="H287" s="265">
        <f>H288+H290</f>
        <v>1280</v>
      </c>
      <c r="I287" s="265">
        <f>I288+I290</f>
        <v>1277.5310400000001</v>
      </c>
      <c r="J287" s="285">
        <f t="shared" si="33"/>
        <v>219.01783644779704</v>
      </c>
      <c r="K287" s="285">
        <f t="shared" si="34"/>
        <v>99.807112500000002</v>
      </c>
    </row>
    <row r="288" spans="1:11" ht="27" x14ac:dyDescent="0.3">
      <c r="A288" s="6"/>
      <c r="B288" s="6"/>
      <c r="C288" s="6" t="s">
        <v>808</v>
      </c>
      <c r="D288" s="6"/>
      <c r="E288" s="5" t="s">
        <v>809</v>
      </c>
      <c r="F288" s="266"/>
      <c r="G288" s="266">
        <f>G289</f>
        <v>583.29999999999995</v>
      </c>
      <c r="H288" s="266">
        <f>H289</f>
        <v>0</v>
      </c>
      <c r="I288" s="266">
        <f>I289</f>
        <v>0</v>
      </c>
      <c r="J288" s="286">
        <f t="shared" si="33"/>
        <v>0</v>
      </c>
      <c r="K288" s="286"/>
    </row>
    <row r="289" spans="1:11" x14ac:dyDescent="0.3">
      <c r="A289" s="6"/>
      <c r="B289" s="6"/>
      <c r="C289" s="6"/>
      <c r="D289" s="6" t="s">
        <v>12</v>
      </c>
      <c r="E289" s="5" t="s">
        <v>11</v>
      </c>
      <c r="F289" s="270"/>
      <c r="G289" s="270">
        <v>583.29999999999995</v>
      </c>
      <c r="H289" s="270">
        <v>0</v>
      </c>
      <c r="I289" s="270">
        <v>0</v>
      </c>
      <c r="J289" s="287">
        <f t="shared" si="33"/>
        <v>0</v>
      </c>
      <c r="K289" s="287"/>
    </row>
    <row r="290" spans="1:11" x14ac:dyDescent="0.3">
      <c r="A290" s="20"/>
      <c r="B290" s="20"/>
      <c r="C290" s="13" t="s">
        <v>52</v>
      </c>
      <c r="D290" s="77"/>
      <c r="E290" s="12" t="s">
        <v>51</v>
      </c>
      <c r="F290" s="276">
        <f t="shared" ref="F290:I291" si="35">F291</f>
        <v>3554.2999999999997</v>
      </c>
      <c r="G290" s="276">
        <f t="shared" si="35"/>
        <v>3554.2999999999997</v>
      </c>
      <c r="H290" s="276">
        <f t="shared" si="35"/>
        <v>1280</v>
      </c>
      <c r="I290" s="276">
        <f t="shared" si="35"/>
        <v>1277.5310400000001</v>
      </c>
      <c r="J290" s="296">
        <f t="shared" si="33"/>
        <v>35.943252961201928</v>
      </c>
      <c r="K290" s="296">
        <f t="shared" si="34"/>
        <v>99.807112500000002</v>
      </c>
    </row>
    <row r="291" spans="1:11" s="61" customFormat="1" ht="26.4" x14ac:dyDescent="0.3">
      <c r="A291" s="76"/>
      <c r="B291" s="76"/>
      <c r="C291" s="35" t="s">
        <v>16</v>
      </c>
      <c r="D291" s="34"/>
      <c r="E291" s="69" t="s">
        <v>15</v>
      </c>
      <c r="F291" s="273">
        <f t="shared" si="35"/>
        <v>3554.2999999999997</v>
      </c>
      <c r="G291" s="273">
        <f t="shared" si="35"/>
        <v>3554.2999999999997</v>
      </c>
      <c r="H291" s="273">
        <f t="shared" si="35"/>
        <v>1280</v>
      </c>
      <c r="I291" s="273">
        <f t="shared" si="35"/>
        <v>1277.5310400000001</v>
      </c>
      <c r="J291" s="293">
        <f t="shared" si="33"/>
        <v>35.943252961201928</v>
      </c>
      <c r="K291" s="293">
        <f t="shared" si="34"/>
        <v>99.807112500000002</v>
      </c>
    </row>
    <row r="292" spans="1:11" ht="27" x14ac:dyDescent="0.3">
      <c r="A292" s="7"/>
      <c r="B292" s="7"/>
      <c r="C292" s="6" t="s">
        <v>328</v>
      </c>
      <c r="D292" s="6"/>
      <c r="E292" s="5" t="s">
        <v>327</v>
      </c>
      <c r="F292" s="266">
        <f>F293+F294+F295</f>
        <v>3554.2999999999997</v>
      </c>
      <c r="G292" s="266">
        <f>G293+G294+G295</f>
        <v>3554.2999999999997</v>
      </c>
      <c r="H292" s="266">
        <f>H293+H294+H295</f>
        <v>1280</v>
      </c>
      <c r="I292" s="266">
        <f>I293+I294+I295</f>
        <v>1277.5310400000001</v>
      </c>
      <c r="J292" s="286">
        <f t="shared" si="33"/>
        <v>35.943252961201928</v>
      </c>
      <c r="K292" s="286">
        <f t="shared" si="34"/>
        <v>99.807112500000002</v>
      </c>
    </row>
    <row r="293" spans="1:11" ht="40.200000000000003" x14ac:dyDescent="0.3">
      <c r="A293" s="7"/>
      <c r="B293" s="7"/>
      <c r="C293" s="49"/>
      <c r="D293" s="6" t="s">
        <v>2</v>
      </c>
      <c r="E293" s="5" t="s">
        <v>1</v>
      </c>
      <c r="F293" s="270">
        <v>3431.5</v>
      </c>
      <c r="G293" s="270">
        <v>3431.5</v>
      </c>
      <c r="H293" s="270">
        <v>1192</v>
      </c>
      <c r="I293" s="257">
        <v>1190.4823200000001</v>
      </c>
      <c r="J293" s="287">
        <f t="shared" si="33"/>
        <v>34.692767594346499</v>
      </c>
      <c r="K293" s="287">
        <f t="shared" si="34"/>
        <v>99.872677852349</v>
      </c>
    </row>
    <row r="294" spans="1:11" x14ac:dyDescent="0.3">
      <c r="A294" s="7"/>
      <c r="B294" s="7"/>
      <c r="C294" s="49"/>
      <c r="D294" s="6" t="s">
        <v>12</v>
      </c>
      <c r="E294" s="5" t="s">
        <v>11</v>
      </c>
      <c r="F294" s="270">
        <v>120.6</v>
      </c>
      <c r="G294" s="270">
        <v>120.6</v>
      </c>
      <c r="H294" s="270">
        <v>87</v>
      </c>
      <c r="I294" s="257">
        <v>86.509720000000002</v>
      </c>
      <c r="J294" s="287">
        <f t="shared" si="33"/>
        <v>71.732769485903816</v>
      </c>
      <c r="K294" s="287">
        <f t="shared" si="34"/>
        <v>99.436459770114951</v>
      </c>
    </row>
    <row r="295" spans="1:11" x14ac:dyDescent="0.3">
      <c r="A295" s="7"/>
      <c r="B295" s="7"/>
      <c r="C295" s="49"/>
      <c r="D295" s="45" t="s">
        <v>22</v>
      </c>
      <c r="E295" s="46" t="s">
        <v>21</v>
      </c>
      <c r="F295" s="270">
        <v>2.2000000000000002</v>
      </c>
      <c r="G295" s="270">
        <v>2.2000000000000002</v>
      </c>
      <c r="H295" s="270">
        <v>1</v>
      </c>
      <c r="I295" s="270">
        <v>0.53900000000000003</v>
      </c>
      <c r="J295" s="287">
        <f t="shared" si="33"/>
        <v>24.5</v>
      </c>
      <c r="K295" s="287"/>
    </row>
    <row r="296" spans="1:11" x14ac:dyDescent="0.3">
      <c r="A296" s="15"/>
      <c r="B296" s="17" t="s">
        <v>326</v>
      </c>
      <c r="C296" s="16"/>
      <c r="D296" s="15"/>
      <c r="E296" s="14" t="s">
        <v>325</v>
      </c>
      <c r="F296" s="267">
        <f>F297+F313+F355</f>
        <v>92252.568010000003</v>
      </c>
      <c r="G296" s="267">
        <f>G297+G313+G355</f>
        <v>95965.608189999999</v>
      </c>
      <c r="H296" s="267">
        <f>H297+H313+H355</f>
        <v>35155.284450000006</v>
      </c>
      <c r="I296" s="267">
        <f>I297+I313+I355</f>
        <v>35136.568980000004</v>
      </c>
      <c r="J296" s="288">
        <f t="shared" si="33"/>
        <v>36.613709476455305</v>
      </c>
      <c r="K296" s="288">
        <f t="shared" si="34"/>
        <v>99.946763423215586</v>
      </c>
    </row>
    <row r="297" spans="1:11" x14ac:dyDescent="0.3">
      <c r="A297" s="15"/>
      <c r="B297" s="17" t="s">
        <v>324</v>
      </c>
      <c r="C297" s="16"/>
      <c r="D297" s="15"/>
      <c r="E297" s="14" t="s">
        <v>323</v>
      </c>
      <c r="F297" s="267">
        <f>F298+F309</f>
        <v>3483.7</v>
      </c>
      <c r="G297" s="267">
        <f>G298+G309</f>
        <v>3433.7</v>
      </c>
      <c r="H297" s="267">
        <f t="shared" ref="G297:I298" si="36">H298</f>
        <v>1347</v>
      </c>
      <c r="I297" s="267">
        <f t="shared" si="36"/>
        <v>1340.2223100000001</v>
      </c>
      <c r="J297" s="288">
        <f t="shared" si="33"/>
        <v>39.031432856685214</v>
      </c>
      <c r="K297" s="288">
        <f t="shared" si="34"/>
        <v>99.496830734966608</v>
      </c>
    </row>
    <row r="298" spans="1:11" x14ac:dyDescent="0.3">
      <c r="A298" s="15"/>
      <c r="B298" s="17"/>
      <c r="C298" s="16" t="s">
        <v>36</v>
      </c>
      <c r="D298" s="15"/>
      <c r="E298" s="21" t="s">
        <v>35</v>
      </c>
      <c r="F298" s="267">
        <f>F299</f>
        <v>3274.5</v>
      </c>
      <c r="G298" s="267">
        <f t="shared" si="36"/>
        <v>3224.5</v>
      </c>
      <c r="H298" s="267">
        <f t="shared" si="36"/>
        <v>1347</v>
      </c>
      <c r="I298" s="267">
        <f t="shared" si="36"/>
        <v>1340.2223100000001</v>
      </c>
      <c r="J298" s="288">
        <f t="shared" si="33"/>
        <v>41.56372491859203</v>
      </c>
      <c r="K298" s="288">
        <f t="shared" si="34"/>
        <v>99.496830734966608</v>
      </c>
    </row>
    <row r="299" spans="1:11" ht="26.4" x14ac:dyDescent="0.3">
      <c r="A299" s="44"/>
      <c r="B299" s="25"/>
      <c r="C299" s="26" t="s">
        <v>258</v>
      </c>
      <c r="D299" s="25"/>
      <c r="E299" s="24" t="s">
        <v>257</v>
      </c>
      <c r="F299" s="263">
        <f>F300</f>
        <v>3274.5</v>
      </c>
      <c r="G299" s="263">
        <f>G300</f>
        <v>3224.5</v>
      </c>
      <c r="H299" s="263">
        <f>H300</f>
        <v>1347</v>
      </c>
      <c r="I299" s="263">
        <f>I300</f>
        <v>1340.2223100000001</v>
      </c>
      <c r="J299" s="283">
        <f t="shared" si="33"/>
        <v>41.56372491859203</v>
      </c>
      <c r="K299" s="283">
        <f t="shared" si="34"/>
        <v>99.496830734966608</v>
      </c>
    </row>
    <row r="300" spans="1:11" ht="27" x14ac:dyDescent="0.3">
      <c r="A300" s="101"/>
      <c r="B300" s="101"/>
      <c r="C300" s="101" t="s">
        <v>256</v>
      </c>
      <c r="D300" s="101"/>
      <c r="E300" s="102" t="s">
        <v>255</v>
      </c>
      <c r="F300" s="265">
        <f>F301+F305+F303+F307</f>
        <v>3274.5</v>
      </c>
      <c r="G300" s="265">
        <f>G301+G305+G303+G307</f>
        <v>3224.5</v>
      </c>
      <c r="H300" s="265">
        <f>H301+H305+H303+H307</f>
        <v>1347</v>
      </c>
      <c r="I300" s="265">
        <f>I301+I305+I303+I307</f>
        <v>1340.2223100000001</v>
      </c>
      <c r="J300" s="285">
        <f t="shared" si="33"/>
        <v>41.56372491859203</v>
      </c>
      <c r="K300" s="285">
        <f t="shared" si="34"/>
        <v>99.496830734966608</v>
      </c>
    </row>
    <row r="301" spans="1:11" ht="40.200000000000003" x14ac:dyDescent="0.3">
      <c r="A301" s="7"/>
      <c r="B301" s="7"/>
      <c r="C301" s="6" t="s">
        <v>322</v>
      </c>
      <c r="D301" s="6"/>
      <c r="E301" s="63" t="s">
        <v>321</v>
      </c>
      <c r="F301" s="266">
        <f>F302</f>
        <v>208.2</v>
      </c>
      <c r="G301" s="266">
        <f>G302</f>
        <v>208.2</v>
      </c>
      <c r="H301" s="266">
        <f>H302</f>
        <v>64</v>
      </c>
      <c r="I301" s="266">
        <f>I302</f>
        <v>63.84516</v>
      </c>
      <c r="J301" s="286">
        <f t="shared" si="33"/>
        <v>30.665302593659945</v>
      </c>
      <c r="K301" s="286">
        <f t="shared" si="34"/>
        <v>99.758062499999994</v>
      </c>
    </row>
    <row r="302" spans="1:11" x14ac:dyDescent="0.3">
      <c r="A302" s="7"/>
      <c r="B302" s="7"/>
      <c r="C302" s="6"/>
      <c r="D302" s="6" t="s">
        <v>12</v>
      </c>
      <c r="E302" s="5" t="s">
        <v>11</v>
      </c>
      <c r="F302" s="270">
        <v>208.2</v>
      </c>
      <c r="G302" s="270">
        <v>208.2</v>
      </c>
      <c r="H302" s="270">
        <v>64</v>
      </c>
      <c r="I302" s="257">
        <v>63.84516</v>
      </c>
      <c r="J302" s="287">
        <f t="shared" si="33"/>
        <v>30.665302593659945</v>
      </c>
      <c r="K302" s="287">
        <f t="shared" si="34"/>
        <v>99.758062499999994</v>
      </c>
    </row>
    <row r="303" spans="1:11" ht="27" x14ac:dyDescent="0.3">
      <c r="A303" s="7"/>
      <c r="B303" s="7"/>
      <c r="C303" s="6" t="s">
        <v>254</v>
      </c>
      <c r="D303" s="6"/>
      <c r="E303" s="63" t="s">
        <v>253</v>
      </c>
      <c r="F303" s="266">
        <f>F304</f>
        <v>2505.8000000000002</v>
      </c>
      <c r="G303" s="266">
        <f>G304</f>
        <v>2505.8000000000002</v>
      </c>
      <c r="H303" s="266">
        <f>H304</f>
        <v>1097</v>
      </c>
      <c r="I303" s="266">
        <f>I304</f>
        <v>1094.06312</v>
      </c>
      <c r="J303" s="286">
        <f t="shared" si="33"/>
        <v>43.661230744672359</v>
      </c>
      <c r="K303" s="286">
        <f t="shared" si="34"/>
        <v>99.732280765724695</v>
      </c>
    </row>
    <row r="304" spans="1:11" x14ac:dyDescent="0.3">
      <c r="A304" s="7"/>
      <c r="B304" s="7"/>
      <c r="C304" s="6"/>
      <c r="D304" s="6" t="s">
        <v>12</v>
      </c>
      <c r="E304" s="5" t="s">
        <v>11</v>
      </c>
      <c r="F304" s="270">
        <v>2505.8000000000002</v>
      </c>
      <c r="G304" s="270">
        <v>2505.8000000000002</v>
      </c>
      <c r="H304" s="270">
        <v>1097</v>
      </c>
      <c r="I304" s="257">
        <v>1094.06312</v>
      </c>
      <c r="J304" s="287">
        <f t="shared" si="33"/>
        <v>43.661230744672359</v>
      </c>
      <c r="K304" s="287">
        <f t="shared" si="34"/>
        <v>99.732280765724695</v>
      </c>
    </row>
    <row r="305" spans="1:11" ht="27" x14ac:dyDescent="0.3">
      <c r="A305" s="7"/>
      <c r="B305" s="7"/>
      <c r="C305" s="6" t="s">
        <v>320</v>
      </c>
      <c r="D305" s="6"/>
      <c r="E305" s="5" t="s">
        <v>319</v>
      </c>
      <c r="F305" s="266">
        <f>F306</f>
        <v>42.5</v>
      </c>
      <c r="G305" s="266">
        <f>G306</f>
        <v>42.5</v>
      </c>
      <c r="H305" s="266">
        <f>H306</f>
        <v>26</v>
      </c>
      <c r="I305" s="266">
        <f>I306</f>
        <v>25.512910000000002</v>
      </c>
      <c r="J305" s="286">
        <f t="shared" si="33"/>
        <v>60.030376470588244</v>
      </c>
      <c r="K305" s="286">
        <f t="shared" si="34"/>
        <v>98.126576923076925</v>
      </c>
    </row>
    <row r="306" spans="1:11" x14ac:dyDescent="0.3">
      <c r="A306" s="7"/>
      <c r="B306" s="7"/>
      <c r="C306" s="6"/>
      <c r="D306" s="6" t="s">
        <v>12</v>
      </c>
      <c r="E306" s="5" t="s">
        <v>11</v>
      </c>
      <c r="F306" s="270">
        <v>42.5</v>
      </c>
      <c r="G306" s="270">
        <v>42.5</v>
      </c>
      <c r="H306" s="270">
        <v>26</v>
      </c>
      <c r="I306" s="257">
        <v>25.512910000000002</v>
      </c>
      <c r="J306" s="287">
        <f t="shared" si="33"/>
        <v>60.030376470588244</v>
      </c>
      <c r="K306" s="287">
        <f t="shared" si="34"/>
        <v>98.126576923076925</v>
      </c>
    </row>
    <row r="307" spans="1:11" ht="27" x14ac:dyDescent="0.3">
      <c r="A307" s="7"/>
      <c r="B307" s="7"/>
      <c r="C307" s="6" t="s">
        <v>514</v>
      </c>
      <c r="D307" s="6"/>
      <c r="E307" s="5" t="s">
        <v>515</v>
      </c>
      <c r="F307" s="266">
        <f>F308</f>
        <v>518</v>
      </c>
      <c r="G307" s="266">
        <f>G308</f>
        <v>468</v>
      </c>
      <c r="H307" s="266">
        <f>H308</f>
        <v>160</v>
      </c>
      <c r="I307" s="266">
        <f>I308</f>
        <v>156.80112</v>
      </c>
      <c r="J307" s="286">
        <f t="shared" si="33"/>
        <v>33.504512820512822</v>
      </c>
      <c r="K307" s="286"/>
    </row>
    <row r="308" spans="1:11" x14ac:dyDescent="0.3">
      <c r="A308" s="7"/>
      <c r="B308" s="7"/>
      <c r="C308" s="6"/>
      <c r="D308" s="6" t="s">
        <v>12</v>
      </c>
      <c r="E308" s="5" t="s">
        <v>11</v>
      </c>
      <c r="F308" s="270">
        <v>518</v>
      </c>
      <c r="G308" s="270">
        <v>468</v>
      </c>
      <c r="H308" s="270">
        <v>160</v>
      </c>
      <c r="I308" s="270">
        <v>156.80112</v>
      </c>
      <c r="J308" s="287">
        <f t="shared" si="33"/>
        <v>33.504512820512822</v>
      </c>
      <c r="K308" s="287"/>
    </row>
    <row r="309" spans="1:11" x14ac:dyDescent="0.3">
      <c r="A309" s="20"/>
      <c r="B309" s="20"/>
      <c r="C309" s="13" t="s">
        <v>52</v>
      </c>
      <c r="D309" s="77"/>
      <c r="E309" s="12" t="s">
        <v>51</v>
      </c>
      <c r="F309" s="276">
        <f t="shared" ref="F309:G311" si="37">F310</f>
        <v>209.2</v>
      </c>
      <c r="G309" s="276">
        <f t="shared" si="37"/>
        <v>209.2</v>
      </c>
      <c r="H309" s="276">
        <f t="shared" ref="H309:I311" si="38">H310</f>
        <v>0</v>
      </c>
      <c r="I309" s="276">
        <f t="shared" si="38"/>
        <v>0</v>
      </c>
      <c r="J309" s="296"/>
      <c r="K309" s="296"/>
    </row>
    <row r="310" spans="1:11" s="61" customFormat="1" ht="26.4" x14ac:dyDescent="0.3">
      <c r="A310" s="76"/>
      <c r="B310" s="76"/>
      <c r="C310" s="35" t="s">
        <v>16</v>
      </c>
      <c r="D310" s="34"/>
      <c r="E310" s="69" t="s">
        <v>15</v>
      </c>
      <c r="F310" s="273">
        <f t="shared" si="37"/>
        <v>209.2</v>
      </c>
      <c r="G310" s="273">
        <f t="shared" si="37"/>
        <v>209.2</v>
      </c>
      <c r="H310" s="273">
        <f t="shared" si="38"/>
        <v>0</v>
      </c>
      <c r="I310" s="273">
        <f t="shared" si="38"/>
        <v>0</v>
      </c>
      <c r="J310" s="293"/>
      <c r="K310" s="293"/>
    </row>
    <row r="311" spans="1:11" ht="27" x14ac:dyDescent="0.3">
      <c r="A311" s="484"/>
      <c r="B311" s="484"/>
      <c r="C311" s="498" t="s">
        <v>1138</v>
      </c>
      <c r="D311" s="481"/>
      <c r="E311" s="483" t="s">
        <v>1139</v>
      </c>
      <c r="F311" s="485">
        <f t="shared" si="37"/>
        <v>209.2</v>
      </c>
      <c r="G311" s="270">
        <f t="shared" si="37"/>
        <v>209.2</v>
      </c>
      <c r="H311" s="270">
        <f t="shared" si="38"/>
        <v>0</v>
      </c>
      <c r="I311" s="270">
        <f t="shared" si="38"/>
        <v>0</v>
      </c>
      <c r="J311" s="287"/>
      <c r="K311" s="287"/>
    </row>
    <row r="312" spans="1:11" ht="27" x14ac:dyDescent="0.3">
      <c r="A312" s="484"/>
      <c r="B312" s="484"/>
      <c r="C312" s="478"/>
      <c r="D312" s="478" t="s">
        <v>57</v>
      </c>
      <c r="E312" s="479" t="s">
        <v>56</v>
      </c>
      <c r="F312" s="485">
        <v>209.2</v>
      </c>
      <c r="G312" s="270">
        <v>209.2</v>
      </c>
      <c r="H312" s="270"/>
      <c r="I312" s="270"/>
      <c r="J312" s="287"/>
      <c r="K312" s="287"/>
    </row>
    <row r="313" spans="1:11" x14ac:dyDescent="0.3">
      <c r="A313" s="15"/>
      <c r="B313" s="17" t="s">
        <v>314</v>
      </c>
      <c r="C313" s="16"/>
      <c r="D313" s="15"/>
      <c r="E313" s="14" t="s">
        <v>313</v>
      </c>
      <c r="F313" s="267">
        <f>F314+F343</f>
        <v>37131.943870000003</v>
      </c>
      <c r="G313" s="267">
        <f>G314+G343</f>
        <v>39512.819319999995</v>
      </c>
      <c r="H313" s="267">
        <f>H314+H343</f>
        <v>16245.820490000002</v>
      </c>
      <c r="I313" s="267">
        <f>I314+I343</f>
        <v>16244.079150000001</v>
      </c>
      <c r="J313" s="288">
        <f t="shared" si="33"/>
        <v>41.110908888695327</v>
      </c>
      <c r="K313" s="288">
        <f t="shared" si="34"/>
        <v>99.989281304683431</v>
      </c>
    </row>
    <row r="314" spans="1:11" x14ac:dyDescent="0.3">
      <c r="A314" s="15"/>
      <c r="B314" s="45"/>
      <c r="C314" s="16" t="s">
        <v>36</v>
      </c>
      <c r="D314" s="15"/>
      <c r="E314" s="21" t="s">
        <v>35</v>
      </c>
      <c r="F314" s="267">
        <f>F315</f>
        <v>25455.043869999998</v>
      </c>
      <c r="G314" s="267">
        <f>G315</f>
        <v>27530.111319999996</v>
      </c>
      <c r="H314" s="267">
        <f>H315</f>
        <v>11324.137490000001</v>
      </c>
      <c r="I314" s="267">
        <f>I315</f>
        <v>11322.39615</v>
      </c>
      <c r="J314" s="288">
        <f t="shared" si="33"/>
        <v>41.127316988996476</v>
      </c>
      <c r="K314" s="288">
        <f t="shared" si="34"/>
        <v>99.984622758231794</v>
      </c>
    </row>
    <row r="315" spans="1:11" ht="26.4" x14ac:dyDescent="0.3">
      <c r="A315" s="44"/>
      <c r="B315" s="25"/>
      <c r="C315" s="26" t="s">
        <v>273</v>
      </c>
      <c r="D315" s="25"/>
      <c r="E315" s="24" t="s">
        <v>272</v>
      </c>
      <c r="F315" s="263">
        <f>F316+F320</f>
        <v>25455.043869999998</v>
      </c>
      <c r="G315" s="263">
        <f>G316+G320</f>
        <v>27530.111319999996</v>
      </c>
      <c r="H315" s="263">
        <f>H316+H320</f>
        <v>11324.137490000001</v>
      </c>
      <c r="I315" s="263">
        <f>I316+I320</f>
        <v>11322.39615</v>
      </c>
      <c r="J315" s="283">
        <f t="shared" si="33"/>
        <v>41.127316988996476</v>
      </c>
      <c r="K315" s="283">
        <f t="shared" si="34"/>
        <v>99.984622758231794</v>
      </c>
    </row>
    <row r="316" spans="1:11" ht="27" x14ac:dyDescent="0.3">
      <c r="A316" s="23"/>
      <c r="B316" s="23"/>
      <c r="C316" s="23" t="s">
        <v>271</v>
      </c>
      <c r="D316" s="23"/>
      <c r="E316" s="64" t="s">
        <v>270</v>
      </c>
      <c r="F316" s="264">
        <f t="shared" ref="F316:I318" si="39">F317</f>
        <v>1422.2</v>
      </c>
      <c r="G316" s="264">
        <f t="shared" si="39"/>
        <v>212.72896</v>
      </c>
      <c r="H316" s="264">
        <f t="shared" si="39"/>
        <v>122</v>
      </c>
      <c r="I316" s="264">
        <f t="shared" si="39"/>
        <v>122</v>
      </c>
      <c r="J316" s="284">
        <f t="shared" si="33"/>
        <v>57.349972472013214</v>
      </c>
      <c r="K316" s="284">
        <f t="shared" si="34"/>
        <v>100</v>
      </c>
    </row>
    <row r="317" spans="1:11" x14ac:dyDescent="0.3">
      <c r="A317" s="101"/>
      <c r="B317" s="101"/>
      <c r="C317" s="101" t="s">
        <v>269</v>
      </c>
      <c r="D317" s="105"/>
      <c r="E317" s="108" t="s">
        <v>268</v>
      </c>
      <c r="F317" s="265">
        <f t="shared" si="39"/>
        <v>1422.2</v>
      </c>
      <c r="G317" s="265">
        <f t="shared" si="39"/>
        <v>212.72896</v>
      </c>
      <c r="H317" s="265">
        <f>H318</f>
        <v>122</v>
      </c>
      <c r="I317" s="265">
        <f t="shared" si="39"/>
        <v>122</v>
      </c>
      <c r="J317" s="285">
        <f t="shared" si="33"/>
        <v>57.349972472013214</v>
      </c>
      <c r="K317" s="285">
        <f t="shared" si="34"/>
        <v>100</v>
      </c>
    </row>
    <row r="318" spans="1:11" x14ac:dyDescent="0.3">
      <c r="A318" s="7"/>
      <c r="B318" s="7"/>
      <c r="C318" s="6" t="s">
        <v>312</v>
      </c>
      <c r="D318" s="60"/>
      <c r="E318" s="9" t="s">
        <v>311</v>
      </c>
      <c r="F318" s="268">
        <f>F319</f>
        <v>1422.2</v>
      </c>
      <c r="G318" s="268">
        <f t="shared" si="39"/>
        <v>212.72896</v>
      </c>
      <c r="H318" s="268">
        <f>H319</f>
        <v>122</v>
      </c>
      <c r="I318" s="268">
        <f t="shared" si="39"/>
        <v>122</v>
      </c>
      <c r="J318" s="289">
        <f t="shared" si="33"/>
        <v>57.349972472013214</v>
      </c>
      <c r="K318" s="289">
        <f t="shared" si="34"/>
        <v>100</v>
      </c>
    </row>
    <row r="319" spans="1:11" ht="27" x14ac:dyDescent="0.3">
      <c r="A319" s="150"/>
      <c r="B319" s="150"/>
      <c r="C319" s="149"/>
      <c r="D319" s="6" t="s">
        <v>57</v>
      </c>
      <c r="E319" s="5" t="s">
        <v>56</v>
      </c>
      <c r="F319" s="270">
        <v>1422.2</v>
      </c>
      <c r="G319" s="257">
        <v>212.72896</v>
      </c>
      <c r="H319" s="270">
        <v>122</v>
      </c>
      <c r="I319" s="270">
        <v>122</v>
      </c>
      <c r="J319" s="287">
        <f t="shared" si="33"/>
        <v>57.349972472013214</v>
      </c>
      <c r="K319" s="287">
        <f t="shared" si="34"/>
        <v>100</v>
      </c>
    </row>
    <row r="320" spans="1:11" ht="27" x14ac:dyDescent="0.3">
      <c r="A320" s="23"/>
      <c r="B320" s="23"/>
      <c r="C320" s="23" t="s">
        <v>310</v>
      </c>
      <c r="D320" s="23"/>
      <c r="E320" s="64" t="s">
        <v>309</v>
      </c>
      <c r="F320" s="264">
        <f>F321+F338</f>
        <v>24032.843869999997</v>
      </c>
      <c r="G320" s="264">
        <f>G321+G338</f>
        <v>27317.382359999996</v>
      </c>
      <c r="H320" s="264">
        <f>H321+H338</f>
        <v>11202.137490000001</v>
      </c>
      <c r="I320" s="264">
        <f>I321+I338</f>
        <v>11200.39615</v>
      </c>
      <c r="J320" s="284">
        <f t="shared" si="33"/>
        <v>41.000986120838562</v>
      </c>
      <c r="K320" s="284">
        <f t="shared" si="34"/>
        <v>99.984455288095191</v>
      </c>
    </row>
    <row r="321" spans="1:11" ht="40.5" customHeight="1" x14ac:dyDescent="0.3">
      <c r="A321" s="101"/>
      <c r="B321" s="101"/>
      <c r="C321" s="101" t="s">
        <v>308</v>
      </c>
      <c r="D321" s="101"/>
      <c r="E321" s="108" t="s">
        <v>307</v>
      </c>
      <c r="F321" s="265">
        <f>F324+F327+F322+F329+F333+F336+F331</f>
        <v>18249.399999999998</v>
      </c>
      <c r="G321" s="265">
        <f>G324+G327+G322+G329+G333+G336+G331</f>
        <v>21533.938489999997</v>
      </c>
      <c r="H321" s="265">
        <f>H324+H327+H322+H329+H333+H336+H331</f>
        <v>5418.69362</v>
      </c>
      <c r="I321" s="265">
        <f>I324+I327+I322+I329+I333+I336+I331</f>
        <v>5416.9522799999995</v>
      </c>
      <c r="J321" s="285">
        <f t="shared" si="33"/>
        <v>25.155418190293162</v>
      </c>
      <c r="K321" s="285">
        <f t="shared" si="34"/>
        <v>99.967864210045505</v>
      </c>
    </row>
    <row r="322" spans="1:11" x14ac:dyDescent="0.3">
      <c r="A322" s="49"/>
      <c r="B322" s="49"/>
      <c r="C322" s="45" t="s">
        <v>306</v>
      </c>
      <c r="D322" s="67"/>
      <c r="E322" s="8" t="s">
        <v>305</v>
      </c>
      <c r="F322" s="266">
        <f>F323</f>
        <v>1088.9000000000001</v>
      </c>
      <c r="G322" s="266">
        <f>G323</f>
        <v>1002.64516</v>
      </c>
      <c r="H322" s="266">
        <f>H323</f>
        <v>0</v>
      </c>
      <c r="I322" s="266">
        <f>I323</f>
        <v>0</v>
      </c>
      <c r="J322" s="286">
        <f t="shared" si="33"/>
        <v>0</v>
      </c>
      <c r="K322" s="286"/>
    </row>
    <row r="323" spans="1:11" x14ac:dyDescent="0.3">
      <c r="A323" s="49"/>
      <c r="B323" s="49"/>
      <c r="C323" s="45"/>
      <c r="D323" s="6" t="s">
        <v>12</v>
      </c>
      <c r="E323" s="5" t="s">
        <v>11</v>
      </c>
      <c r="F323" s="270">
        <v>1088.9000000000001</v>
      </c>
      <c r="G323" s="270">
        <v>1002.64516</v>
      </c>
      <c r="H323" s="270">
        <v>0</v>
      </c>
      <c r="I323" s="270">
        <v>0</v>
      </c>
      <c r="J323" s="287">
        <f t="shared" si="33"/>
        <v>0</v>
      </c>
      <c r="K323" s="287"/>
    </row>
    <row r="324" spans="1:11" x14ac:dyDescent="0.3">
      <c r="A324" s="6"/>
      <c r="B324" s="6"/>
      <c r="C324" s="6" t="s">
        <v>304</v>
      </c>
      <c r="D324" s="6"/>
      <c r="E324" s="9" t="s">
        <v>303</v>
      </c>
      <c r="F324" s="268">
        <f>F325</f>
        <v>2765</v>
      </c>
      <c r="G324" s="268">
        <f>G325+G326</f>
        <v>2765</v>
      </c>
      <c r="H324" s="268">
        <f>H325+H326</f>
        <v>1594.1551300000001</v>
      </c>
      <c r="I324" s="268">
        <f>I325+I326</f>
        <v>1594.1551300000001</v>
      </c>
      <c r="J324" s="289">
        <f t="shared" si="33"/>
        <v>57.654796745027127</v>
      </c>
      <c r="K324" s="289"/>
    </row>
    <row r="325" spans="1:11" x14ac:dyDescent="0.3">
      <c r="A325" s="49"/>
      <c r="B325" s="49"/>
      <c r="C325" s="49"/>
      <c r="D325" s="6" t="s">
        <v>12</v>
      </c>
      <c r="E325" s="5" t="s">
        <v>11</v>
      </c>
      <c r="F325" s="270">
        <v>2765</v>
      </c>
      <c r="G325" s="270">
        <v>1170.8448699999999</v>
      </c>
      <c r="H325" s="270">
        <v>0</v>
      </c>
      <c r="I325" s="270">
        <v>0</v>
      </c>
      <c r="J325" s="287">
        <f t="shared" si="33"/>
        <v>0</v>
      </c>
      <c r="K325" s="287"/>
    </row>
    <row r="326" spans="1:11" ht="27" x14ac:dyDescent="0.3">
      <c r="A326" s="494"/>
      <c r="B326" s="494"/>
      <c r="C326" s="494"/>
      <c r="D326" s="6" t="s">
        <v>57</v>
      </c>
      <c r="E326" s="5" t="s">
        <v>56</v>
      </c>
      <c r="F326" s="270"/>
      <c r="G326" s="270">
        <v>1594.1551300000001</v>
      </c>
      <c r="H326" s="270">
        <v>1594.1551300000001</v>
      </c>
      <c r="I326" s="270">
        <v>1594.1551300000001</v>
      </c>
      <c r="J326" s="287"/>
      <c r="K326" s="287"/>
    </row>
    <row r="327" spans="1:11" ht="40.200000000000003" x14ac:dyDescent="0.3">
      <c r="A327" s="6"/>
      <c r="B327" s="6"/>
      <c r="C327" s="6" t="s">
        <v>302</v>
      </c>
      <c r="D327" s="6"/>
      <c r="E327" s="5" t="s">
        <v>535</v>
      </c>
      <c r="F327" s="266">
        <f>F328</f>
        <v>392.5</v>
      </c>
      <c r="G327" s="266">
        <f>G328</f>
        <v>478.75484</v>
      </c>
      <c r="H327" s="266">
        <f>H328</f>
        <v>0</v>
      </c>
      <c r="I327" s="266">
        <f>I328</f>
        <v>0</v>
      </c>
      <c r="J327" s="286">
        <f t="shared" si="33"/>
        <v>0</v>
      </c>
      <c r="K327" s="286"/>
    </row>
    <row r="328" spans="1:11" x14ac:dyDescent="0.3">
      <c r="A328" s="6"/>
      <c r="B328" s="6"/>
      <c r="C328" s="6"/>
      <c r="D328" s="6" t="s">
        <v>12</v>
      </c>
      <c r="E328" s="5" t="s">
        <v>11</v>
      </c>
      <c r="F328" s="266">
        <v>392.5</v>
      </c>
      <c r="G328" s="266">
        <v>478.75484</v>
      </c>
      <c r="H328" s="266">
        <v>0</v>
      </c>
      <c r="I328" s="266">
        <v>0</v>
      </c>
      <c r="J328" s="286">
        <f t="shared" si="33"/>
        <v>0</v>
      </c>
      <c r="K328" s="286"/>
    </row>
    <row r="329" spans="1:11" ht="40.200000000000003" x14ac:dyDescent="0.3">
      <c r="A329" s="6"/>
      <c r="B329" s="6"/>
      <c r="C329" s="60" t="s">
        <v>301</v>
      </c>
      <c r="D329" s="60"/>
      <c r="E329" s="5" t="s">
        <v>592</v>
      </c>
      <c r="F329" s="266">
        <f>F330</f>
        <v>211.4</v>
      </c>
      <c r="G329" s="266">
        <f>G330</f>
        <v>211.4</v>
      </c>
      <c r="H329" s="266">
        <f>H330</f>
        <v>0</v>
      </c>
      <c r="I329" s="266">
        <f>I330</f>
        <v>0</v>
      </c>
      <c r="J329" s="286">
        <f t="shared" si="33"/>
        <v>0</v>
      </c>
      <c r="K329" s="286"/>
    </row>
    <row r="330" spans="1:11" x14ac:dyDescent="0.3">
      <c r="A330" s="6"/>
      <c r="B330" s="6"/>
      <c r="C330" s="60"/>
      <c r="D330" s="60" t="s">
        <v>12</v>
      </c>
      <c r="E330" s="9" t="s">
        <v>11</v>
      </c>
      <c r="F330" s="270">
        <v>211.4</v>
      </c>
      <c r="G330" s="270">
        <v>211.4</v>
      </c>
      <c r="H330" s="270">
        <v>0</v>
      </c>
      <c r="I330" s="270">
        <v>0</v>
      </c>
      <c r="J330" s="287">
        <f t="shared" si="33"/>
        <v>0</v>
      </c>
      <c r="K330" s="287"/>
    </row>
    <row r="331" spans="1:11" x14ac:dyDescent="0.3">
      <c r="A331" s="149"/>
      <c r="B331" s="149"/>
      <c r="C331" s="6" t="s">
        <v>569</v>
      </c>
      <c r="D331" s="45"/>
      <c r="E331" s="5" t="s">
        <v>300</v>
      </c>
      <c r="F331" s="270">
        <f>F332</f>
        <v>794.2</v>
      </c>
      <c r="G331" s="270">
        <f>G332</f>
        <v>794.2</v>
      </c>
      <c r="H331" s="270">
        <f>H332</f>
        <v>540</v>
      </c>
      <c r="I331" s="270">
        <f>I332</f>
        <v>538.25865999999996</v>
      </c>
      <c r="J331" s="287">
        <f t="shared" si="33"/>
        <v>67.773691765298409</v>
      </c>
      <c r="K331" s="287">
        <f t="shared" si="34"/>
        <v>99.677529629629618</v>
      </c>
    </row>
    <row r="332" spans="1:11" x14ac:dyDescent="0.3">
      <c r="A332" s="149"/>
      <c r="B332" s="149"/>
      <c r="C332" s="6"/>
      <c r="D332" s="6" t="s">
        <v>12</v>
      </c>
      <c r="E332" s="5" t="s">
        <v>11</v>
      </c>
      <c r="F332" s="270">
        <v>794.2</v>
      </c>
      <c r="G332" s="270">
        <v>794.2</v>
      </c>
      <c r="H332" s="270">
        <v>540</v>
      </c>
      <c r="I332" s="257">
        <v>538.25865999999996</v>
      </c>
      <c r="J332" s="287">
        <f t="shared" si="33"/>
        <v>67.773691765298409</v>
      </c>
      <c r="K332" s="287">
        <f t="shared" si="34"/>
        <v>99.677529629629618</v>
      </c>
    </row>
    <row r="333" spans="1:11" ht="40.200000000000003" x14ac:dyDescent="0.3">
      <c r="A333" s="6"/>
      <c r="B333" s="6"/>
      <c r="C333" s="60" t="s">
        <v>671</v>
      </c>
      <c r="D333" s="60"/>
      <c r="E333" s="5" t="s">
        <v>619</v>
      </c>
      <c r="F333" s="266">
        <f>F335</f>
        <v>12997.4</v>
      </c>
      <c r="G333" s="266">
        <f>G334+G335</f>
        <v>12997.4</v>
      </c>
      <c r="H333" s="266">
        <f>H335</f>
        <v>0</v>
      </c>
      <c r="I333" s="266">
        <f>I335</f>
        <v>0</v>
      </c>
      <c r="J333" s="286">
        <f t="shared" si="33"/>
        <v>0</v>
      </c>
      <c r="K333" s="286"/>
    </row>
    <row r="334" spans="1:11" x14ac:dyDescent="0.3">
      <c r="A334" s="478"/>
      <c r="B334" s="478"/>
      <c r="C334" s="487"/>
      <c r="D334" s="6" t="s">
        <v>12</v>
      </c>
      <c r="E334" s="5" t="s">
        <v>11</v>
      </c>
      <c r="F334" s="266"/>
      <c r="G334" s="270">
        <v>12997.4</v>
      </c>
      <c r="H334" s="266"/>
      <c r="I334" s="266"/>
      <c r="J334" s="286"/>
      <c r="K334" s="286"/>
    </row>
    <row r="335" spans="1:11" ht="27" x14ac:dyDescent="0.3">
      <c r="A335" s="6"/>
      <c r="B335" s="6"/>
      <c r="C335" s="60"/>
      <c r="D335" s="6" t="s">
        <v>245</v>
      </c>
      <c r="E335" s="5" t="s">
        <v>244</v>
      </c>
      <c r="F335" s="270">
        <v>12997.4</v>
      </c>
      <c r="G335" s="270">
        <v>0</v>
      </c>
      <c r="H335" s="270">
        <v>0</v>
      </c>
      <c r="I335" s="270">
        <v>0</v>
      </c>
      <c r="J335" s="287" t="e">
        <f t="shared" si="33"/>
        <v>#DIV/0!</v>
      </c>
      <c r="K335" s="287"/>
    </row>
    <row r="336" spans="1:11" x14ac:dyDescent="0.3">
      <c r="A336" s="6"/>
      <c r="B336" s="6"/>
      <c r="C336" s="60" t="s">
        <v>672</v>
      </c>
      <c r="D336" s="71"/>
      <c r="E336" s="74" t="s">
        <v>299</v>
      </c>
      <c r="F336" s="266">
        <f>F337</f>
        <v>0</v>
      </c>
      <c r="G336" s="266">
        <f>G337</f>
        <v>3284.5384899999999</v>
      </c>
      <c r="H336" s="266">
        <f>H337</f>
        <v>3284.5384899999999</v>
      </c>
      <c r="I336" s="266">
        <f>I337</f>
        <v>3284.5384899999999</v>
      </c>
      <c r="J336" s="286">
        <f t="shared" si="33"/>
        <v>100</v>
      </c>
      <c r="K336" s="286"/>
    </row>
    <row r="337" spans="1:11" x14ac:dyDescent="0.3">
      <c r="A337" s="6"/>
      <c r="B337" s="6"/>
      <c r="C337" s="6"/>
      <c r="D337" s="6" t="s">
        <v>12</v>
      </c>
      <c r="E337" s="5" t="s">
        <v>11</v>
      </c>
      <c r="F337" s="270">
        <v>0</v>
      </c>
      <c r="G337" s="257">
        <v>3284.5384899999999</v>
      </c>
      <c r="H337" s="257">
        <v>3284.5384899999999</v>
      </c>
      <c r="I337" s="257">
        <v>3284.5384899999999</v>
      </c>
      <c r="J337" s="287">
        <f t="shared" si="33"/>
        <v>100</v>
      </c>
      <c r="K337" s="287"/>
    </row>
    <row r="338" spans="1:11" x14ac:dyDescent="0.3">
      <c r="A338" s="101"/>
      <c r="B338" s="101"/>
      <c r="C338" s="133" t="s">
        <v>612</v>
      </c>
      <c r="D338" s="133"/>
      <c r="E338" s="138" t="s">
        <v>594</v>
      </c>
      <c r="F338" s="265">
        <f t="shared" ref="F338:I339" si="40">F339</f>
        <v>5783.4438700000001</v>
      </c>
      <c r="G338" s="265">
        <f t="shared" si="40"/>
        <v>5783.4438700000001</v>
      </c>
      <c r="H338" s="265">
        <f t="shared" si="40"/>
        <v>5783.4438700000001</v>
      </c>
      <c r="I338" s="265">
        <f t="shared" si="40"/>
        <v>5783.4438700000001</v>
      </c>
      <c r="J338" s="285">
        <f t="shared" si="33"/>
        <v>100</v>
      </c>
      <c r="K338" s="285"/>
    </row>
    <row r="339" spans="1:11" ht="39.6" x14ac:dyDescent="0.3">
      <c r="A339" s="128"/>
      <c r="B339" s="128"/>
      <c r="C339" s="128" t="s">
        <v>613</v>
      </c>
      <c r="D339" s="128"/>
      <c r="E339" s="139" t="s">
        <v>687</v>
      </c>
      <c r="F339" s="268">
        <f t="shared" si="40"/>
        <v>5783.4438700000001</v>
      </c>
      <c r="G339" s="268">
        <f t="shared" si="40"/>
        <v>5783.4438700000001</v>
      </c>
      <c r="H339" s="268">
        <f t="shared" si="40"/>
        <v>5783.4438700000001</v>
      </c>
      <c r="I339" s="268">
        <f t="shared" si="40"/>
        <v>5783.4438700000001</v>
      </c>
      <c r="J339" s="289">
        <f t="shared" si="33"/>
        <v>100</v>
      </c>
      <c r="K339" s="289"/>
    </row>
    <row r="340" spans="1:11" x14ac:dyDescent="0.3">
      <c r="A340" s="128"/>
      <c r="B340" s="128"/>
      <c r="C340" s="130"/>
      <c r="D340" s="128" t="s">
        <v>12</v>
      </c>
      <c r="E340" s="129" t="s">
        <v>11</v>
      </c>
      <c r="F340" s="266">
        <f>F341+F342</f>
        <v>5783.4438700000001</v>
      </c>
      <c r="G340" s="266">
        <f>G341+G342</f>
        <v>5783.4438700000001</v>
      </c>
      <c r="H340" s="266">
        <f>H341+H342</f>
        <v>5783.4438700000001</v>
      </c>
      <c r="I340" s="266">
        <f>I341+I342</f>
        <v>5783.4438700000001</v>
      </c>
      <c r="J340" s="286">
        <f t="shared" si="33"/>
        <v>100</v>
      </c>
      <c r="K340" s="286"/>
    </row>
    <row r="341" spans="1:11" x14ac:dyDescent="0.3">
      <c r="A341" s="128"/>
      <c r="B341" s="128"/>
      <c r="C341" s="130"/>
      <c r="D341" s="128"/>
      <c r="E341" s="129" t="s">
        <v>148</v>
      </c>
      <c r="F341" s="270">
        <v>4337.5829000000003</v>
      </c>
      <c r="G341" s="270">
        <v>4337.5829000000003</v>
      </c>
      <c r="H341" s="270">
        <v>4337.5829000000003</v>
      </c>
      <c r="I341" s="270">
        <v>4337.5829000000003</v>
      </c>
      <c r="J341" s="287">
        <f t="shared" si="33"/>
        <v>100</v>
      </c>
      <c r="K341" s="287"/>
    </row>
    <row r="342" spans="1:11" x14ac:dyDescent="0.3">
      <c r="A342" s="128"/>
      <c r="B342" s="128"/>
      <c r="C342" s="130"/>
      <c r="D342" s="128"/>
      <c r="E342" s="143" t="s">
        <v>147</v>
      </c>
      <c r="F342" s="270">
        <v>1445.86097</v>
      </c>
      <c r="G342" s="270">
        <v>1445.86097</v>
      </c>
      <c r="H342" s="270">
        <v>1445.86097</v>
      </c>
      <c r="I342" s="270">
        <v>1445.86097</v>
      </c>
      <c r="J342" s="287">
        <f t="shared" si="33"/>
        <v>100</v>
      </c>
      <c r="K342" s="287"/>
    </row>
    <row r="343" spans="1:11" x14ac:dyDescent="0.3">
      <c r="A343" s="20"/>
      <c r="B343" s="20"/>
      <c r="C343" s="13" t="s">
        <v>18</v>
      </c>
      <c r="D343" s="77"/>
      <c r="E343" s="12" t="s">
        <v>17</v>
      </c>
      <c r="F343" s="276">
        <f>F344</f>
        <v>11676.900000000001</v>
      </c>
      <c r="G343" s="276">
        <f>G344</f>
        <v>11982.708000000002</v>
      </c>
      <c r="H343" s="276">
        <f>H344</f>
        <v>4921.683</v>
      </c>
      <c r="I343" s="276">
        <f>I344</f>
        <v>4921.683</v>
      </c>
      <c r="J343" s="296">
        <f t="shared" si="33"/>
        <v>41.073211497768277</v>
      </c>
      <c r="K343" s="296">
        <f t="shared" si="34"/>
        <v>100</v>
      </c>
    </row>
    <row r="344" spans="1:11" ht="27" x14ac:dyDescent="0.3">
      <c r="A344" s="123"/>
      <c r="B344" s="123"/>
      <c r="C344" s="121" t="s">
        <v>16</v>
      </c>
      <c r="D344" s="121"/>
      <c r="E344" s="122" t="s">
        <v>15</v>
      </c>
      <c r="F344" s="273">
        <f>F351+F345+F347+F349</f>
        <v>11676.900000000001</v>
      </c>
      <c r="G344" s="273">
        <f>G351+G345+G347+G353+G349</f>
        <v>11982.708000000002</v>
      </c>
      <c r="H344" s="273">
        <f>H351+H345+H347+H353</f>
        <v>4921.683</v>
      </c>
      <c r="I344" s="273">
        <f>I351+I345+I347+I353</f>
        <v>4921.683</v>
      </c>
      <c r="J344" s="293">
        <f t="shared" si="33"/>
        <v>41.073211497768277</v>
      </c>
      <c r="K344" s="293">
        <f t="shared" si="34"/>
        <v>100</v>
      </c>
    </row>
    <row r="345" spans="1:11" x14ac:dyDescent="0.3">
      <c r="A345" s="115"/>
      <c r="B345" s="115"/>
      <c r="C345" s="118" t="s">
        <v>593</v>
      </c>
      <c r="D345" s="125"/>
      <c r="E345" s="127" t="s">
        <v>591</v>
      </c>
      <c r="F345" s="266">
        <f>F346</f>
        <v>540</v>
      </c>
      <c r="G345" s="266">
        <f>G346</f>
        <v>540</v>
      </c>
      <c r="H345" s="266">
        <f>H346</f>
        <v>330</v>
      </c>
      <c r="I345" s="266">
        <f>I346</f>
        <v>330</v>
      </c>
      <c r="J345" s="286">
        <f t="shared" ref="J345:J414" si="41">I345/G345*100</f>
        <v>61.111111111111114</v>
      </c>
      <c r="K345" s="286">
        <f>I345/H345*100</f>
        <v>100</v>
      </c>
    </row>
    <row r="346" spans="1:11" ht="26.4" x14ac:dyDescent="0.3">
      <c r="A346" s="115"/>
      <c r="B346" s="115"/>
      <c r="C346" s="120"/>
      <c r="D346" s="115" t="s">
        <v>57</v>
      </c>
      <c r="E346" s="117" t="s">
        <v>56</v>
      </c>
      <c r="F346" s="266">
        <v>540</v>
      </c>
      <c r="G346" s="266">
        <v>540</v>
      </c>
      <c r="H346" s="266">
        <v>330</v>
      </c>
      <c r="I346" s="266">
        <v>330</v>
      </c>
      <c r="J346" s="286">
        <f t="shared" si="41"/>
        <v>61.111111111111114</v>
      </c>
      <c r="K346" s="286">
        <f>I346/H346*100</f>
        <v>100</v>
      </c>
    </row>
    <row r="347" spans="1:11" x14ac:dyDescent="0.3">
      <c r="A347" s="149"/>
      <c r="B347" s="149"/>
      <c r="C347" s="118" t="s">
        <v>693</v>
      </c>
      <c r="D347" s="166"/>
      <c r="E347" s="176" t="s">
        <v>700</v>
      </c>
      <c r="F347" s="266">
        <f>F348</f>
        <v>465.1</v>
      </c>
      <c r="G347" s="266">
        <f>G348</f>
        <v>465.1</v>
      </c>
      <c r="H347" s="266">
        <f>H348</f>
        <v>0</v>
      </c>
      <c r="I347" s="266">
        <f>I348</f>
        <v>0</v>
      </c>
      <c r="J347" s="286">
        <f t="shared" si="41"/>
        <v>0</v>
      </c>
      <c r="K347" s="286"/>
    </row>
    <row r="348" spans="1:11" ht="27" x14ac:dyDescent="0.3">
      <c r="A348" s="149"/>
      <c r="B348" s="149"/>
      <c r="C348" s="165"/>
      <c r="D348" s="118" t="s">
        <v>57</v>
      </c>
      <c r="E348" s="126" t="s">
        <v>56</v>
      </c>
      <c r="F348" s="266">
        <v>465.1</v>
      </c>
      <c r="G348" s="266">
        <v>465.1</v>
      </c>
      <c r="H348" s="266">
        <v>0</v>
      </c>
      <c r="I348" s="266">
        <v>0</v>
      </c>
      <c r="J348" s="286">
        <f t="shared" si="41"/>
        <v>0</v>
      </c>
      <c r="K348" s="286"/>
    </row>
    <row r="349" spans="1:11" ht="27" x14ac:dyDescent="0.3">
      <c r="A349" s="478"/>
      <c r="B349" s="478"/>
      <c r="C349" s="487" t="s">
        <v>1140</v>
      </c>
      <c r="D349" s="487"/>
      <c r="E349" s="488" t="s">
        <v>1141</v>
      </c>
      <c r="F349" s="489">
        <f>F350</f>
        <v>1105.7</v>
      </c>
      <c r="G349" s="266">
        <f>G350</f>
        <v>1105.7</v>
      </c>
      <c r="H349" s="266"/>
      <c r="I349" s="266"/>
      <c r="J349" s="286"/>
      <c r="K349" s="286"/>
    </row>
    <row r="350" spans="1:11" ht="27" x14ac:dyDescent="0.3">
      <c r="A350" s="478"/>
      <c r="B350" s="478"/>
      <c r="C350" s="486"/>
      <c r="D350" s="487" t="s">
        <v>57</v>
      </c>
      <c r="E350" s="488" t="s">
        <v>56</v>
      </c>
      <c r="F350" s="489">
        <v>1105.7</v>
      </c>
      <c r="G350" s="266">
        <v>1105.7</v>
      </c>
      <c r="H350" s="266"/>
      <c r="I350" s="266"/>
      <c r="J350" s="286"/>
      <c r="K350" s="286"/>
    </row>
    <row r="351" spans="1:11" x14ac:dyDescent="0.3">
      <c r="A351" s="115"/>
      <c r="B351" s="115"/>
      <c r="C351" s="118" t="s">
        <v>589</v>
      </c>
      <c r="D351" s="116"/>
      <c r="E351" s="119" t="s">
        <v>590</v>
      </c>
      <c r="F351" s="266">
        <f>F352</f>
        <v>9566.1</v>
      </c>
      <c r="G351" s="266">
        <f>G352</f>
        <v>9566.1</v>
      </c>
      <c r="H351" s="266">
        <f>H352</f>
        <v>4285.875</v>
      </c>
      <c r="I351" s="266">
        <f>I352</f>
        <v>4285.875</v>
      </c>
      <c r="J351" s="286">
        <f>I351/G351*100</f>
        <v>44.802740928905195</v>
      </c>
      <c r="K351" s="286">
        <f t="shared" ref="K351:K359" si="42">I351/H351*100</f>
        <v>100</v>
      </c>
    </row>
    <row r="352" spans="1:11" ht="26.4" x14ac:dyDescent="0.3">
      <c r="A352" s="115"/>
      <c r="B352" s="115"/>
      <c r="C352" s="120"/>
      <c r="D352" s="115" t="s">
        <v>57</v>
      </c>
      <c r="E352" s="117" t="s">
        <v>56</v>
      </c>
      <c r="F352" s="270">
        <v>9566.1</v>
      </c>
      <c r="G352" s="270">
        <v>9566.1</v>
      </c>
      <c r="H352" s="270">
        <v>4285.875</v>
      </c>
      <c r="I352" s="257">
        <v>4285.875</v>
      </c>
      <c r="J352" s="287">
        <f>I352/G352*100</f>
        <v>44.802740928905195</v>
      </c>
      <c r="K352" s="287">
        <f t="shared" si="42"/>
        <v>100</v>
      </c>
    </row>
    <row r="353" spans="1:11" x14ac:dyDescent="0.3">
      <c r="A353" s="249"/>
      <c r="B353" s="249"/>
      <c r="C353" s="118" t="s">
        <v>24</v>
      </c>
      <c r="D353" s="252"/>
      <c r="E353" s="253" t="s">
        <v>23</v>
      </c>
      <c r="F353" s="266"/>
      <c r="G353" s="266">
        <f>G354</f>
        <v>305.80799999999999</v>
      </c>
      <c r="H353" s="266">
        <f>H354</f>
        <v>305.80799999999999</v>
      </c>
      <c r="I353" s="266">
        <f>I354</f>
        <v>305.80799999999999</v>
      </c>
      <c r="J353" s="286">
        <f t="shared" si="41"/>
        <v>100</v>
      </c>
      <c r="K353" s="286">
        <f t="shared" si="42"/>
        <v>100</v>
      </c>
    </row>
    <row r="354" spans="1:11" x14ac:dyDescent="0.3">
      <c r="A354" s="249"/>
      <c r="B354" s="249"/>
      <c r="C354" s="251"/>
      <c r="D354" s="128" t="s">
        <v>12</v>
      </c>
      <c r="E354" s="129" t="s">
        <v>11</v>
      </c>
      <c r="F354" s="266"/>
      <c r="G354" s="257">
        <v>305.80799999999999</v>
      </c>
      <c r="H354" s="257">
        <v>305.80799999999999</v>
      </c>
      <c r="I354" s="257">
        <v>305.80799999999999</v>
      </c>
      <c r="J354" s="286">
        <f t="shared" si="41"/>
        <v>100</v>
      </c>
      <c r="K354" s="286">
        <f t="shared" si="42"/>
        <v>100</v>
      </c>
    </row>
    <row r="355" spans="1:11" x14ac:dyDescent="0.3">
      <c r="A355" s="7"/>
      <c r="B355" s="17" t="s">
        <v>298</v>
      </c>
      <c r="C355" s="16"/>
      <c r="D355" s="15"/>
      <c r="E355" s="14" t="s">
        <v>297</v>
      </c>
      <c r="F355" s="274">
        <f>F356+F415</f>
        <v>51636.924140000003</v>
      </c>
      <c r="G355" s="274">
        <f>G356+G415</f>
        <v>53019.08887</v>
      </c>
      <c r="H355" s="274">
        <f>H356+H415</f>
        <v>17562.463960000001</v>
      </c>
      <c r="I355" s="274">
        <f>I356+I415</f>
        <v>17552.267520000001</v>
      </c>
      <c r="J355" s="294">
        <f t="shared" si="41"/>
        <v>33.105562343851723</v>
      </c>
      <c r="K355" s="294">
        <f t="shared" si="42"/>
        <v>99.941941859506599</v>
      </c>
    </row>
    <row r="356" spans="1:11" x14ac:dyDescent="0.3">
      <c r="A356" s="7"/>
      <c r="B356" s="17"/>
      <c r="C356" s="16" t="s">
        <v>36</v>
      </c>
      <c r="D356" s="17"/>
      <c r="E356" s="21" t="s">
        <v>35</v>
      </c>
      <c r="F356" s="274">
        <f>F357+F403</f>
        <v>51493.62414</v>
      </c>
      <c r="G356" s="274">
        <f>G357+G403</f>
        <v>52875.788869999997</v>
      </c>
      <c r="H356" s="274">
        <f>H357+H403</f>
        <v>17562.463960000001</v>
      </c>
      <c r="I356" s="274">
        <f>I357+I403</f>
        <v>17552.267520000001</v>
      </c>
      <c r="J356" s="294">
        <f t="shared" si="41"/>
        <v>33.195282557682248</v>
      </c>
      <c r="K356" s="294">
        <f t="shared" si="42"/>
        <v>99.941941859506599</v>
      </c>
    </row>
    <row r="357" spans="1:11" ht="26.4" x14ac:dyDescent="0.3">
      <c r="A357" s="44"/>
      <c r="B357" s="25"/>
      <c r="C357" s="26" t="s">
        <v>273</v>
      </c>
      <c r="D357" s="25"/>
      <c r="E357" s="24" t="s">
        <v>272</v>
      </c>
      <c r="F357" s="263">
        <f>F358</f>
        <v>43464.903129999999</v>
      </c>
      <c r="G357" s="263">
        <f>G358</f>
        <v>44847.067859999996</v>
      </c>
      <c r="H357" s="263">
        <f>H358</f>
        <v>17562.463960000001</v>
      </c>
      <c r="I357" s="263">
        <f>I358</f>
        <v>17552.267520000001</v>
      </c>
      <c r="J357" s="283">
        <f t="shared" si="41"/>
        <v>39.138049280709438</v>
      </c>
      <c r="K357" s="283">
        <f t="shared" si="42"/>
        <v>99.941941859506599</v>
      </c>
    </row>
    <row r="358" spans="1:11" ht="27" x14ac:dyDescent="0.3">
      <c r="A358" s="23"/>
      <c r="B358" s="23"/>
      <c r="C358" s="23" t="s">
        <v>271</v>
      </c>
      <c r="D358" s="23"/>
      <c r="E358" s="64" t="s">
        <v>270</v>
      </c>
      <c r="F358" s="264">
        <f>F359+F384+F393+F400</f>
        <v>43464.903129999999</v>
      </c>
      <c r="G358" s="264">
        <f>G359+G384+G393+G400</f>
        <v>44847.067859999996</v>
      </c>
      <c r="H358" s="264">
        <f>H359+H384+H393+H400</f>
        <v>17562.463960000001</v>
      </c>
      <c r="I358" s="264">
        <f>I359+I384+I393+I400</f>
        <v>17552.267520000001</v>
      </c>
      <c r="J358" s="284">
        <f t="shared" si="41"/>
        <v>39.138049280709438</v>
      </c>
      <c r="K358" s="284">
        <f t="shared" si="42"/>
        <v>99.941941859506599</v>
      </c>
    </row>
    <row r="359" spans="1:11" ht="27" x14ac:dyDescent="0.3">
      <c r="A359" s="101"/>
      <c r="B359" s="101"/>
      <c r="C359" s="101" t="s">
        <v>295</v>
      </c>
      <c r="D359" s="101"/>
      <c r="E359" s="108" t="s">
        <v>294</v>
      </c>
      <c r="F359" s="265">
        <f>F374+F379+F362+F365+F372+F360+F368</f>
        <v>8890.348</v>
      </c>
      <c r="G359" s="265">
        <f>G374+G379+G362+G365+G372+G360+G368</f>
        <v>10363.241690000001</v>
      </c>
      <c r="H359" s="265">
        <f>H374+H379+H362+H365+H372+H360+H368</f>
        <v>4185.4139599999999</v>
      </c>
      <c r="I359" s="265">
        <f>I374+I379+I362+I365+I372+I360+I368</f>
        <v>4175.4186399999999</v>
      </c>
      <c r="J359" s="285">
        <f t="shared" si="41"/>
        <v>40.290661598957648</v>
      </c>
      <c r="K359" s="285">
        <f t="shared" si="42"/>
        <v>99.761186824158258</v>
      </c>
    </row>
    <row r="360" spans="1:11" x14ac:dyDescent="0.3">
      <c r="A360" s="45"/>
      <c r="B360" s="45"/>
      <c r="C360" s="6" t="s">
        <v>661</v>
      </c>
      <c r="D360" s="6"/>
      <c r="E360" s="131" t="s">
        <v>627</v>
      </c>
      <c r="F360" s="266">
        <f>F361</f>
        <v>1708.6</v>
      </c>
      <c r="G360" s="266">
        <f>G361</f>
        <v>1708.6</v>
      </c>
      <c r="H360" s="266">
        <f>H361</f>
        <v>0</v>
      </c>
      <c r="I360" s="266">
        <f>I361</f>
        <v>0</v>
      </c>
      <c r="J360" s="286">
        <f>I360/G360*100</f>
        <v>0</v>
      </c>
      <c r="K360" s="286"/>
    </row>
    <row r="361" spans="1:11" x14ac:dyDescent="0.3">
      <c r="A361" s="45"/>
      <c r="B361" s="45"/>
      <c r="C361" s="45"/>
      <c r="D361" s="6" t="s">
        <v>12</v>
      </c>
      <c r="E361" s="5" t="s">
        <v>11</v>
      </c>
      <c r="F361" s="270">
        <v>1708.6</v>
      </c>
      <c r="G361" s="270">
        <v>1708.6</v>
      </c>
      <c r="H361" s="270">
        <v>0</v>
      </c>
      <c r="I361" s="270"/>
      <c r="J361" s="287">
        <f>I361/G361*100</f>
        <v>0</v>
      </c>
      <c r="K361" s="287"/>
    </row>
    <row r="362" spans="1:11" ht="26.4" x14ac:dyDescent="0.3">
      <c r="A362" s="45"/>
      <c r="B362" s="45"/>
      <c r="C362" s="45" t="s">
        <v>291</v>
      </c>
      <c r="D362" s="45"/>
      <c r="E362" s="8" t="s">
        <v>290</v>
      </c>
      <c r="F362" s="268">
        <f>F363</f>
        <v>3194.7</v>
      </c>
      <c r="G362" s="268">
        <f>G363+G364</f>
        <v>3194.7</v>
      </c>
      <c r="H362" s="268">
        <f>H363+H364</f>
        <v>1850</v>
      </c>
      <c r="I362" s="268">
        <f>I363+I364</f>
        <v>1844.02459</v>
      </c>
      <c r="J362" s="289">
        <f>I362/G362*100</f>
        <v>57.721369455660941</v>
      </c>
      <c r="K362" s="289">
        <f>I362/H362*100</f>
        <v>99.677004864864855</v>
      </c>
    </row>
    <row r="363" spans="1:11" x14ac:dyDescent="0.3">
      <c r="A363" s="45"/>
      <c r="B363" s="45"/>
      <c r="C363" s="45"/>
      <c r="D363" s="6" t="s">
        <v>12</v>
      </c>
      <c r="E363" s="5" t="s">
        <v>11</v>
      </c>
      <c r="F363" s="268">
        <v>3194.7</v>
      </c>
      <c r="G363" s="268">
        <v>1573.1939199999999</v>
      </c>
      <c r="H363" s="268">
        <v>228.49392</v>
      </c>
      <c r="I363" s="257">
        <v>222.51850999999999</v>
      </c>
      <c r="J363" s="289">
        <f>I363/G363*100</f>
        <v>14.144378971411228</v>
      </c>
      <c r="K363" s="289">
        <f>I363/H363*100</f>
        <v>97.384871334869644</v>
      </c>
    </row>
    <row r="364" spans="1:11" ht="26.4" x14ac:dyDescent="0.3">
      <c r="A364" s="496"/>
      <c r="B364" s="496"/>
      <c r="C364" s="496"/>
      <c r="D364" s="6" t="s">
        <v>57</v>
      </c>
      <c r="E364" s="8" t="s">
        <v>56</v>
      </c>
      <c r="F364" s="268"/>
      <c r="G364" s="268">
        <v>1621.5060800000001</v>
      </c>
      <c r="H364" s="268">
        <v>1621.5060800000001</v>
      </c>
      <c r="I364" s="257">
        <v>1621.5060800000001</v>
      </c>
      <c r="J364" s="289"/>
      <c r="K364" s="289"/>
    </row>
    <row r="365" spans="1:11" ht="26.4" x14ac:dyDescent="0.3">
      <c r="A365" s="45"/>
      <c r="B365" s="45"/>
      <c r="C365" s="45" t="s">
        <v>289</v>
      </c>
      <c r="D365" s="45"/>
      <c r="E365" s="8" t="s">
        <v>288</v>
      </c>
      <c r="F365" s="268">
        <f>F366</f>
        <v>1922</v>
      </c>
      <c r="G365" s="268">
        <f>G366+G367</f>
        <v>1922</v>
      </c>
      <c r="H365" s="268">
        <f>H366+H367</f>
        <v>1585.4139600000001</v>
      </c>
      <c r="I365" s="268">
        <f>I366+I367</f>
        <v>1585.4139600000001</v>
      </c>
      <c r="J365" s="289">
        <f>I365/G365*100</f>
        <v>82.487719042663898</v>
      </c>
      <c r="K365" s="289"/>
    </row>
    <row r="366" spans="1:11" x14ac:dyDescent="0.3">
      <c r="A366" s="45"/>
      <c r="B366" s="45"/>
      <c r="C366" s="45"/>
      <c r="D366" s="6" t="s">
        <v>12</v>
      </c>
      <c r="E366" s="5" t="s">
        <v>11</v>
      </c>
      <c r="F366" s="270">
        <v>1922</v>
      </c>
      <c r="G366" s="270">
        <v>336.58604000000003</v>
      </c>
      <c r="H366" s="270">
        <v>0</v>
      </c>
      <c r="I366" s="270">
        <v>0</v>
      </c>
      <c r="J366" s="287">
        <f>I366/G366*100</f>
        <v>0</v>
      </c>
      <c r="K366" s="287"/>
    </row>
    <row r="367" spans="1:11" ht="26.4" x14ac:dyDescent="0.3">
      <c r="A367" s="496"/>
      <c r="B367" s="496"/>
      <c r="C367" s="496"/>
      <c r="D367" s="6" t="s">
        <v>57</v>
      </c>
      <c r="E367" s="8" t="s">
        <v>56</v>
      </c>
      <c r="F367" s="270"/>
      <c r="G367" s="270">
        <v>1585.4139600000001</v>
      </c>
      <c r="H367" s="270">
        <v>1585.4139600000001</v>
      </c>
      <c r="I367" s="270">
        <v>1585.4139600000001</v>
      </c>
      <c r="J367" s="287"/>
      <c r="K367" s="287"/>
    </row>
    <row r="368" spans="1:11" ht="27" x14ac:dyDescent="0.3">
      <c r="A368" s="45"/>
      <c r="B368" s="45"/>
      <c r="C368" s="45" t="s">
        <v>523</v>
      </c>
      <c r="D368" s="6"/>
      <c r="E368" s="5" t="s">
        <v>524</v>
      </c>
      <c r="F368" s="280">
        <f>F369+F370+F371</f>
        <v>839.5</v>
      </c>
      <c r="G368" s="280">
        <f>G369+G370+G371</f>
        <v>839.5</v>
      </c>
      <c r="H368" s="280">
        <f>H369+H370+H371</f>
        <v>300</v>
      </c>
      <c r="I368" s="280">
        <f>I369+I370+I371</f>
        <v>297.53368999999998</v>
      </c>
      <c r="J368" s="300">
        <f>I368/G368*100</f>
        <v>35.441773674806434</v>
      </c>
      <c r="K368" s="300">
        <f>I368/H368*100</f>
        <v>99.177896666666669</v>
      </c>
    </row>
    <row r="369" spans="1:11" x14ac:dyDescent="0.3">
      <c r="A369" s="45"/>
      <c r="B369" s="45"/>
      <c r="C369" s="45"/>
      <c r="D369" s="6" t="s">
        <v>12</v>
      </c>
      <c r="E369" s="5" t="s">
        <v>11</v>
      </c>
      <c r="F369" s="270">
        <v>0</v>
      </c>
      <c r="G369" s="270">
        <v>0</v>
      </c>
      <c r="H369" s="270">
        <v>0</v>
      </c>
      <c r="I369" s="270">
        <v>0</v>
      </c>
      <c r="J369" s="287"/>
      <c r="K369" s="287"/>
    </row>
    <row r="370" spans="1:11" ht="26.4" x14ac:dyDescent="0.3">
      <c r="A370" s="45"/>
      <c r="B370" s="45"/>
      <c r="C370" s="45"/>
      <c r="D370" s="6" t="s">
        <v>57</v>
      </c>
      <c r="E370" s="8" t="s">
        <v>56</v>
      </c>
      <c r="F370" s="270">
        <f>352.5+296+191</f>
        <v>839.5</v>
      </c>
      <c r="G370" s="270">
        <f>352.5+296+191</f>
        <v>839.5</v>
      </c>
      <c r="H370" s="270">
        <v>300</v>
      </c>
      <c r="I370" s="270">
        <v>297.53368999999998</v>
      </c>
      <c r="J370" s="287">
        <f>I370/G370*100</f>
        <v>35.441773674806434</v>
      </c>
      <c r="K370" s="287">
        <f>I370/H370*100</f>
        <v>99.177896666666669</v>
      </c>
    </row>
    <row r="371" spans="1:11" x14ac:dyDescent="0.3">
      <c r="A371" s="45"/>
      <c r="B371" s="45"/>
      <c r="C371" s="45"/>
      <c r="D371" s="6" t="s">
        <v>22</v>
      </c>
      <c r="E371" s="5" t="s">
        <v>21</v>
      </c>
      <c r="F371" s="301">
        <v>0</v>
      </c>
      <c r="G371" s="280">
        <v>0</v>
      </c>
      <c r="H371" s="301">
        <v>0</v>
      </c>
      <c r="I371" s="280">
        <v>0</v>
      </c>
      <c r="J371" s="302"/>
      <c r="K371" s="302"/>
    </row>
    <row r="372" spans="1:11" ht="27.75" customHeight="1" x14ac:dyDescent="0.3">
      <c r="A372" s="45"/>
      <c r="B372" s="45"/>
      <c r="C372" s="45" t="s">
        <v>567</v>
      </c>
      <c r="D372" s="6"/>
      <c r="E372" s="73" t="s">
        <v>522</v>
      </c>
      <c r="F372" s="266">
        <f>F373</f>
        <v>1069.5</v>
      </c>
      <c r="G372" s="266">
        <f>G373</f>
        <v>1137.9706900000001</v>
      </c>
      <c r="H372" s="266">
        <f>H373</f>
        <v>450</v>
      </c>
      <c r="I372" s="266">
        <f>I373</f>
        <v>448.44639999999998</v>
      </c>
      <c r="J372" s="286">
        <f>I372/G372*100</f>
        <v>39.407552755159273</v>
      </c>
      <c r="K372" s="286">
        <f>I372/H372*100</f>
        <v>99.654755555555553</v>
      </c>
    </row>
    <row r="373" spans="1:11" x14ac:dyDescent="0.3">
      <c r="A373" s="45"/>
      <c r="B373" s="45"/>
      <c r="C373" s="45"/>
      <c r="D373" s="6" t="s">
        <v>12</v>
      </c>
      <c r="E373" s="5" t="s">
        <v>11</v>
      </c>
      <c r="F373" s="270">
        <v>1069.5</v>
      </c>
      <c r="G373" s="257">
        <v>1137.9706900000001</v>
      </c>
      <c r="H373" s="270">
        <v>450</v>
      </c>
      <c r="I373" s="257">
        <v>448.44639999999998</v>
      </c>
      <c r="J373" s="287">
        <f>I373/G373*100</f>
        <v>39.407552755159273</v>
      </c>
      <c r="K373" s="287">
        <f>I373/H373*100</f>
        <v>99.654755555555553</v>
      </c>
    </row>
    <row r="374" spans="1:11" s="18" customFormat="1" x14ac:dyDescent="0.3">
      <c r="A374" s="49"/>
      <c r="B374" s="49"/>
      <c r="C374" s="60" t="s">
        <v>663</v>
      </c>
      <c r="D374" s="6"/>
      <c r="E374" s="74" t="s">
        <v>664</v>
      </c>
      <c r="F374" s="270">
        <f>F375</f>
        <v>55.6</v>
      </c>
      <c r="G374" s="270">
        <f>G375</f>
        <v>556</v>
      </c>
      <c r="H374" s="270">
        <f>H375</f>
        <v>0</v>
      </c>
      <c r="I374" s="270">
        <f>I375</f>
        <v>0</v>
      </c>
      <c r="J374" s="287">
        <f t="shared" si="41"/>
        <v>0</v>
      </c>
      <c r="K374" s="287"/>
    </row>
    <row r="375" spans="1:11" s="18" customFormat="1" x14ac:dyDescent="0.3">
      <c r="A375" s="49"/>
      <c r="B375" s="49"/>
      <c r="C375" s="6"/>
      <c r="D375" s="6" t="s">
        <v>12</v>
      </c>
      <c r="E375" s="5" t="s">
        <v>11</v>
      </c>
      <c r="F375" s="270">
        <f>F377+F378</f>
        <v>55.6</v>
      </c>
      <c r="G375" s="270">
        <f>G377+G378+G376</f>
        <v>556</v>
      </c>
      <c r="H375" s="270">
        <f>H377+H378</f>
        <v>0</v>
      </c>
      <c r="I375" s="270">
        <f>I377+I378</f>
        <v>0</v>
      </c>
      <c r="J375" s="287">
        <f t="shared" si="41"/>
        <v>0</v>
      </c>
      <c r="K375" s="287"/>
    </row>
    <row r="376" spans="1:11" s="18" customFormat="1" x14ac:dyDescent="0.3">
      <c r="A376" s="254"/>
      <c r="B376" s="254"/>
      <c r="C376" s="249"/>
      <c r="D376" s="249"/>
      <c r="E376" s="73" t="s">
        <v>292</v>
      </c>
      <c r="F376" s="270"/>
      <c r="G376" s="270">
        <v>500.4</v>
      </c>
      <c r="H376" s="270">
        <v>0</v>
      </c>
      <c r="I376" s="270">
        <v>0</v>
      </c>
      <c r="J376" s="287">
        <f t="shared" si="41"/>
        <v>0</v>
      </c>
      <c r="K376" s="287"/>
    </row>
    <row r="377" spans="1:11" s="18" customFormat="1" x14ac:dyDescent="0.3">
      <c r="A377" s="49"/>
      <c r="B377" s="49"/>
      <c r="C377" s="6"/>
      <c r="D377" s="6"/>
      <c r="E377" s="73" t="s">
        <v>287</v>
      </c>
      <c r="F377" s="270">
        <v>27.8</v>
      </c>
      <c r="G377" s="270">
        <v>27.8</v>
      </c>
      <c r="H377" s="270">
        <v>0</v>
      </c>
      <c r="I377" s="270">
        <v>0</v>
      </c>
      <c r="J377" s="287">
        <f t="shared" si="41"/>
        <v>0</v>
      </c>
      <c r="K377" s="287"/>
    </row>
    <row r="378" spans="1:11" s="18" customFormat="1" x14ac:dyDescent="0.3">
      <c r="A378" s="49"/>
      <c r="B378" s="49"/>
      <c r="C378" s="6"/>
      <c r="D378" s="6"/>
      <c r="E378" s="73" t="s">
        <v>293</v>
      </c>
      <c r="F378" s="270">
        <v>27.8</v>
      </c>
      <c r="G378" s="270">
        <v>27.8</v>
      </c>
      <c r="H378" s="270">
        <v>0</v>
      </c>
      <c r="I378" s="270">
        <v>0</v>
      </c>
      <c r="J378" s="287">
        <f t="shared" si="41"/>
        <v>0</v>
      </c>
      <c r="K378" s="287"/>
    </row>
    <row r="379" spans="1:11" s="18" customFormat="1" ht="40.200000000000003" x14ac:dyDescent="0.3">
      <c r="A379" s="49"/>
      <c r="B379" s="49"/>
      <c r="C379" s="60" t="s">
        <v>666</v>
      </c>
      <c r="D379" s="6"/>
      <c r="E379" s="74" t="s">
        <v>665</v>
      </c>
      <c r="F379" s="270">
        <f>F380</f>
        <v>100.44799999999999</v>
      </c>
      <c r="G379" s="270">
        <f>G380</f>
        <v>1004.471</v>
      </c>
      <c r="H379" s="270">
        <f>H380</f>
        <v>0</v>
      </c>
      <c r="I379" s="270">
        <f>I380</f>
        <v>0</v>
      </c>
      <c r="J379" s="287">
        <f t="shared" si="41"/>
        <v>0</v>
      </c>
      <c r="K379" s="287"/>
    </row>
    <row r="380" spans="1:11" s="18" customFormat="1" x14ac:dyDescent="0.3">
      <c r="A380" s="49"/>
      <c r="B380" s="49"/>
      <c r="C380" s="6"/>
      <c r="D380" s="6" t="s">
        <v>12</v>
      </c>
      <c r="E380" s="5" t="s">
        <v>11</v>
      </c>
      <c r="F380" s="270">
        <f>F382+F383</f>
        <v>100.44799999999999</v>
      </c>
      <c r="G380" s="270">
        <f>G382+G383+G381</f>
        <v>1004.471</v>
      </c>
      <c r="H380" s="270">
        <f>H382+H383</f>
        <v>0</v>
      </c>
      <c r="I380" s="270">
        <f>I382+I383</f>
        <v>0</v>
      </c>
      <c r="J380" s="287">
        <f t="shared" si="41"/>
        <v>0</v>
      </c>
      <c r="K380" s="287"/>
    </row>
    <row r="381" spans="1:11" s="18" customFormat="1" x14ac:dyDescent="0.3">
      <c r="A381" s="254"/>
      <c r="B381" s="254"/>
      <c r="C381" s="249"/>
      <c r="D381" s="249"/>
      <c r="E381" s="73" t="s">
        <v>292</v>
      </c>
      <c r="F381" s="270"/>
      <c r="G381" s="270">
        <v>904.02300000000002</v>
      </c>
      <c r="H381" s="270">
        <v>0</v>
      </c>
      <c r="I381" s="270">
        <v>0</v>
      </c>
      <c r="J381" s="287">
        <f t="shared" si="41"/>
        <v>0</v>
      </c>
      <c r="K381" s="287"/>
    </row>
    <row r="382" spans="1:11" s="18" customFormat="1" x14ac:dyDescent="0.3">
      <c r="A382" s="49"/>
      <c r="B382" s="49"/>
      <c r="C382" s="6"/>
      <c r="D382" s="6"/>
      <c r="E382" s="73" t="s">
        <v>287</v>
      </c>
      <c r="F382" s="270">
        <v>50.223999999999997</v>
      </c>
      <c r="G382" s="270">
        <v>50.223999999999997</v>
      </c>
      <c r="H382" s="270">
        <v>0</v>
      </c>
      <c r="I382" s="270">
        <v>0</v>
      </c>
      <c r="J382" s="287">
        <f t="shared" si="41"/>
        <v>0</v>
      </c>
      <c r="K382" s="287"/>
    </row>
    <row r="383" spans="1:11" s="18" customFormat="1" x14ac:dyDescent="0.3">
      <c r="A383" s="49"/>
      <c r="B383" s="49"/>
      <c r="C383" s="6"/>
      <c r="D383" s="6"/>
      <c r="E383" s="73" t="s">
        <v>293</v>
      </c>
      <c r="F383" s="270">
        <v>50.223999999999997</v>
      </c>
      <c r="G383" s="270">
        <v>50.223999999999997</v>
      </c>
      <c r="H383" s="270">
        <v>0</v>
      </c>
      <c r="I383" s="270">
        <v>0</v>
      </c>
      <c r="J383" s="287">
        <f t="shared" si="41"/>
        <v>0</v>
      </c>
      <c r="K383" s="287"/>
    </row>
    <row r="384" spans="1:11" x14ac:dyDescent="0.3">
      <c r="A384" s="101"/>
      <c r="B384" s="101"/>
      <c r="C384" s="101" t="s">
        <v>595</v>
      </c>
      <c r="D384" s="105"/>
      <c r="E384" s="108" t="s">
        <v>594</v>
      </c>
      <c r="F384" s="278">
        <f>F385+F389</f>
        <v>6555.3551299999999</v>
      </c>
      <c r="G384" s="278">
        <f>G385+G389</f>
        <v>6555.3551299999999</v>
      </c>
      <c r="H384" s="278">
        <f>H385+H389</f>
        <v>0</v>
      </c>
      <c r="I384" s="278">
        <f>I385+I389</f>
        <v>0</v>
      </c>
      <c r="J384" s="298">
        <f t="shared" si="41"/>
        <v>0</v>
      </c>
      <c r="K384" s="298"/>
    </row>
    <row r="385" spans="1:11" ht="27" x14ac:dyDescent="0.3">
      <c r="A385" s="130"/>
      <c r="B385" s="130"/>
      <c r="C385" s="6" t="s">
        <v>596</v>
      </c>
      <c r="D385" s="6"/>
      <c r="E385" s="9" t="s">
        <v>685</v>
      </c>
      <c r="F385" s="270">
        <f>F386</f>
        <v>715.17863</v>
      </c>
      <c r="G385" s="270">
        <f>G386</f>
        <v>715.17863</v>
      </c>
      <c r="H385" s="270">
        <f>H386</f>
        <v>0</v>
      </c>
      <c r="I385" s="270">
        <f>I386</f>
        <v>0</v>
      </c>
      <c r="J385" s="287">
        <f t="shared" si="41"/>
        <v>0</v>
      </c>
      <c r="K385" s="287"/>
    </row>
    <row r="386" spans="1:11" x14ac:dyDescent="0.3">
      <c r="A386" s="130"/>
      <c r="B386" s="130"/>
      <c r="C386" s="6"/>
      <c r="D386" s="6" t="s">
        <v>12</v>
      </c>
      <c r="E386" s="5" t="s">
        <v>11</v>
      </c>
      <c r="F386" s="301">
        <f>F387+F388</f>
        <v>715.17863</v>
      </c>
      <c r="G386" s="280">
        <f>G387+G388</f>
        <v>715.17863</v>
      </c>
      <c r="H386" s="301">
        <f>H387+H388</f>
        <v>0</v>
      </c>
      <c r="I386" s="280">
        <f>I387+I388</f>
        <v>0</v>
      </c>
      <c r="J386" s="302">
        <f t="shared" si="41"/>
        <v>0</v>
      </c>
      <c r="K386" s="302"/>
    </row>
    <row r="387" spans="1:11" x14ac:dyDescent="0.3">
      <c r="A387" s="130"/>
      <c r="B387" s="130"/>
      <c r="C387" s="6"/>
      <c r="D387" s="6"/>
      <c r="E387" s="5" t="s">
        <v>561</v>
      </c>
      <c r="F387" s="270">
        <v>643.66075999999998</v>
      </c>
      <c r="G387" s="270">
        <v>643.66075999999998</v>
      </c>
      <c r="H387" s="270">
        <v>0</v>
      </c>
      <c r="I387" s="270">
        <v>0</v>
      </c>
      <c r="J387" s="287">
        <f t="shared" si="41"/>
        <v>0</v>
      </c>
      <c r="K387" s="287"/>
    </row>
    <row r="388" spans="1:11" x14ac:dyDescent="0.3">
      <c r="A388" s="130"/>
      <c r="B388" s="130"/>
      <c r="C388" s="67"/>
      <c r="D388" s="6"/>
      <c r="E388" s="5" t="s">
        <v>69</v>
      </c>
      <c r="F388" s="270">
        <v>71.517870000000002</v>
      </c>
      <c r="G388" s="270">
        <v>71.517870000000002</v>
      </c>
      <c r="H388" s="270">
        <v>0</v>
      </c>
      <c r="I388" s="270">
        <v>0</v>
      </c>
      <c r="J388" s="287">
        <f t="shared" si="41"/>
        <v>0</v>
      </c>
      <c r="K388" s="287"/>
    </row>
    <row r="389" spans="1:11" ht="54" customHeight="1" x14ac:dyDescent="0.3">
      <c r="A389" s="130"/>
      <c r="B389" s="130"/>
      <c r="C389" s="6" t="s">
        <v>670</v>
      </c>
      <c r="D389" s="128"/>
      <c r="E389" s="9" t="s">
        <v>686</v>
      </c>
      <c r="F389" s="270">
        <f>F390</f>
        <v>5840.1764999999996</v>
      </c>
      <c r="G389" s="270">
        <f>G390</f>
        <v>5840.1764999999996</v>
      </c>
      <c r="H389" s="270">
        <f>H390</f>
        <v>0</v>
      </c>
      <c r="I389" s="270">
        <f>I390</f>
        <v>0</v>
      </c>
      <c r="J389" s="287">
        <f t="shared" si="41"/>
        <v>0</v>
      </c>
      <c r="K389" s="287"/>
    </row>
    <row r="390" spans="1:11" x14ac:dyDescent="0.3">
      <c r="A390" s="130"/>
      <c r="B390" s="130"/>
      <c r="C390" s="132"/>
      <c r="D390" s="6" t="s">
        <v>12</v>
      </c>
      <c r="E390" s="5" t="s">
        <v>11</v>
      </c>
      <c r="F390" s="270">
        <f>F391+F392</f>
        <v>5840.1764999999996</v>
      </c>
      <c r="G390" s="270">
        <f>G391+G392</f>
        <v>5840.1764999999996</v>
      </c>
      <c r="H390" s="270">
        <v>0</v>
      </c>
      <c r="I390" s="270">
        <f>I391+I392</f>
        <v>0</v>
      </c>
      <c r="J390" s="287">
        <f t="shared" si="41"/>
        <v>0</v>
      </c>
      <c r="K390" s="287"/>
    </row>
    <row r="391" spans="1:11" x14ac:dyDescent="0.3">
      <c r="A391" s="130"/>
      <c r="B391" s="130"/>
      <c r="C391" s="6"/>
      <c r="D391" s="6"/>
      <c r="E391" s="5" t="s">
        <v>561</v>
      </c>
      <c r="F391" s="270">
        <v>5256.1588499999998</v>
      </c>
      <c r="G391" s="270">
        <v>5256.1588499999998</v>
      </c>
      <c r="H391" s="270">
        <v>0</v>
      </c>
      <c r="I391" s="270">
        <v>0</v>
      </c>
      <c r="J391" s="287">
        <f t="shared" si="41"/>
        <v>0</v>
      </c>
      <c r="K391" s="287"/>
    </row>
    <row r="392" spans="1:11" x14ac:dyDescent="0.3">
      <c r="A392" s="130"/>
      <c r="B392" s="130"/>
      <c r="C392" s="132"/>
      <c r="D392" s="128"/>
      <c r="E392" s="5" t="s">
        <v>69</v>
      </c>
      <c r="F392" s="270">
        <v>584.01765</v>
      </c>
      <c r="G392" s="270">
        <v>584.01765</v>
      </c>
      <c r="H392" s="270">
        <v>0</v>
      </c>
      <c r="I392" s="270">
        <v>0</v>
      </c>
      <c r="J392" s="287">
        <f t="shared" si="41"/>
        <v>0</v>
      </c>
      <c r="K392" s="287"/>
    </row>
    <row r="393" spans="1:11" x14ac:dyDescent="0.3">
      <c r="A393" s="101"/>
      <c r="B393" s="101"/>
      <c r="C393" s="101" t="s">
        <v>269</v>
      </c>
      <c r="D393" s="105"/>
      <c r="E393" s="108" t="s">
        <v>268</v>
      </c>
      <c r="F393" s="265">
        <f>F396+F398+F394</f>
        <v>1717.1</v>
      </c>
      <c r="G393" s="265">
        <f>G396+G398+G394</f>
        <v>1626.37104</v>
      </c>
      <c r="H393" s="265">
        <f>H396+H398+H394</f>
        <v>283</v>
      </c>
      <c r="I393" s="265">
        <f>I396+I398+I394</f>
        <v>282.79888</v>
      </c>
      <c r="J393" s="285">
        <f t="shared" si="41"/>
        <v>17.388337165669157</v>
      </c>
      <c r="K393" s="285">
        <f>I393/H393*100</f>
        <v>99.928932862190806</v>
      </c>
    </row>
    <row r="394" spans="1:11" x14ac:dyDescent="0.3">
      <c r="A394" s="7"/>
      <c r="B394" s="7"/>
      <c r="C394" s="6" t="s">
        <v>568</v>
      </c>
      <c r="D394" s="6"/>
      <c r="E394" s="5" t="s">
        <v>525</v>
      </c>
      <c r="F394" s="268">
        <f>F395</f>
        <v>556.79999999999995</v>
      </c>
      <c r="G394" s="268">
        <f>G395</f>
        <v>556.79999999999995</v>
      </c>
      <c r="H394" s="268">
        <f>H395</f>
        <v>45</v>
      </c>
      <c r="I394" s="268">
        <f>I395</f>
        <v>44.798879999999997</v>
      </c>
      <c r="J394" s="289">
        <f>I394/G394*100</f>
        <v>8.0457758620689663</v>
      </c>
      <c r="K394" s="289"/>
    </row>
    <row r="395" spans="1:11" ht="26.4" x14ac:dyDescent="0.3">
      <c r="A395" s="7"/>
      <c r="B395" s="7"/>
      <c r="C395" s="67"/>
      <c r="D395" s="6" t="s">
        <v>57</v>
      </c>
      <c r="E395" s="8" t="s">
        <v>56</v>
      </c>
      <c r="F395" s="270">
        <v>556.79999999999995</v>
      </c>
      <c r="G395" s="270">
        <v>556.79999999999995</v>
      </c>
      <c r="H395" s="270">
        <v>45</v>
      </c>
      <c r="I395" s="270">
        <v>44.798879999999997</v>
      </c>
      <c r="J395" s="287">
        <f>I395/G395*100</f>
        <v>8.0457758620689663</v>
      </c>
      <c r="K395" s="287"/>
    </row>
    <row r="396" spans="1:11" x14ac:dyDescent="0.3">
      <c r="A396" s="7"/>
      <c r="B396" s="7"/>
      <c r="C396" s="6" t="s">
        <v>286</v>
      </c>
      <c r="D396" s="65"/>
      <c r="E396" s="9" t="s">
        <v>285</v>
      </c>
      <c r="F396" s="268">
        <f>F397</f>
        <v>458.3</v>
      </c>
      <c r="G396" s="268">
        <f>G397</f>
        <v>458.3</v>
      </c>
      <c r="H396" s="268">
        <f>H397</f>
        <v>238</v>
      </c>
      <c r="I396" s="268">
        <f>I397</f>
        <v>238</v>
      </c>
      <c r="J396" s="289">
        <f t="shared" si="41"/>
        <v>51.931049530874972</v>
      </c>
      <c r="K396" s="289">
        <f>I396/H396*100</f>
        <v>100</v>
      </c>
    </row>
    <row r="397" spans="1:11" x14ac:dyDescent="0.3">
      <c r="A397" s="7"/>
      <c r="B397" s="7"/>
      <c r="C397" s="49"/>
      <c r="D397" s="6" t="s">
        <v>12</v>
      </c>
      <c r="E397" s="5" t="s">
        <v>11</v>
      </c>
      <c r="F397" s="270">
        <v>458.3</v>
      </c>
      <c r="G397" s="270">
        <v>458.3</v>
      </c>
      <c r="H397" s="270">
        <v>238</v>
      </c>
      <c r="I397" s="270">
        <v>238</v>
      </c>
      <c r="J397" s="287">
        <f t="shared" si="41"/>
        <v>51.931049530874972</v>
      </c>
      <c r="K397" s="287">
        <f>I397/H397*100</f>
        <v>100</v>
      </c>
    </row>
    <row r="398" spans="1:11" x14ac:dyDescent="0.3">
      <c r="A398" s="7"/>
      <c r="B398" s="7"/>
      <c r="C398" s="6" t="s">
        <v>284</v>
      </c>
      <c r="D398" s="60"/>
      <c r="E398" s="9" t="s">
        <v>283</v>
      </c>
      <c r="F398" s="268">
        <f>F399</f>
        <v>702</v>
      </c>
      <c r="G398" s="268">
        <f>G399</f>
        <v>611.27103999999997</v>
      </c>
      <c r="H398" s="268">
        <f>H399</f>
        <v>0</v>
      </c>
      <c r="I398" s="268">
        <f>I399</f>
        <v>0</v>
      </c>
      <c r="J398" s="289">
        <f t="shared" si="41"/>
        <v>0</v>
      </c>
      <c r="K398" s="289"/>
    </row>
    <row r="399" spans="1:11" x14ac:dyDescent="0.3">
      <c r="A399" s="7"/>
      <c r="B399" s="7"/>
      <c r="C399" s="67"/>
      <c r="D399" s="6" t="s">
        <v>12</v>
      </c>
      <c r="E399" s="5" t="s">
        <v>11</v>
      </c>
      <c r="F399" s="270">
        <v>702</v>
      </c>
      <c r="G399" s="257">
        <v>611.27103999999997</v>
      </c>
      <c r="H399" s="270">
        <v>0</v>
      </c>
      <c r="I399" s="270">
        <v>0</v>
      </c>
      <c r="J399" s="287">
        <f t="shared" si="41"/>
        <v>0</v>
      </c>
      <c r="K399" s="287"/>
    </row>
    <row r="400" spans="1:11" x14ac:dyDescent="0.3">
      <c r="A400" s="101"/>
      <c r="B400" s="101"/>
      <c r="C400" s="101" t="s">
        <v>282</v>
      </c>
      <c r="D400" s="101"/>
      <c r="E400" s="108" t="s">
        <v>281</v>
      </c>
      <c r="F400" s="265">
        <f t="shared" ref="F400:I401" si="43">F401</f>
        <v>26302.1</v>
      </c>
      <c r="G400" s="265">
        <f t="shared" si="43"/>
        <v>26302.1</v>
      </c>
      <c r="H400" s="265">
        <f t="shared" si="43"/>
        <v>13094.05</v>
      </c>
      <c r="I400" s="265">
        <f t="shared" si="43"/>
        <v>13094.05</v>
      </c>
      <c r="J400" s="285">
        <f t="shared" si="41"/>
        <v>49.783287266035792</v>
      </c>
      <c r="K400" s="285">
        <f>I400/H400*100</f>
        <v>100</v>
      </c>
    </row>
    <row r="401" spans="1:11" x14ac:dyDescent="0.3">
      <c r="A401" s="7"/>
      <c r="B401" s="7"/>
      <c r="C401" s="6" t="s">
        <v>280</v>
      </c>
      <c r="D401" s="6"/>
      <c r="E401" s="72" t="s">
        <v>279</v>
      </c>
      <c r="F401" s="266">
        <f t="shared" si="43"/>
        <v>26302.1</v>
      </c>
      <c r="G401" s="266">
        <f t="shared" si="43"/>
        <v>26302.1</v>
      </c>
      <c r="H401" s="266">
        <f t="shared" si="43"/>
        <v>13094.05</v>
      </c>
      <c r="I401" s="266">
        <f t="shared" si="43"/>
        <v>13094.05</v>
      </c>
      <c r="J401" s="286">
        <f t="shared" si="41"/>
        <v>49.783287266035792</v>
      </c>
      <c r="K401" s="286">
        <f>I401/H401*100</f>
        <v>100</v>
      </c>
    </row>
    <row r="402" spans="1:11" ht="26.4" x14ac:dyDescent="0.3">
      <c r="A402" s="7"/>
      <c r="B402" s="7"/>
      <c r="C402" s="6"/>
      <c r="D402" s="6" t="s">
        <v>57</v>
      </c>
      <c r="E402" s="8" t="s">
        <v>56</v>
      </c>
      <c r="F402" s="270">
        <v>26302.1</v>
      </c>
      <c r="G402" s="270">
        <v>26302.1</v>
      </c>
      <c r="H402" s="270">
        <v>13094.05</v>
      </c>
      <c r="I402" s="270">
        <v>13094.05</v>
      </c>
      <c r="J402" s="287">
        <f t="shared" si="41"/>
        <v>49.783287266035792</v>
      </c>
      <c r="K402" s="287">
        <f>I402/H402*100</f>
        <v>100</v>
      </c>
    </row>
    <row r="403" spans="1:11" ht="26.4" x14ac:dyDescent="0.3">
      <c r="A403" s="44"/>
      <c r="B403" s="25"/>
      <c r="C403" s="26" t="s">
        <v>278</v>
      </c>
      <c r="D403" s="25"/>
      <c r="E403" s="24" t="s">
        <v>277</v>
      </c>
      <c r="F403" s="263">
        <f>F404+F410</f>
        <v>8028.7210099999993</v>
      </c>
      <c r="G403" s="263">
        <f>G404+G410</f>
        <v>8028.7210099999993</v>
      </c>
      <c r="H403" s="263">
        <f>H404+H410</f>
        <v>0</v>
      </c>
      <c r="I403" s="263">
        <f>I404+I410</f>
        <v>0</v>
      </c>
      <c r="J403" s="283">
        <f t="shared" si="41"/>
        <v>0</v>
      </c>
      <c r="K403" s="283"/>
    </row>
    <row r="404" spans="1:11" ht="27" x14ac:dyDescent="0.3">
      <c r="A404" s="110"/>
      <c r="B404" s="104"/>
      <c r="C404" s="133" t="s">
        <v>602</v>
      </c>
      <c r="D404" s="105"/>
      <c r="E404" s="136" t="s">
        <v>604</v>
      </c>
      <c r="F404" s="278">
        <f t="shared" ref="F404:I405" si="44">F405</f>
        <v>6029.2760399999997</v>
      </c>
      <c r="G404" s="278">
        <f t="shared" si="44"/>
        <v>6029.2760399999997</v>
      </c>
      <c r="H404" s="278">
        <f t="shared" si="44"/>
        <v>0</v>
      </c>
      <c r="I404" s="278">
        <f t="shared" si="44"/>
        <v>0</v>
      </c>
      <c r="J404" s="298">
        <f t="shared" si="41"/>
        <v>0</v>
      </c>
      <c r="K404" s="298"/>
    </row>
    <row r="405" spans="1:11" ht="27" x14ac:dyDescent="0.3">
      <c r="A405" s="15"/>
      <c r="B405" s="17"/>
      <c r="C405" s="135" t="s">
        <v>603</v>
      </c>
      <c r="D405" s="45"/>
      <c r="E405" s="5" t="s">
        <v>577</v>
      </c>
      <c r="F405" s="270">
        <f t="shared" si="44"/>
        <v>6029.2760399999997</v>
      </c>
      <c r="G405" s="270">
        <f t="shared" si="44"/>
        <v>6029.2760399999997</v>
      </c>
      <c r="H405" s="270">
        <f t="shared" si="44"/>
        <v>0</v>
      </c>
      <c r="I405" s="270">
        <f t="shared" si="44"/>
        <v>0</v>
      </c>
      <c r="J405" s="287">
        <f t="shared" si="41"/>
        <v>0</v>
      </c>
      <c r="K405" s="287"/>
    </row>
    <row r="406" spans="1:11" x14ac:dyDescent="0.3">
      <c r="A406" s="15"/>
      <c r="B406" s="17"/>
      <c r="C406" s="71"/>
      <c r="D406" s="6" t="s">
        <v>12</v>
      </c>
      <c r="E406" s="5" t="s">
        <v>11</v>
      </c>
      <c r="F406" s="270">
        <f>F407+F408+F409</f>
        <v>6029.2760399999997</v>
      </c>
      <c r="G406" s="270">
        <f>G407+G408+G409</f>
        <v>6029.2760399999997</v>
      </c>
      <c r="H406" s="270">
        <f>H407+H408+H409</f>
        <v>0</v>
      </c>
      <c r="I406" s="270">
        <f>I407+I408+I409</f>
        <v>0</v>
      </c>
      <c r="J406" s="287">
        <f t="shared" si="41"/>
        <v>0</v>
      </c>
      <c r="K406" s="287"/>
    </row>
    <row r="407" spans="1:11" x14ac:dyDescent="0.3">
      <c r="A407" s="15"/>
      <c r="B407" s="17"/>
      <c r="C407" s="71"/>
      <c r="D407" s="6"/>
      <c r="E407" s="5" t="s">
        <v>100</v>
      </c>
      <c r="F407" s="270">
        <v>5209.2945</v>
      </c>
      <c r="G407" s="270">
        <v>5209.2945</v>
      </c>
      <c r="H407" s="270">
        <v>0</v>
      </c>
      <c r="I407" s="270">
        <v>0</v>
      </c>
      <c r="J407" s="287">
        <f t="shared" si="41"/>
        <v>0</v>
      </c>
      <c r="K407" s="287"/>
    </row>
    <row r="408" spans="1:11" x14ac:dyDescent="0.3">
      <c r="A408" s="15"/>
      <c r="B408" s="17"/>
      <c r="C408" s="71"/>
      <c r="D408" s="6"/>
      <c r="E408" s="5" t="s">
        <v>99</v>
      </c>
      <c r="F408" s="270">
        <v>217.05394000000001</v>
      </c>
      <c r="G408" s="270">
        <v>217.05394000000001</v>
      </c>
      <c r="H408" s="270">
        <v>0</v>
      </c>
      <c r="I408" s="270">
        <v>0</v>
      </c>
      <c r="J408" s="287">
        <f t="shared" si="41"/>
        <v>0</v>
      </c>
      <c r="K408" s="287"/>
    </row>
    <row r="409" spans="1:11" x14ac:dyDescent="0.3">
      <c r="A409" s="15"/>
      <c r="B409" s="17"/>
      <c r="C409" s="71"/>
      <c r="D409" s="6"/>
      <c r="E409" s="5" t="s">
        <v>96</v>
      </c>
      <c r="F409" s="270">
        <v>602.92759999999998</v>
      </c>
      <c r="G409" s="270">
        <v>602.92759999999998</v>
      </c>
      <c r="H409" s="270">
        <v>0</v>
      </c>
      <c r="I409" s="270">
        <v>0</v>
      </c>
      <c r="J409" s="287">
        <f t="shared" si="41"/>
        <v>0</v>
      </c>
      <c r="K409" s="287"/>
    </row>
    <row r="410" spans="1:11" ht="27" x14ac:dyDescent="0.3">
      <c r="A410" s="101"/>
      <c r="B410" s="101"/>
      <c r="C410" s="101" t="s">
        <v>276</v>
      </c>
      <c r="D410" s="105"/>
      <c r="E410" s="102" t="s">
        <v>275</v>
      </c>
      <c r="F410" s="265">
        <f>F411</f>
        <v>1999.44497</v>
      </c>
      <c r="G410" s="265">
        <f>G411</f>
        <v>1999.44497</v>
      </c>
      <c r="H410" s="265">
        <f>H411</f>
        <v>0</v>
      </c>
      <c r="I410" s="265">
        <f>I411</f>
        <v>0</v>
      </c>
      <c r="J410" s="285">
        <f t="shared" si="41"/>
        <v>0</v>
      </c>
      <c r="K410" s="285"/>
    </row>
    <row r="411" spans="1:11" ht="26.4" x14ac:dyDescent="0.3">
      <c r="A411" s="7"/>
      <c r="B411" s="7"/>
      <c r="C411" s="71" t="s">
        <v>274</v>
      </c>
      <c r="D411" s="45"/>
      <c r="E411" s="8" t="s">
        <v>570</v>
      </c>
      <c r="F411" s="266">
        <f>F413+F414</f>
        <v>1999.44497</v>
      </c>
      <c r="G411" s="266">
        <f>G413+G414</f>
        <v>1999.44497</v>
      </c>
      <c r="H411" s="266">
        <f>H413+H414</f>
        <v>0</v>
      </c>
      <c r="I411" s="266">
        <f>I413+I414</f>
        <v>0</v>
      </c>
      <c r="J411" s="286">
        <f t="shared" si="41"/>
        <v>0</v>
      </c>
      <c r="K411" s="286"/>
    </row>
    <row r="412" spans="1:11" x14ac:dyDescent="0.3">
      <c r="A412" s="7"/>
      <c r="B412" s="7"/>
      <c r="C412" s="71"/>
      <c r="D412" s="6" t="s">
        <v>12</v>
      </c>
      <c r="E412" s="5" t="s">
        <v>11</v>
      </c>
      <c r="F412" s="266">
        <f>F413+F414</f>
        <v>1999.44497</v>
      </c>
      <c r="G412" s="266">
        <f>G413+G414</f>
        <v>1999.44497</v>
      </c>
      <c r="H412" s="266">
        <f>H413+H414</f>
        <v>0</v>
      </c>
      <c r="I412" s="266">
        <f>I413+I414</f>
        <v>0</v>
      </c>
      <c r="J412" s="286">
        <f t="shared" si="41"/>
        <v>0</v>
      </c>
      <c r="K412" s="286"/>
    </row>
    <row r="413" spans="1:11" x14ac:dyDescent="0.3">
      <c r="A413" s="7"/>
      <c r="B413" s="7"/>
      <c r="C413" s="71"/>
      <c r="D413" s="6"/>
      <c r="E413" s="5" t="s">
        <v>99</v>
      </c>
      <c r="F413" s="270">
        <v>1799.50047</v>
      </c>
      <c r="G413" s="270">
        <v>1799.50047</v>
      </c>
      <c r="H413" s="270">
        <v>0</v>
      </c>
      <c r="I413" s="270">
        <v>0</v>
      </c>
      <c r="J413" s="287">
        <f t="shared" si="41"/>
        <v>0</v>
      </c>
      <c r="K413" s="287"/>
    </row>
    <row r="414" spans="1:11" x14ac:dyDescent="0.3">
      <c r="A414" s="7"/>
      <c r="B414" s="7"/>
      <c r="C414" s="71"/>
      <c r="D414" s="6"/>
      <c r="E414" s="5" t="s">
        <v>96</v>
      </c>
      <c r="F414" s="270">
        <v>199.94450000000001</v>
      </c>
      <c r="G414" s="270">
        <v>199.94450000000001</v>
      </c>
      <c r="H414" s="270">
        <v>0</v>
      </c>
      <c r="I414" s="270">
        <v>0</v>
      </c>
      <c r="J414" s="287">
        <f t="shared" si="41"/>
        <v>0</v>
      </c>
      <c r="K414" s="287"/>
    </row>
    <row r="415" spans="1:11" x14ac:dyDescent="0.3">
      <c r="A415" s="20"/>
      <c r="B415" s="20"/>
      <c r="C415" s="13" t="s">
        <v>18</v>
      </c>
      <c r="D415" s="77"/>
      <c r="E415" s="12" t="s">
        <v>17</v>
      </c>
      <c r="F415" s="276">
        <f>F416</f>
        <v>143.30000000000001</v>
      </c>
      <c r="G415" s="276">
        <f t="shared" ref="G415:I417" si="45">G416</f>
        <v>143.30000000000001</v>
      </c>
      <c r="H415" s="276">
        <f t="shared" si="45"/>
        <v>0</v>
      </c>
      <c r="I415" s="276">
        <f t="shared" si="45"/>
        <v>0</v>
      </c>
      <c r="J415" s="296">
        <f t="shared" ref="J415:J478" si="46">I415/G415*100</f>
        <v>0</v>
      </c>
      <c r="K415" s="296"/>
    </row>
    <row r="416" spans="1:11" ht="27" x14ac:dyDescent="0.3">
      <c r="A416" s="157"/>
      <c r="B416" s="157"/>
      <c r="C416" s="157" t="s">
        <v>16</v>
      </c>
      <c r="D416" s="157"/>
      <c r="E416" s="158" t="s">
        <v>15</v>
      </c>
      <c r="F416" s="273">
        <f>F417</f>
        <v>143.30000000000001</v>
      </c>
      <c r="G416" s="273">
        <f t="shared" si="45"/>
        <v>143.30000000000001</v>
      </c>
      <c r="H416" s="273">
        <f t="shared" si="45"/>
        <v>0</v>
      </c>
      <c r="I416" s="273">
        <f t="shared" si="45"/>
        <v>0</v>
      </c>
      <c r="J416" s="293">
        <f t="shared" si="46"/>
        <v>0</v>
      </c>
      <c r="K416" s="293"/>
    </row>
    <row r="417" spans="1:11" ht="27" x14ac:dyDescent="0.3">
      <c r="A417" s="150"/>
      <c r="B417" s="150"/>
      <c r="C417" s="60" t="s">
        <v>578</v>
      </c>
      <c r="D417" s="45"/>
      <c r="E417" s="84" t="s">
        <v>579</v>
      </c>
      <c r="F417" s="270">
        <f>F418</f>
        <v>143.30000000000001</v>
      </c>
      <c r="G417" s="270">
        <f t="shared" si="45"/>
        <v>143.30000000000001</v>
      </c>
      <c r="H417" s="270">
        <f t="shared" si="45"/>
        <v>0</v>
      </c>
      <c r="I417" s="270">
        <f t="shared" si="45"/>
        <v>0</v>
      </c>
      <c r="J417" s="287">
        <f t="shared" si="46"/>
        <v>0</v>
      </c>
      <c r="K417" s="287"/>
    </row>
    <row r="418" spans="1:11" ht="27" x14ac:dyDescent="0.3">
      <c r="A418" s="150"/>
      <c r="B418" s="150"/>
      <c r="C418" s="17"/>
      <c r="D418" s="6" t="s">
        <v>57</v>
      </c>
      <c r="E418" s="5" t="s">
        <v>56</v>
      </c>
      <c r="F418" s="270">
        <f>143.4-0.1</f>
        <v>143.30000000000001</v>
      </c>
      <c r="G418" s="270">
        <f>143.4-0.1</f>
        <v>143.30000000000001</v>
      </c>
      <c r="H418" s="270">
        <v>0</v>
      </c>
      <c r="I418" s="270">
        <v>0</v>
      </c>
      <c r="J418" s="287">
        <f t="shared" si="46"/>
        <v>0</v>
      </c>
      <c r="K418" s="287"/>
    </row>
    <row r="419" spans="1:11" x14ac:dyDescent="0.3">
      <c r="A419" s="7"/>
      <c r="B419" s="17" t="s">
        <v>145</v>
      </c>
      <c r="C419" s="16"/>
      <c r="D419" s="15"/>
      <c r="E419" s="14" t="s">
        <v>144</v>
      </c>
      <c r="F419" s="267">
        <v>0</v>
      </c>
      <c r="G419" s="267">
        <f t="shared" ref="G419:I420" si="47">G420</f>
        <v>63.787179999999999</v>
      </c>
      <c r="H419" s="267">
        <f t="shared" si="47"/>
        <v>34</v>
      </c>
      <c r="I419" s="267">
        <f t="shared" si="47"/>
        <v>33.451720000000002</v>
      </c>
      <c r="J419" s="288">
        <f t="shared" si="46"/>
        <v>52.442700868732558</v>
      </c>
      <c r="K419" s="288">
        <f t="shared" ref="K419:K478" si="48">I419/H419*100</f>
        <v>98.387411764705888</v>
      </c>
    </row>
    <row r="420" spans="1:11" x14ac:dyDescent="0.3">
      <c r="A420" s="7"/>
      <c r="B420" s="17" t="s">
        <v>226</v>
      </c>
      <c r="C420" s="16"/>
      <c r="D420" s="15"/>
      <c r="E420" s="14" t="s">
        <v>225</v>
      </c>
      <c r="F420" s="267">
        <v>0</v>
      </c>
      <c r="G420" s="267">
        <f t="shared" si="47"/>
        <v>63.787179999999999</v>
      </c>
      <c r="H420" s="267">
        <f t="shared" si="47"/>
        <v>34</v>
      </c>
      <c r="I420" s="267">
        <f t="shared" si="47"/>
        <v>33.451720000000002</v>
      </c>
      <c r="J420" s="288">
        <f t="shared" si="46"/>
        <v>52.442700868732558</v>
      </c>
      <c r="K420" s="288">
        <f t="shared" si="48"/>
        <v>98.387411764705888</v>
      </c>
    </row>
    <row r="421" spans="1:11" x14ac:dyDescent="0.3">
      <c r="A421" s="20"/>
      <c r="B421" s="20"/>
      <c r="C421" s="13" t="s">
        <v>18</v>
      </c>
      <c r="D421" s="77"/>
      <c r="E421" s="12" t="s">
        <v>17</v>
      </c>
      <c r="F421" s="276">
        <f t="shared" ref="F421:I422" si="49">F422</f>
        <v>0</v>
      </c>
      <c r="G421" s="276">
        <f t="shared" si="49"/>
        <v>63.787179999999999</v>
      </c>
      <c r="H421" s="276">
        <f t="shared" si="49"/>
        <v>34</v>
      </c>
      <c r="I421" s="276">
        <f t="shared" si="49"/>
        <v>33.451720000000002</v>
      </c>
      <c r="J421" s="296">
        <f t="shared" si="46"/>
        <v>52.442700868732558</v>
      </c>
      <c r="K421" s="296">
        <f t="shared" si="48"/>
        <v>98.387411764705888</v>
      </c>
    </row>
    <row r="422" spans="1:11" ht="27" x14ac:dyDescent="0.3">
      <c r="A422" s="157"/>
      <c r="B422" s="157"/>
      <c r="C422" s="157" t="s">
        <v>16</v>
      </c>
      <c r="D422" s="157"/>
      <c r="E422" s="158" t="s">
        <v>15</v>
      </c>
      <c r="F422" s="273">
        <f t="shared" si="49"/>
        <v>0</v>
      </c>
      <c r="G422" s="273">
        <f t="shared" si="49"/>
        <v>63.787179999999999</v>
      </c>
      <c r="H422" s="273">
        <f t="shared" si="49"/>
        <v>34</v>
      </c>
      <c r="I422" s="273">
        <f t="shared" si="49"/>
        <v>33.451720000000002</v>
      </c>
      <c r="J422" s="293">
        <f t="shared" si="46"/>
        <v>52.442700868732558</v>
      </c>
      <c r="K422" s="293">
        <f t="shared" si="48"/>
        <v>98.387411764705888</v>
      </c>
    </row>
    <row r="423" spans="1:11" ht="27" x14ac:dyDescent="0.3">
      <c r="A423" s="247"/>
      <c r="B423" s="247"/>
      <c r="C423" s="60" t="s">
        <v>810</v>
      </c>
      <c r="D423" s="249"/>
      <c r="E423" s="250" t="s">
        <v>811</v>
      </c>
      <c r="F423" s="270"/>
      <c r="G423" s="270">
        <f>G424</f>
        <v>63.787179999999999</v>
      </c>
      <c r="H423" s="270">
        <f>H424</f>
        <v>34</v>
      </c>
      <c r="I423" s="270">
        <f>I424</f>
        <v>33.451720000000002</v>
      </c>
      <c r="J423" s="287">
        <f t="shared" si="46"/>
        <v>52.442700868732558</v>
      </c>
      <c r="K423" s="287">
        <f t="shared" si="48"/>
        <v>98.387411764705888</v>
      </c>
    </row>
    <row r="424" spans="1:11" x14ac:dyDescent="0.3">
      <c r="A424" s="247"/>
      <c r="B424" s="247"/>
      <c r="C424" s="255"/>
      <c r="D424" s="6" t="s">
        <v>12</v>
      </c>
      <c r="E424" s="5" t="s">
        <v>11</v>
      </c>
      <c r="F424" s="270"/>
      <c r="G424" s="270">
        <v>63.787179999999999</v>
      </c>
      <c r="H424" s="257">
        <v>34</v>
      </c>
      <c r="I424" s="257">
        <v>33.451720000000002</v>
      </c>
      <c r="J424" s="287">
        <f t="shared" si="46"/>
        <v>52.442700868732558</v>
      </c>
      <c r="K424" s="287">
        <f t="shared" si="48"/>
        <v>98.387411764705888</v>
      </c>
    </row>
    <row r="425" spans="1:11" x14ac:dyDescent="0.3">
      <c r="A425" s="68"/>
      <c r="B425" s="50" t="s">
        <v>120</v>
      </c>
      <c r="C425" s="50"/>
      <c r="D425" s="67"/>
      <c r="E425" s="66" t="s">
        <v>119</v>
      </c>
      <c r="F425" s="262">
        <f t="shared" ref="F425:I428" si="50">F426</f>
        <v>22202.25662</v>
      </c>
      <c r="G425" s="262">
        <f t="shared" si="50"/>
        <v>91116.604180000009</v>
      </c>
      <c r="H425" s="262">
        <f t="shared" si="50"/>
        <v>3236.35934</v>
      </c>
      <c r="I425" s="262">
        <f>I426</f>
        <v>3236.35934</v>
      </c>
      <c r="J425" s="282">
        <f t="shared" si="46"/>
        <v>3.5518875721121059</v>
      </c>
      <c r="K425" s="282">
        <f t="shared" si="48"/>
        <v>100</v>
      </c>
    </row>
    <row r="426" spans="1:11" x14ac:dyDescent="0.3">
      <c r="A426" s="68"/>
      <c r="B426" s="50" t="s">
        <v>118</v>
      </c>
      <c r="C426" s="50"/>
      <c r="D426" s="67"/>
      <c r="E426" s="66" t="s">
        <v>117</v>
      </c>
      <c r="F426" s="262">
        <f t="shared" si="50"/>
        <v>22202.25662</v>
      </c>
      <c r="G426" s="262">
        <f t="shared" si="50"/>
        <v>91116.604180000009</v>
      </c>
      <c r="H426" s="262">
        <f t="shared" si="50"/>
        <v>3236.35934</v>
      </c>
      <c r="I426" s="262">
        <f t="shared" si="50"/>
        <v>3236.35934</v>
      </c>
      <c r="J426" s="282">
        <f t="shared" si="46"/>
        <v>3.5518875721121059</v>
      </c>
      <c r="K426" s="282">
        <f t="shared" si="48"/>
        <v>100</v>
      </c>
    </row>
    <row r="427" spans="1:11" x14ac:dyDescent="0.3">
      <c r="A427" s="15"/>
      <c r="B427" s="17"/>
      <c r="C427" s="16" t="s">
        <v>36</v>
      </c>
      <c r="D427" s="17"/>
      <c r="E427" s="21" t="s">
        <v>35</v>
      </c>
      <c r="F427" s="267">
        <f t="shared" si="50"/>
        <v>22202.25662</v>
      </c>
      <c r="G427" s="267">
        <f t="shared" si="50"/>
        <v>91116.604180000009</v>
      </c>
      <c r="H427" s="267">
        <f t="shared" si="50"/>
        <v>3236.35934</v>
      </c>
      <c r="I427" s="267">
        <f t="shared" si="50"/>
        <v>3236.35934</v>
      </c>
      <c r="J427" s="288">
        <f t="shared" si="46"/>
        <v>3.5518875721121059</v>
      </c>
      <c r="K427" s="288">
        <f t="shared" si="48"/>
        <v>100</v>
      </c>
    </row>
    <row r="428" spans="1:11" ht="26.4" x14ac:dyDescent="0.3">
      <c r="A428" s="44"/>
      <c r="B428" s="25"/>
      <c r="C428" s="26" t="s">
        <v>267</v>
      </c>
      <c r="D428" s="25"/>
      <c r="E428" s="24" t="s">
        <v>266</v>
      </c>
      <c r="F428" s="263">
        <f t="shared" si="50"/>
        <v>22202.25662</v>
      </c>
      <c r="G428" s="263">
        <f t="shared" si="50"/>
        <v>91116.604180000009</v>
      </c>
      <c r="H428" s="263">
        <f t="shared" si="50"/>
        <v>3236.35934</v>
      </c>
      <c r="I428" s="263">
        <f t="shared" si="50"/>
        <v>3236.35934</v>
      </c>
      <c r="J428" s="283">
        <f t="shared" si="46"/>
        <v>3.5518875721121059</v>
      </c>
      <c r="K428" s="283">
        <f t="shared" si="48"/>
        <v>100</v>
      </c>
    </row>
    <row r="429" spans="1:11" ht="27" x14ac:dyDescent="0.3">
      <c r="A429" s="23"/>
      <c r="B429" s="23"/>
      <c r="C429" s="23" t="s">
        <v>265</v>
      </c>
      <c r="D429" s="23"/>
      <c r="E429" s="64" t="s">
        <v>91</v>
      </c>
      <c r="F429" s="264">
        <f t="shared" ref="F429:I432" si="51">F430</f>
        <v>22202.25662</v>
      </c>
      <c r="G429" s="264">
        <f t="shared" si="51"/>
        <v>91116.604180000009</v>
      </c>
      <c r="H429" s="264">
        <f t="shared" si="51"/>
        <v>3236.35934</v>
      </c>
      <c r="I429" s="264">
        <f t="shared" si="51"/>
        <v>3236.35934</v>
      </c>
      <c r="J429" s="284">
        <f t="shared" si="46"/>
        <v>3.5518875721121059</v>
      </c>
      <c r="K429" s="284">
        <f t="shared" si="48"/>
        <v>100</v>
      </c>
    </row>
    <row r="430" spans="1:11" x14ac:dyDescent="0.3">
      <c r="A430" s="101"/>
      <c r="B430" s="101"/>
      <c r="C430" s="133" t="s">
        <v>605</v>
      </c>
      <c r="D430" s="133"/>
      <c r="E430" s="136" t="s">
        <v>606</v>
      </c>
      <c r="F430" s="265">
        <f>F431+F436</f>
        <v>22202.25662</v>
      </c>
      <c r="G430" s="265">
        <f>G431+G436</f>
        <v>91116.604180000009</v>
      </c>
      <c r="H430" s="265">
        <f>H431+H436</f>
        <v>3236.35934</v>
      </c>
      <c r="I430" s="265">
        <f>I431+I436</f>
        <v>3236.35934</v>
      </c>
      <c r="J430" s="285">
        <f t="shared" si="46"/>
        <v>3.5518875721121059</v>
      </c>
      <c r="K430" s="285">
        <f t="shared" si="48"/>
        <v>100</v>
      </c>
    </row>
    <row r="431" spans="1:11" s="18" customFormat="1" ht="27" x14ac:dyDescent="0.3">
      <c r="A431" s="49"/>
      <c r="B431" s="49"/>
      <c r="C431" s="28" t="s">
        <v>607</v>
      </c>
      <c r="D431" s="17"/>
      <c r="E431" s="9" t="s">
        <v>684</v>
      </c>
      <c r="F431" s="266">
        <f t="shared" si="51"/>
        <v>16825.58455</v>
      </c>
      <c r="G431" s="266">
        <f t="shared" si="51"/>
        <v>85739.932110000009</v>
      </c>
      <c r="H431" s="266">
        <f t="shared" si="51"/>
        <v>3236.35934</v>
      </c>
      <c r="I431" s="266">
        <f t="shared" si="51"/>
        <v>3236.35934</v>
      </c>
      <c r="J431" s="286">
        <f t="shared" si="46"/>
        <v>3.7746231660737894</v>
      </c>
      <c r="K431" s="286">
        <f t="shared" si="48"/>
        <v>100</v>
      </c>
    </row>
    <row r="432" spans="1:11" x14ac:dyDescent="0.3">
      <c r="A432" s="65"/>
      <c r="B432" s="65"/>
      <c r="C432" s="49"/>
      <c r="D432" s="65"/>
      <c r="E432" s="63" t="s">
        <v>264</v>
      </c>
      <c r="F432" s="268">
        <f>F433</f>
        <v>16825.58455</v>
      </c>
      <c r="G432" s="268">
        <f t="shared" si="51"/>
        <v>85739.932110000009</v>
      </c>
      <c r="H432" s="268">
        <f t="shared" si="51"/>
        <v>3236.35934</v>
      </c>
      <c r="I432" s="268">
        <f t="shared" si="51"/>
        <v>3236.35934</v>
      </c>
      <c r="J432" s="289">
        <f t="shared" si="46"/>
        <v>3.7746231660737894</v>
      </c>
      <c r="K432" s="289">
        <f t="shared" si="48"/>
        <v>100</v>
      </c>
    </row>
    <row r="433" spans="1:11" ht="27" x14ac:dyDescent="0.3">
      <c r="A433" s="65"/>
      <c r="B433" s="65"/>
      <c r="C433" s="65"/>
      <c r="D433" s="60" t="s">
        <v>245</v>
      </c>
      <c r="E433" s="5" t="s">
        <v>244</v>
      </c>
      <c r="F433" s="268">
        <f>F434+F435</f>
        <v>16825.58455</v>
      </c>
      <c r="G433" s="268">
        <f>G434+G435</f>
        <v>85739.932110000009</v>
      </c>
      <c r="H433" s="268">
        <f>H434+H435</f>
        <v>3236.35934</v>
      </c>
      <c r="I433" s="268">
        <f>I434+I435</f>
        <v>3236.35934</v>
      </c>
      <c r="J433" s="289">
        <f t="shared" si="46"/>
        <v>3.7746231660737894</v>
      </c>
      <c r="K433" s="289">
        <f t="shared" si="48"/>
        <v>100</v>
      </c>
    </row>
    <row r="434" spans="1:11" x14ac:dyDescent="0.3">
      <c r="A434" s="65"/>
      <c r="B434" s="65"/>
      <c r="C434" s="65"/>
      <c r="D434" s="60"/>
      <c r="E434" s="5" t="s">
        <v>148</v>
      </c>
      <c r="F434" s="270">
        <v>16808.758959999999</v>
      </c>
      <c r="G434" s="270">
        <v>85658.839640000006</v>
      </c>
      <c r="H434" s="257">
        <v>3231.61411</v>
      </c>
      <c r="I434" s="257">
        <v>3231.61411</v>
      </c>
      <c r="J434" s="287">
        <f t="shared" si="46"/>
        <v>3.7726568834945282</v>
      </c>
      <c r="K434" s="287">
        <f t="shared" si="48"/>
        <v>100</v>
      </c>
    </row>
    <row r="435" spans="1:11" x14ac:dyDescent="0.3">
      <c r="A435" s="65"/>
      <c r="B435" s="65"/>
      <c r="C435" s="65"/>
      <c r="D435" s="60"/>
      <c r="E435" s="5" t="s">
        <v>147</v>
      </c>
      <c r="F435" s="268">
        <v>16.825589999999998</v>
      </c>
      <c r="G435" s="268">
        <v>81.092470000000006</v>
      </c>
      <c r="H435" s="268">
        <v>4.7452300000000003</v>
      </c>
      <c r="I435" s="268">
        <v>4.7452300000000003</v>
      </c>
      <c r="J435" s="289">
        <f t="shared" si="46"/>
        <v>5.8516283941036695</v>
      </c>
      <c r="K435" s="289"/>
    </row>
    <row r="436" spans="1:11" ht="27" x14ac:dyDescent="0.3">
      <c r="A436" s="7"/>
      <c r="B436" s="7"/>
      <c r="C436" s="28" t="s">
        <v>629</v>
      </c>
      <c r="D436" s="17"/>
      <c r="E436" s="9" t="s">
        <v>659</v>
      </c>
      <c r="F436" s="268">
        <f>F438</f>
        <v>5376.6720700000005</v>
      </c>
      <c r="G436" s="268">
        <f>G438</f>
        <v>5376.6720700000005</v>
      </c>
      <c r="H436" s="268">
        <f>H438</f>
        <v>0</v>
      </c>
      <c r="I436" s="268">
        <f>I438</f>
        <v>0</v>
      </c>
      <c r="J436" s="289">
        <f t="shared" si="46"/>
        <v>0</v>
      </c>
      <c r="K436" s="289"/>
    </row>
    <row r="437" spans="1:11" x14ac:dyDescent="0.3">
      <c r="A437" s="150"/>
      <c r="B437" s="150"/>
      <c r="C437" s="156"/>
      <c r="D437" s="152"/>
      <c r="E437" s="96" t="s">
        <v>622</v>
      </c>
      <c r="F437" s="268">
        <f>F438</f>
        <v>5376.6720700000005</v>
      </c>
      <c r="G437" s="268">
        <f>G438</f>
        <v>5376.6720700000005</v>
      </c>
      <c r="H437" s="268">
        <f>H438</f>
        <v>0</v>
      </c>
      <c r="I437" s="268">
        <f>I438</f>
        <v>0</v>
      </c>
      <c r="J437" s="289">
        <f t="shared" si="46"/>
        <v>0</v>
      </c>
      <c r="K437" s="289"/>
    </row>
    <row r="438" spans="1:11" x14ac:dyDescent="0.3">
      <c r="A438" s="7"/>
      <c r="B438" s="7"/>
      <c r="C438" s="17"/>
      <c r="D438" s="6" t="s">
        <v>12</v>
      </c>
      <c r="E438" s="5" t="s">
        <v>11</v>
      </c>
      <c r="F438" s="268">
        <f>F439+F440</f>
        <v>5376.6720700000005</v>
      </c>
      <c r="G438" s="268">
        <f>G439+G440</f>
        <v>5376.6720700000005</v>
      </c>
      <c r="H438" s="268">
        <f>H439+H440</f>
        <v>0</v>
      </c>
      <c r="I438" s="268">
        <f>I439+I440</f>
        <v>0</v>
      </c>
      <c r="J438" s="289">
        <f t="shared" si="46"/>
        <v>0</v>
      </c>
      <c r="K438" s="289"/>
    </row>
    <row r="439" spans="1:11" x14ac:dyDescent="0.3">
      <c r="A439" s="150"/>
      <c r="B439" s="150"/>
      <c r="C439" s="152"/>
      <c r="D439" s="155"/>
      <c r="E439" s="5" t="s">
        <v>99</v>
      </c>
      <c r="F439" s="268">
        <v>4000</v>
      </c>
      <c r="G439" s="268">
        <v>4000</v>
      </c>
      <c r="H439" s="268">
        <v>0</v>
      </c>
      <c r="I439" s="268">
        <v>0</v>
      </c>
      <c r="J439" s="289">
        <f t="shared" si="46"/>
        <v>0</v>
      </c>
      <c r="K439" s="289"/>
    </row>
    <row r="440" spans="1:11" x14ac:dyDescent="0.3">
      <c r="A440" s="7"/>
      <c r="B440" s="7"/>
      <c r="C440" s="17"/>
      <c r="D440" s="45"/>
      <c r="E440" s="5" t="s">
        <v>96</v>
      </c>
      <c r="F440" s="268">
        <v>1376.6720700000001</v>
      </c>
      <c r="G440" s="268">
        <v>1376.6720700000001</v>
      </c>
      <c r="H440" s="268">
        <v>0</v>
      </c>
      <c r="I440" s="268">
        <v>0</v>
      </c>
      <c r="J440" s="289">
        <f t="shared" si="46"/>
        <v>0</v>
      </c>
      <c r="K440" s="289"/>
    </row>
    <row r="441" spans="1:11" x14ac:dyDescent="0.3">
      <c r="A441" s="15"/>
      <c r="B441" s="17">
        <v>1000</v>
      </c>
      <c r="C441" s="16"/>
      <c r="D441" s="15"/>
      <c r="E441" s="14" t="s">
        <v>80</v>
      </c>
      <c r="F441" s="267">
        <f>F442+F449+F476+F490</f>
        <v>41719.248870000003</v>
      </c>
      <c r="G441" s="267">
        <f>G442+G449+G476+G490</f>
        <v>49559.596080000003</v>
      </c>
      <c r="H441" s="267">
        <f>H442+H449+H476+H490</f>
        <v>17895.39212</v>
      </c>
      <c r="I441" s="267">
        <f>I442+I449+I476+I490</f>
        <v>17830.124600000003</v>
      </c>
      <c r="J441" s="288">
        <f t="shared" si="46"/>
        <v>35.977138657906515</v>
      </c>
      <c r="K441" s="288">
        <f t="shared" si="48"/>
        <v>99.635283096551689</v>
      </c>
    </row>
    <row r="442" spans="1:11" x14ac:dyDescent="0.3">
      <c r="A442" s="15"/>
      <c r="B442" s="17" t="s">
        <v>263</v>
      </c>
      <c r="C442" s="16"/>
      <c r="D442" s="15"/>
      <c r="E442" s="21" t="s">
        <v>262</v>
      </c>
      <c r="F442" s="267">
        <f t="shared" ref="F442:I447" si="52">F443</f>
        <v>9491</v>
      </c>
      <c r="G442" s="267">
        <f t="shared" si="52"/>
        <v>9491</v>
      </c>
      <c r="H442" s="267">
        <f t="shared" si="52"/>
        <v>4500</v>
      </c>
      <c r="I442" s="267">
        <f t="shared" si="52"/>
        <v>4434.8954800000001</v>
      </c>
      <c r="J442" s="288">
        <f t="shared" si="46"/>
        <v>46.727378358444845</v>
      </c>
      <c r="K442" s="288">
        <f t="shared" si="48"/>
        <v>98.553232888888886</v>
      </c>
    </row>
    <row r="443" spans="1:11" x14ac:dyDescent="0.3">
      <c r="A443" s="15"/>
      <c r="B443" s="17"/>
      <c r="C443" s="16" t="s">
        <v>36</v>
      </c>
      <c r="D443" s="17"/>
      <c r="E443" s="21" t="s">
        <v>35</v>
      </c>
      <c r="F443" s="267">
        <f t="shared" si="52"/>
        <v>9491</v>
      </c>
      <c r="G443" s="267">
        <f t="shared" si="52"/>
        <v>9491</v>
      </c>
      <c r="H443" s="267">
        <f t="shared" si="52"/>
        <v>4500</v>
      </c>
      <c r="I443" s="267">
        <f t="shared" si="52"/>
        <v>4434.8954800000001</v>
      </c>
      <c r="J443" s="288">
        <f t="shared" si="46"/>
        <v>46.727378358444845</v>
      </c>
      <c r="K443" s="288">
        <f t="shared" si="48"/>
        <v>98.553232888888886</v>
      </c>
    </row>
    <row r="444" spans="1:11" ht="26.4" x14ac:dyDescent="0.3">
      <c r="A444" s="44"/>
      <c r="B444" s="25"/>
      <c r="C444" s="26" t="s">
        <v>34</v>
      </c>
      <c r="D444" s="25"/>
      <c r="E444" s="24" t="s">
        <v>33</v>
      </c>
      <c r="F444" s="263">
        <f t="shared" si="52"/>
        <v>9491</v>
      </c>
      <c r="G444" s="263">
        <f t="shared" si="52"/>
        <v>9491</v>
      </c>
      <c r="H444" s="263">
        <f t="shared" si="52"/>
        <v>4500</v>
      </c>
      <c r="I444" s="263">
        <f t="shared" si="52"/>
        <v>4434.8954800000001</v>
      </c>
      <c r="J444" s="283">
        <f t="shared" si="46"/>
        <v>46.727378358444845</v>
      </c>
      <c r="K444" s="283">
        <f t="shared" si="48"/>
        <v>98.553232888888886</v>
      </c>
    </row>
    <row r="445" spans="1:11" ht="27" x14ac:dyDescent="0.3">
      <c r="A445" s="23"/>
      <c r="B445" s="23"/>
      <c r="C445" s="23" t="s">
        <v>32</v>
      </c>
      <c r="D445" s="23"/>
      <c r="E445" s="64" t="s">
        <v>31</v>
      </c>
      <c r="F445" s="264">
        <f t="shared" si="52"/>
        <v>9491</v>
      </c>
      <c r="G445" s="264">
        <f t="shared" si="52"/>
        <v>9491</v>
      </c>
      <c r="H445" s="264">
        <f t="shared" si="52"/>
        <v>4500</v>
      </c>
      <c r="I445" s="264">
        <f t="shared" si="52"/>
        <v>4434.8954800000001</v>
      </c>
      <c r="J445" s="284">
        <f t="shared" si="46"/>
        <v>46.727378358444845</v>
      </c>
      <c r="K445" s="284">
        <f t="shared" si="48"/>
        <v>98.553232888888886</v>
      </c>
    </row>
    <row r="446" spans="1:11" ht="40.200000000000003" x14ac:dyDescent="0.3">
      <c r="A446" s="101"/>
      <c r="B446" s="101"/>
      <c r="C446" s="101" t="s">
        <v>30</v>
      </c>
      <c r="D446" s="101"/>
      <c r="E446" s="102" t="s">
        <v>29</v>
      </c>
      <c r="F446" s="265">
        <f t="shared" si="52"/>
        <v>9491</v>
      </c>
      <c r="G446" s="265">
        <f t="shared" si="52"/>
        <v>9491</v>
      </c>
      <c r="H446" s="265">
        <f t="shared" si="52"/>
        <v>4500</v>
      </c>
      <c r="I446" s="265">
        <f t="shared" si="52"/>
        <v>4434.8954800000001</v>
      </c>
      <c r="J446" s="285">
        <f t="shared" si="46"/>
        <v>46.727378358444845</v>
      </c>
      <c r="K446" s="285">
        <f t="shared" si="48"/>
        <v>98.553232888888886</v>
      </c>
    </row>
    <row r="447" spans="1:11" ht="27" x14ac:dyDescent="0.3">
      <c r="A447" s="7"/>
      <c r="B447" s="7"/>
      <c r="C447" s="6" t="s">
        <v>261</v>
      </c>
      <c r="D447" s="6"/>
      <c r="E447" s="51" t="s">
        <v>260</v>
      </c>
      <c r="F447" s="266">
        <f t="shared" si="52"/>
        <v>9491</v>
      </c>
      <c r="G447" s="266">
        <f t="shared" si="52"/>
        <v>9491</v>
      </c>
      <c r="H447" s="266">
        <f t="shared" si="52"/>
        <v>4500</v>
      </c>
      <c r="I447" s="266">
        <f t="shared" si="52"/>
        <v>4434.8954800000001</v>
      </c>
      <c r="J447" s="286">
        <f t="shared" si="46"/>
        <v>46.727378358444845</v>
      </c>
      <c r="K447" s="286">
        <f t="shared" si="48"/>
        <v>98.553232888888886</v>
      </c>
    </row>
    <row r="448" spans="1:11" x14ac:dyDescent="0.3">
      <c r="A448" s="7"/>
      <c r="B448" s="7"/>
      <c r="C448" s="6"/>
      <c r="D448" s="6" t="s">
        <v>71</v>
      </c>
      <c r="E448" s="5" t="s">
        <v>70</v>
      </c>
      <c r="F448" s="270">
        <v>9491</v>
      </c>
      <c r="G448" s="270">
        <v>9491</v>
      </c>
      <c r="H448" s="270">
        <v>4500</v>
      </c>
      <c r="I448" s="257">
        <v>4434.8954800000001</v>
      </c>
      <c r="J448" s="287">
        <f t="shared" si="46"/>
        <v>46.727378358444845</v>
      </c>
      <c r="K448" s="287">
        <f t="shared" si="48"/>
        <v>98.553232888888886</v>
      </c>
    </row>
    <row r="449" spans="1:11" x14ac:dyDescent="0.3">
      <c r="A449" s="15"/>
      <c r="B449" s="17" t="s">
        <v>259</v>
      </c>
      <c r="C449" s="16"/>
      <c r="D449" s="15"/>
      <c r="E449" s="14" t="s">
        <v>79</v>
      </c>
      <c r="F449" s="267">
        <f>F450</f>
        <v>19552.944750000002</v>
      </c>
      <c r="G449" s="267">
        <f>G450</f>
        <v>32076.321960000001</v>
      </c>
      <c r="H449" s="267">
        <f>H450</f>
        <v>7526.82</v>
      </c>
      <c r="I449" s="267">
        <f>I450</f>
        <v>7526.6570000000002</v>
      </c>
      <c r="J449" s="288">
        <f t="shared" si="46"/>
        <v>23.464838049031727</v>
      </c>
      <c r="K449" s="288">
        <f t="shared" si="48"/>
        <v>99.997834410813596</v>
      </c>
    </row>
    <row r="450" spans="1:11" x14ac:dyDescent="0.3">
      <c r="A450" s="15"/>
      <c r="B450" s="17"/>
      <c r="C450" s="16" t="s">
        <v>36</v>
      </c>
      <c r="D450" s="17"/>
      <c r="E450" s="21" t="s">
        <v>35</v>
      </c>
      <c r="F450" s="267">
        <f>F461+F465+F451</f>
        <v>19552.944750000002</v>
      </c>
      <c r="G450" s="267">
        <f>G461+G465+G451</f>
        <v>32076.321960000001</v>
      </c>
      <c r="H450" s="267">
        <f>H461+H465+H451</f>
        <v>7526.82</v>
      </c>
      <c r="I450" s="267">
        <f>I461+I465+I451</f>
        <v>7526.6570000000002</v>
      </c>
      <c r="J450" s="288">
        <f t="shared" si="46"/>
        <v>23.464838049031727</v>
      </c>
      <c r="K450" s="288">
        <f t="shared" si="48"/>
        <v>99.997834410813596</v>
      </c>
    </row>
    <row r="451" spans="1:11" ht="26.4" x14ac:dyDescent="0.3">
      <c r="A451" s="44"/>
      <c r="B451" s="25"/>
      <c r="C451" s="26" t="s">
        <v>241</v>
      </c>
      <c r="D451" s="25"/>
      <c r="E451" s="24" t="s">
        <v>240</v>
      </c>
      <c r="F451" s="263">
        <f>F452+F455</f>
        <v>4110.5702199999996</v>
      </c>
      <c r="G451" s="263">
        <f>G452+G455</f>
        <v>4087.1152200000001</v>
      </c>
      <c r="H451" s="263">
        <f>H452+H455</f>
        <v>0</v>
      </c>
      <c r="I451" s="263">
        <f>I452+I455</f>
        <v>0</v>
      </c>
      <c r="J451" s="283">
        <f t="shared" si="46"/>
        <v>0</v>
      </c>
      <c r="K451" s="283"/>
    </row>
    <row r="452" spans="1:11" ht="27" x14ac:dyDescent="0.3">
      <c r="A452" s="101"/>
      <c r="B452" s="101"/>
      <c r="C452" s="101" t="s">
        <v>638</v>
      </c>
      <c r="D452" s="101"/>
      <c r="E452" s="102" t="s">
        <v>631</v>
      </c>
      <c r="F452" s="278">
        <f t="shared" ref="F452:I453" si="53">F453</f>
        <v>2368.9870000000001</v>
      </c>
      <c r="G452" s="278">
        <f t="shared" si="53"/>
        <v>2345.5320000000002</v>
      </c>
      <c r="H452" s="278">
        <f t="shared" si="53"/>
        <v>0</v>
      </c>
      <c r="I452" s="278">
        <f t="shared" si="53"/>
        <v>0</v>
      </c>
      <c r="J452" s="298">
        <f t="shared" si="46"/>
        <v>0</v>
      </c>
      <c r="K452" s="298"/>
    </row>
    <row r="453" spans="1:11" ht="27" x14ac:dyDescent="0.3">
      <c r="A453" s="151"/>
      <c r="B453" s="152"/>
      <c r="C453" s="6" t="s">
        <v>658</v>
      </c>
      <c r="D453" s="6"/>
      <c r="E453" s="5" t="s">
        <v>630</v>
      </c>
      <c r="F453" s="270">
        <f t="shared" si="53"/>
        <v>2368.9870000000001</v>
      </c>
      <c r="G453" s="270">
        <f t="shared" si="53"/>
        <v>2345.5320000000002</v>
      </c>
      <c r="H453" s="270">
        <f t="shared" si="53"/>
        <v>0</v>
      </c>
      <c r="I453" s="270">
        <f t="shared" si="53"/>
        <v>0</v>
      </c>
      <c r="J453" s="287">
        <f t="shared" si="46"/>
        <v>0</v>
      </c>
      <c r="K453" s="287"/>
    </row>
    <row r="454" spans="1:11" x14ac:dyDescent="0.3">
      <c r="A454" s="151"/>
      <c r="B454" s="152"/>
      <c r="C454" s="6"/>
      <c r="D454" s="6" t="s">
        <v>71</v>
      </c>
      <c r="E454" s="5" t="s">
        <v>70</v>
      </c>
      <c r="F454" s="270">
        <v>2368.9870000000001</v>
      </c>
      <c r="G454" s="257">
        <v>2345.5320000000002</v>
      </c>
      <c r="H454" s="270">
        <v>0</v>
      </c>
      <c r="I454" s="270">
        <v>0</v>
      </c>
      <c r="J454" s="287">
        <f t="shared" si="46"/>
        <v>0</v>
      </c>
      <c r="K454" s="287"/>
    </row>
    <row r="455" spans="1:11" ht="27" x14ac:dyDescent="0.3">
      <c r="A455" s="101"/>
      <c r="B455" s="101"/>
      <c r="C455" s="101" t="s">
        <v>528</v>
      </c>
      <c r="D455" s="101"/>
      <c r="E455" s="102" t="s">
        <v>529</v>
      </c>
      <c r="F455" s="278">
        <f t="shared" ref="F455:I456" si="54">F456</f>
        <v>1741.58322</v>
      </c>
      <c r="G455" s="278">
        <f t="shared" si="54"/>
        <v>1741.58322</v>
      </c>
      <c r="H455" s="278">
        <f t="shared" si="54"/>
        <v>0</v>
      </c>
      <c r="I455" s="278">
        <f t="shared" si="54"/>
        <v>0</v>
      </c>
      <c r="J455" s="298">
        <f t="shared" si="46"/>
        <v>0</v>
      </c>
      <c r="K455" s="298"/>
    </row>
    <row r="456" spans="1:11" ht="27" x14ac:dyDescent="0.3">
      <c r="A456" s="151"/>
      <c r="B456" s="152"/>
      <c r="C456" s="6" t="s">
        <v>673</v>
      </c>
      <c r="D456" s="6"/>
      <c r="E456" s="169" t="s">
        <v>688</v>
      </c>
      <c r="F456" s="270">
        <f t="shared" si="54"/>
        <v>1741.58322</v>
      </c>
      <c r="G456" s="270">
        <f t="shared" si="54"/>
        <v>1741.58322</v>
      </c>
      <c r="H456" s="270">
        <f t="shared" si="54"/>
        <v>0</v>
      </c>
      <c r="I456" s="270">
        <f t="shared" si="54"/>
        <v>0</v>
      </c>
      <c r="J456" s="287">
        <f t="shared" si="46"/>
        <v>0</v>
      </c>
      <c r="K456" s="287"/>
    </row>
    <row r="457" spans="1:11" x14ac:dyDescent="0.3">
      <c r="A457" s="151"/>
      <c r="B457" s="152"/>
      <c r="C457" s="6"/>
      <c r="D457" s="6" t="s">
        <v>71</v>
      </c>
      <c r="E457" s="5" t="s">
        <v>70</v>
      </c>
      <c r="F457" s="270">
        <f>F459+F460</f>
        <v>1741.58322</v>
      </c>
      <c r="G457" s="270">
        <f>G459+G460+G458</f>
        <v>1741.58322</v>
      </c>
      <c r="H457" s="270">
        <f>H459+H460</f>
        <v>0</v>
      </c>
      <c r="I457" s="270">
        <f>I459+I460</f>
        <v>0</v>
      </c>
      <c r="J457" s="287">
        <f t="shared" si="46"/>
        <v>0</v>
      </c>
      <c r="K457" s="287"/>
    </row>
    <row r="458" spans="1:11" x14ac:dyDescent="0.3">
      <c r="A458" s="151"/>
      <c r="B458" s="152"/>
      <c r="C458" s="6"/>
      <c r="D458" s="6"/>
      <c r="E458" s="5" t="s">
        <v>296</v>
      </c>
      <c r="F458" s="270">
        <v>0</v>
      </c>
      <c r="G458" s="270">
        <v>1649.92094</v>
      </c>
      <c r="H458" s="270">
        <v>0</v>
      </c>
      <c r="I458" s="270">
        <v>0</v>
      </c>
      <c r="J458" s="287"/>
      <c r="K458" s="287"/>
    </row>
    <row r="459" spans="1:11" x14ac:dyDescent="0.3">
      <c r="A459" s="151"/>
      <c r="B459" s="152"/>
      <c r="C459" s="6"/>
      <c r="D459" s="6"/>
      <c r="E459" s="73" t="s">
        <v>292</v>
      </c>
      <c r="F459" s="270">
        <v>1718.6676500000001</v>
      </c>
      <c r="G459" s="270">
        <v>68.746709999999993</v>
      </c>
      <c r="H459" s="270">
        <v>0</v>
      </c>
      <c r="I459" s="270">
        <v>0</v>
      </c>
      <c r="J459" s="287">
        <f t="shared" si="46"/>
        <v>0</v>
      </c>
      <c r="K459" s="287"/>
    </row>
    <row r="460" spans="1:11" x14ac:dyDescent="0.3">
      <c r="A460" s="151"/>
      <c r="B460" s="152"/>
      <c r="C460" s="6"/>
      <c r="D460" s="6"/>
      <c r="E460" s="73" t="s">
        <v>287</v>
      </c>
      <c r="F460" s="270">
        <v>22.915569999999999</v>
      </c>
      <c r="G460" s="270">
        <v>22.915569999999999</v>
      </c>
      <c r="H460" s="270">
        <v>0</v>
      </c>
      <c r="I460" s="270">
        <v>0</v>
      </c>
      <c r="J460" s="287">
        <f t="shared" si="46"/>
        <v>0</v>
      </c>
      <c r="K460" s="287"/>
    </row>
    <row r="461" spans="1:11" ht="26.4" x14ac:dyDescent="0.3">
      <c r="A461" s="44"/>
      <c r="B461" s="25"/>
      <c r="C461" s="26" t="s">
        <v>258</v>
      </c>
      <c r="D461" s="25"/>
      <c r="E461" s="24" t="s">
        <v>257</v>
      </c>
      <c r="F461" s="263">
        <f t="shared" ref="F461:I463" si="55">F462</f>
        <v>1504.4</v>
      </c>
      <c r="G461" s="263">
        <f t="shared" si="55"/>
        <v>1504.4</v>
      </c>
      <c r="H461" s="263">
        <f t="shared" si="55"/>
        <v>63</v>
      </c>
      <c r="I461" s="263">
        <f t="shared" si="55"/>
        <v>62.837000000000003</v>
      </c>
      <c r="J461" s="283">
        <f t="shared" si="46"/>
        <v>4.1768811486306827</v>
      </c>
      <c r="K461" s="283">
        <f t="shared" si="48"/>
        <v>99.74126984126984</v>
      </c>
    </row>
    <row r="462" spans="1:11" ht="27" x14ac:dyDescent="0.3">
      <c r="A462" s="101"/>
      <c r="B462" s="101"/>
      <c r="C462" s="101" t="s">
        <v>256</v>
      </c>
      <c r="D462" s="101"/>
      <c r="E462" s="102" t="s">
        <v>255</v>
      </c>
      <c r="F462" s="265">
        <f t="shared" si="55"/>
        <v>1504.4</v>
      </c>
      <c r="G462" s="265">
        <f t="shared" si="55"/>
        <v>1504.4</v>
      </c>
      <c r="H462" s="265">
        <f t="shared" si="55"/>
        <v>63</v>
      </c>
      <c r="I462" s="265">
        <f t="shared" si="55"/>
        <v>62.837000000000003</v>
      </c>
      <c r="J462" s="285">
        <f t="shared" si="46"/>
        <v>4.1768811486306827</v>
      </c>
      <c r="K462" s="285">
        <f t="shared" si="48"/>
        <v>99.74126984126984</v>
      </c>
    </row>
    <row r="463" spans="1:11" ht="27" x14ac:dyDescent="0.3">
      <c r="A463" s="7"/>
      <c r="B463" s="7"/>
      <c r="C463" s="6" t="s">
        <v>254</v>
      </c>
      <c r="D463" s="6"/>
      <c r="E463" s="63" t="s">
        <v>253</v>
      </c>
      <c r="F463" s="266">
        <f t="shared" si="55"/>
        <v>1504.4</v>
      </c>
      <c r="G463" s="266">
        <f t="shared" si="55"/>
        <v>1504.4</v>
      </c>
      <c r="H463" s="266">
        <f t="shared" si="55"/>
        <v>63</v>
      </c>
      <c r="I463" s="266">
        <f t="shared" si="55"/>
        <v>62.837000000000003</v>
      </c>
      <c r="J463" s="286">
        <f t="shared" si="46"/>
        <v>4.1768811486306827</v>
      </c>
      <c r="K463" s="286">
        <f t="shared" si="48"/>
        <v>99.74126984126984</v>
      </c>
    </row>
    <row r="464" spans="1:11" x14ac:dyDescent="0.3">
      <c r="A464" s="7"/>
      <c r="B464" s="7"/>
      <c r="C464" s="6"/>
      <c r="D464" s="6" t="s">
        <v>71</v>
      </c>
      <c r="E464" s="5" t="s">
        <v>70</v>
      </c>
      <c r="F464" s="270">
        <v>1504.4</v>
      </c>
      <c r="G464" s="270">
        <v>1504.4</v>
      </c>
      <c r="H464" s="270">
        <v>63</v>
      </c>
      <c r="I464" s="257">
        <v>62.837000000000003</v>
      </c>
      <c r="J464" s="287">
        <f t="shared" si="46"/>
        <v>4.1768811486306827</v>
      </c>
      <c r="K464" s="287">
        <f t="shared" si="48"/>
        <v>99.74126984126984</v>
      </c>
    </row>
    <row r="465" spans="1:11" ht="40.5" customHeight="1" x14ac:dyDescent="0.3">
      <c r="A465" s="44"/>
      <c r="B465" s="25"/>
      <c r="C465" s="112" t="s">
        <v>315</v>
      </c>
      <c r="D465" s="114"/>
      <c r="E465" s="113" t="s">
        <v>537</v>
      </c>
      <c r="F465" s="263">
        <f>F466</f>
        <v>13937.974530000001</v>
      </c>
      <c r="G465" s="263">
        <f>G466</f>
        <v>26484.80674</v>
      </c>
      <c r="H465" s="263">
        <f>H466</f>
        <v>7463.82</v>
      </c>
      <c r="I465" s="263">
        <f>I466</f>
        <v>7463.82</v>
      </c>
      <c r="J465" s="283">
        <f t="shared" si="46"/>
        <v>28.181515814980042</v>
      </c>
      <c r="K465" s="283">
        <f t="shared" si="48"/>
        <v>100</v>
      </c>
    </row>
    <row r="466" spans="1:11" x14ac:dyDescent="0.3">
      <c r="A466" s="101"/>
      <c r="B466" s="101"/>
      <c r="C466" s="101" t="s">
        <v>644</v>
      </c>
      <c r="D466" s="105"/>
      <c r="E466" s="102" t="s">
        <v>645</v>
      </c>
      <c r="F466" s="278">
        <f>F467+F470+F473</f>
        <v>13937.974530000001</v>
      </c>
      <c r="G466" s="278">
        <f>G467+G470+G473</f>
        <v>26484.80674</v>
      </c>
      <c r="H466" s="278">
        <f>H467+H470+H473</f>
        <v>7463.82</v>
      </c>
      <c r="I466" s="278">
        <f>I467+I470+I473</f>
        <v>7463.82</v>
      </c>
      <c r="J466" s="298">
        <f t="shared" si="46"/>
        <v>28.181515814980042</v>
      </c>
      <c r="K466" s="298">
        <f t="shared" si="48"/>
        <v>100</v>
      </c>
    </row>
    <row r="467" spans="1:11" ht="40.200000000000003" x14ac:dyDescent="0.3">
      <c r="A467" s="7"/>
      <c r="B467" s="7"/>
      <c r="C467" s="99" t="s">
        <v>646</v>
      </c>
      <c r="D467" s="99"/>
      <c r="E467" s="100" t="s">
        <v>651</v>
      </c>
      <c r="F467" s="270">
        <f>F469</f>
        <v>6893.0713400000004</v>
      </c>
      <c r="G467" s="270">
        <f>G469+G468</f>
        <v>14752.037349999999</v>
      </c>
      <c r="H467" s="270">
        <f>H469</f>
        <v>4157.3477400000002</v>
      </c>
      <c r="I467" s="270">
        <f>I469</f>
        <v>4157.3477400000002</v>
      </c>
      <c r="J467" s="287">
        <f t="shared" si="46"/>
        <v>28.181515822965299</v>
      </c>
      <c r="K467" s="287">
        <f t="shared" si="48"/>
        <v>100</v>
      </c>
    </row>
    <row r="468" spans="1:11" ht="27" x14ac:dyDescent="0.3">
      <c r="A468" s="247"/>
      <c r="B468" s="247"/>
      <c r="C468" s="256"/>
      <c r="D468" s="256">
        <v>400</v>
      </c>
      <c r="E468" s="5" t="s">
        <v>244</v>
      </c>
      <c r="F468" s="270"/>
      <c r="G468" s="257">
        <v>1168.78513</v>
      </c>
      <c r="H468" s="270">
        <v>0</v>
      </c>
      <c r="I468" s="270">
        <v>0</v>
      </c>
      <c r="J468" s="287">
        <f t="shared" si="46"/>
        <v>0</v>
      </c>
      <c r="K468" s="287"/>
    </row>
    <row r="469" spans="1:11" x14ac:dyDescent="0.3">
      <c r="A469" s="7"/>
      <c r="B469" s="7"/>
      <c r="C469" s="99"/>
      <c r="D469" s="99">
        <v>800</v>
      </c>
      <c r="E469" s="5" t="s">
        <v>21</v>
      </c>
      <c r="F469" s="270">
        <v>6893.0713400000004</v>
      </c>
      <c r="G469" s="257">
        <f>5617.42019+7965.83203</f>
        <v>13583.252219999998</v>
      </c>
      <c r="H469" s="257">
        <v>4157.3477400000002</v>
      </c>
      <c r="I469" s="257">
        <v>4157.3477400000002</v>
      </c>
      <c r="J469" s="287">
        <f t="shared" si="46"/>
        <v>30.606423797967292</v>
      </c>
      <c r="K469" s="287">
        <f t="shared" si="48"/>
        <v>100</v>
      </c>
    </row>
    <row r="470" spans="1:11" ht="27" x14ac:dyDescent="0.3">
      <c r="A470" s="7"/>
      <c r="B470" s="7"/>
      <c r="C470" s="99" t="s">
        <v>647</v>
      </c>
      <c r="D470" s="99"/>
      <c r="E470" s="100" t="s">
        <v>649</v>
      </c>
      <c r="F470" s="270">
        <f>F472</f>
        <v>4111.7108600000001</v>
      </c>
      <c r="G470" s="270">
        <f>G472+G471</f>
        <v>8799.5770599999996</v>
      </c>
      <c r="H470" s="270">
        <f>H472</f>
        <v>2479.85419</v>
      </c>
      <c r="I470" s="270">
        <f>I472</f>
        <v>2479.85419</v>
      </c>
      <c r="J470" s="287">
        <f t="shared" si="46"/>
        <v>28.1815156920735</v>
      </c>
      <c r="K470" s="287">
        <f t="shared" si="48"/>
        <v>100</v>
      </c>
    </row>
    <row r="471" spans="1:11" ht="27" x14ac:dyDescent="0.3">
      <c r="A471" s="247"/>
      <c r="B471" s="247"/>
      <c r="C471" s="256"/>
      <c r="D471" s="256">
        <v>400</v>
      </c>
      <c r="E471" s="5" t="s">
        <v>244</v>
      </c>
      <c r="F471" s="270"/>
      <c r="G471" s="257">
        <v>697.17927999999995</v>
      </c>
      <c r="H471" s="270">
        <v>0</v>
      </c>
      <c r="I471" s="270">
        <v>0</v>
      </c>
      <c r="J471" s="287">
        <f t="shared" si="46"/>
        <v>0</v>
      </c>
      <c r="K471" s="287"/>
    </row>
    <row r="472" spans="1:11" x14ac:dyDescent="0.3">
      <c r="A472" s="7"/>
      <c r="B472" s="7"/>
      <c r="C472" s="99"/>
      <c r="D472" s="99">
        <v>800</v>
      </c>
      <c r="E472" s="5" t="s">
        <v>21</v>
      </c>
      <c r="F472" s="270">
        <v>4111.7108600000001</v>
      </c>
      <c r="G472" s="257">
        <f>3350.78612+4751.61166</f>
        <v>8102.3977799999993</v>
      </c>
      <c r="H472" s="257">
        <v>2479.85419</v>
      </c>
      <c r="I472" s="257">
        <v>2479.85419</v>
      </c>
      <c r="J472" s="287">
        <f t="shared" si="46"/>
        <v>30.606423645618648</v>
      </c>
      <c r="K472" s="287">
        <f t="shared" si="48"/>
        <v>100</v>
      </c>
    </row>
    <row r="473" spans="1:11" ht="40.200000000000003" x14ac:dyDescent="0.3">
      <c r="A473" s="7"/>
      <c r="B473" s="7"/>
      <c r="C473" s="99" t="s">
        <v>648</v>
      </c>
      <c r="D473" s="99"/>
      <c r="E473" s="100" t="s">
        <v>650</v>
      </c>
      <c r="F473" s="270">
        <f>F475</f>
        <v>2933.1923299999999</v>
      </c>
      <c r="G473" s="270">
        <f>G475+G474</f>
        <v>2933.1923299999999</v>
      </c>
      <c r="H473" s="270">
        <f>H475</f>
        <v>826.61806999999999</v>
      </c>
      <c r="I473" s="270">
        <f>I475</f>
        <v>826.61806999999999</v>
      </c>
      <c r="J473" s="287">
        <f t="shared" si="46"/>
        <v>28.181516143539078</v>
      </c>
      <c r="K473" s="287">
        <f t="shared" si="48"/>
        <v>100</v>
      </c>
    </row>
    <row r="474" spans="1:11" ht="27" x14ac:dyDescent="0.3">
      <c r="A474" s="247"/>
      <c r="B474" s="247"/>
      <c r="C474" s="256"/>
      <c r="D474" s="256">
        <v>400</v>
      </c>
      <c r="E474" s="5" t="s">
        <v>244</v>
      </c>
      <c r="F474" s="270"/>
      <c r="G474" s="257">
        <v>232.39309</v>
      </c>
      <c r="H474" s="270">
        <v>0</v>
      </c>
      <c r="I474" s="270">
        <v>0</v>
      </c>
      <c r="J474" s="287">
        <f t="shared" si="46"/>
        <v>0</v>
      </c>
      <c r="K474" s="287"/>
    </row>
    <row r="475" spans="1:11" x14ac:dyDescent="0.3">
      <c r="A475" s="7"/>
      <c r="B475" s="7"/>
      <c r="C475" s="99"/>
      <c r="D475" s="99">
        <v>800</v>
      </c>
      <c r="E475" s="5" t="s">
        <v>21</v>
      </c>
      <c r="F475" s="270">
        <v>2933.1923299999999</v>
      </c>
      <c r="G475" s="257">
        <v>2700.7992399999998</v>
      </c>
      <c r="H475" s="257">
        <v>826.61806999999999</v>
      </c>
      <c r="I475" s="257">
        <v>826.61806999999999</v>
      </c>
      <c r="J475" s="287">
        <f t="shared" si="46"/>
        <v>30.606424119106311</v>
      </c>
      <c r="K475" s="287">
        <f t="shared" si="48"/>
        <v>100</v>
      </c>
    </row>
    <row r="476" spans="1:11" x14ac:dyDescent="0.3">
      <c r="A476" s="7"/>
      <c r="B476" s="17">
        <v>1004</v>
      </c>
      <c r="C476" s="16"/>
      <c r="D476" s="15"/>
      <c r="E476" s="14" t="s">
        <v>160</v>
      </c>
      <c r="F476" s="267">
        <f t="shared" ref="F476:I477" si="56">F477</f>
        <v>12672.445</v>
      </c>
      <c r="G476" s="267">
        <f t="shared" si="56"/>
        <v>7989.415</v>
      </c>
      <c r="H476" s="267">
        <f t="shared" si="56"/>
        <v>5865.7129999999997</v>
      </c>
      <c r="I476" s="267">
        <f t="shared" si="56"/>
        <v>5865.7129999999997</v>
      </c>
      <c r="J476" s="288">
        <f t="shared" si="46"/>
        <v>73.418554424823341</v>
      </c>
      <c r="K476" s="288">
        <f t="shared" si="48"/>
        <v>100</v>
      </c>
    </row>
    <row r="477" spans="1:11" x14ac:dyDescent="0.3">
      <c r="A477" s="7"/>
      <c r="B477" s="17"/>
      <c r="C477" s="16" t="s">
        <v>36</v>
      </c>
      <c r="D477" s="17"/>
      <c r="E477" s="21" t="s">
        <v>159</v>
      </c>
      <c r="F477" s="267">
        <f t="shared" si="56"/>
        <v>12672.445</v>
      </c>
      <c r="G477" s="267">
        <f t="shared" si="56"/>
        <v>7989.415</v>
      </c>
      <c r="H477" s="267">
        <f t="shared" si="56"/>
        <v>5865.7129999999997</v>
      </c>
      <c r="I477" s="267">
        <f t="shared" si="56"/>
        <v>5865.7129999999997</v>
      </c>
      <c r="J477" s="288">
        <f t="shared" si="46"/>
        <v>73.418554424823341</v>
      </c>
      <c r="K477" s="288">
        <f t="shared" si="48"/>
        <v>100</v>
      </c>
    </row>
    <row r="478" spans="1:11" ht="26.4" x14ac:dyDescent="0.3">
      <c r="A478" s="44"/>
      <c r="B478" s="25"/>
      <c r="C478" s="26" t="s">
        <v>241</v>
      </c>
      <c r="D478" s="25"/>
      <c r="E478" s="24" t="s">
        <v>240</v>
      </c>
      <c r="F478" s="263">
        <f>F479+F487</f>
        <v>12672.445</v>
      </c>
      <c r="G478" s="263">
        <f>G479+G487</f>
        <v>7989.415</v>
      </c>
      <c r="H478" s="263">
        <f>H479+H487</f>
        <v>5865.7129999999997</v>
      </c>
      <c r="I478" s="263">
        <f>I479+I487</f>
        <v>5865.7129999999997</v>
      </c>
      <c r="J478" s="283">
        <f t="shared" si="46"/>
        <v>73.418554424823341</v>
      </c>
      <c r="K478" s="283">
        <f t="shared" si="48"/>
        <v>100</v>
      </c>
    </row>
    <row r="479" spans="1:11" x14ac:dyDescent="0.3">
      <c r="A479" s="101"/>
      <c r="B479" s="101"/>
      <c r="C479" s="101" t="s">
        <v>252</v>
      </c>
      <c r="D479" s="101"/>
      <c r="E479" s="102" t="s">
        <v>251</v>
      </c>
      <c r="F479" s="265">
        <f>F482+F480</f>
        <v>8394.1270000000004</v>
      </c>
      <c r="G479" s="265">
        <f>G482+G480</f>
        <v>3711.0969999999998</v>
      </c>
      <c r="H479" s="265">
        <f>H482+H480</f>
        <v>2916.7130000000002</v>
      </c>
      <c r="I479" s="265">
        <f>I482+I480</f>
        <v>2916.7130000000002</v>
      </c>
      <c r="J479" s="285">
        <f t="shared" ref="J479:J544" si="57">I479/G479*100</f>
        <v>78.594361721076012</v>
      </c>
      <c r="K479" s="285">
        <f t="shared" ref="K479:K544" si="58">I479/H479*100</f>
        <v>100</v>
      </c>
    </row>
    <row r="480" spans="1:11" s="18" customFormat="1" ht="53.4" x14ac:dyDescent="0.3">
      <c r="A480" s="49"/>
      <c r="B480" s="49"/>
      <c r="C480" s="6" t="s">
        <v>250</v>
      </c>
      <c r="D480" s="6"/>
      <c r="E480" s="5" t="s">
        <v>620</v>
      </c>
      <c r="F480" s="266">
        <f>F481</f>
        <v>6215.9350000000004</v>
      </c>
      <c r="G480" s="266">
        <f>G481</f>
        <v>1784.95</v>
      </c>
      <c r="H480" s="266">
        <f>H481</f>
        <v>990.58199999999999</v>
      </c>
      <c r="I480" s="266">
        <f>I481</f>
        <v>990.58199999999999</v>
      </c>
      <c r="J480" s="286">
        <f t="shared" si="57"/>
        <v>55.496344435418351</v>
      </c>
      <c r="K480" s="286"/>
    </row>
    <row r="481" spans="1:11" s="18" customFormat="1" x14ac:dyDescent="0.3">
      <c r="A481" s="49"/>
      <c r="B481" s="49"/>
      <c r="C481" s="6"/>
      <c r="D481" s="6" t="s">
        <v>71</v>
      </c>
      <c r="E481" s="5" t="s">
        <v>70</v>
      </c>
      <c r="F481" s="270">
        <v>6215.9350000000004</v>
      </c>
      <c r="G481" s="257">
        <v>1784.95</v>
      </c>
      <c r="H481" s="270">
        <v>990.58199999999999</v>
      </c>
      <c r="I481" s="270">
        <v>990.58199999999999</v>
      </c>
      <c r="J481" s="287">
        <f t="shared" si="57"/>
        <v>55.496344435418351</v>
      </c>
      <c r="K481" s="287"/>
    </row>
    <row r="482" spans="1:11" ht="40.200000000000003" x14ac:dyDescent="0.3">
      <c r="A482" s="6"/>
      <c r="B482" s="6"/>
      <c r="C482" s="6" t="s">
        <v>249</v>
      </c>
      <c r="D482" s="6"/>
      <c r="E482" s="9" t="s">
        <v>248</v>
      </c>
      <c r="F482" s="266">
        <f>F483</f>
        <v>2178.192</v>
      </c>
      <c r="G482" s="266">
        <f>G483</f>
        <v>1926.1469999999999</v>
      </c>
      <c r="H482" s="266">
        <f>H483</f>
        <v>1926.1310000000001</v>
      </c>
      <c r="I482" s="266">
        <f>I483</f>
        <v>1926.1310000000001</v>
      </c>
      <c r="J482" s="286">
        <f t="shared" si="57"/>
        <v>99.99916932612102</v>
      </c>
      <c r="K482" s="286">
        <f t="shared" si="58"/>
        <v>100</v>
      </c>
    </row>
    <row r="483" spans="1:11" x14ac:dyDescent="0.3">
      <c r="A483" s="6"/>
      <c r="B483" s="6"/>
      <c r="C483" s="6"/>
      <c r="D483" s="6" t="s">
        <v>71</v>
      </c>
      <c r="E483" s="5" t="s">
        <v>70</v>
      </c>
      <c r="F483" s="266">
        <f>F486+F485+F484</f>
        <v>2178.192</v>
      </c>
      <c r="G483" s="266">
        <f>G486+G485+G484</f>
        <v>1926.1469999999999</v>
      </c>
      <c r="H483" s="266">
        <f>H486+H485+H484</f>
        <v>1926.1310000000001</v>
      </c>
      <c r="I483" s="266">
        <f>I486+I485+I484</f>
        <v>1926.1310000000001</v>
      </c>
      <c r="J483" s="286">
        <f t="shared" si="57"/>
        <v>99.99916932612102</v>
      </c>
      <c r="K483" s="286">
        <f t="shared" si="58"/>
        <v>100</v>
      </c>
    </row>
    <row r="484" spans="1:11" x14ac:dyDescent="0.3">
      <c r="A484" s="6"/>
      <c r="B484" s="6"/>
      <c r="C484" s="6"/>
      <c r="D484" s="6"/>
      <c r="E484" s="5" t="s">
        <v>100</v>
      </c>
      <c r="F484" s="270">
        <v>943.21400000000006</v>
      </c>
      <c r="G484" s="270">
        <v>754.18100000000004</v>
      </c>
      <c r="H484" s="270">
        <v>754.17424000000005</v>
      </c>
      <c r="I484" s="270">
        <v>754.17424000000005</v>
      </c>
      <c r="J484" s="287">
        <f t="shared" si="57"/>
        <v>99.999103663444188</v>
      </c>
      <c r="K484" s="287">
        <f t="shared" si="58"/>
        <v>100</v>
      </c>
    </row>
    <row r="485" spans="1:11" x14ac:dyDescent="0.3">
      <c r="A485" s="6"/>
      <c r="B485" s="6"/>
      <c r="C485" s="6"/>
      <c r="D485" s="6"/>
      <c r="E485" s="5" t="s">
        <v>99</v>
      </c>
      <c r="F485" s="270">
        <v>314.40499999999997</v>
      </c>
      <c r="G485" s="270">
        <v>251.393</v>
      </c>
      <c r="H485" s="270">
        <v>251.39141000000001</v>
      </c>
      <c r="I485" s="270">
        <v>251.39141000000001</v>
      </c>
      <c r="J485" s="287">
        <f t="shared" si="57"/>
        <v>99.999367524155417</v>
      </c>
      <c r="K485" s="287">
        <f t="shared" si="58"/>
        <v>100</v>
      </c>
    </row>
    <row r="486" spans="1:11" x14ac:dyDescent="0.3">
      <c r="A486" s="6"/>
      <c r="B486" s="6"/>
      <c r="C486" s="6"/>
      <c r="D486" s="6"/>
      <c r="E486" s="5" t="s">
        <v>96</v>
      </c>
      <c r="F486" s="270">
        <v>920.57299999999998</v>
      </c>
      <c r="G486" s="270">
        <v>920.57299999999998</v>
      </c>
      <c r="H486" s="270">
        <v>920.56534999999997</v>
      </c>
      <c r="I486" s="270">
        <v>920.56534999999997</v>
      </c>
      <c r="J486" s="287">
        <f t="shared" si="57"/>
        <v>99.999168995831951</v>
      </c>
      <c r="K486" s="287">
        <f t="shared" si="58"/>
        <v>100</v>
      </c>
    </row>
    <row r="487" spans="1:11" ht="40.200000000000003" x14ac:dyDescent="0.3">
      <c r="A487" s="101"/>
      <c r="B487" s="101"/>
      <c r="C487" s="101" t="s">
        <v>239</v>
      </c>
      <c r="D487" s="101"/>
      <c r="E487" s="102" t="s">
        <v>238</v>
      </c>
      <c r="F487" s="265">
        <f t="shared" ref="F487:I488" si="59">F488</f>
        <v>4278.3180000000002</v>
      </c>
      <c r="G487" s="265">
        <f t="shared" si="59"/>
        <v>4278.3180000000002</v>
      </c>
      <c r="H487" s="265">
        <f t="shared" si="59"/>
        <v>2949</v>
      </c>
      <c r="I487" s="265">
        <f t="shared" si="59"/>
        <v>2949</v>
      </c>
      <c r="J487" s="285">
        <f t="shared" si="57"/>
        <v>68.928957595017479</v>
      </c>
      <c r="K487" s="285"/>
    </row>
    <row r="488" spans="1:11" ht="57" customHeight="1" x14ac:dyDescent="0.3">
      <c r="A488" s="7"/>
      <c r="B488" s="7"/>
      <c r="C488" s="6" t="s">
        <v>247</v>
      </c>
      <c r="D488" s="6"/>
      <c r="E488" s="62" t="s">
        <v>246</v>
      </c>
      <c r="F488" s="266">
        <f t="shared" si="59"/>
        <v>4278.3180000000002</v>
      </c>
      <c r="G488" s="266">
        <f t="shared" si="59"/>
        <v>4278.3180000000002</v>
      </c>
      <c r="H488" s="266">
        <f t="shared" si="59"/>
        <v>2949</v>
      </c>
      <c r="I488" s="266">
        <f t="shared" si="59"/>
        <v>2949</v>
      </c>
      <c r="J488" s="286">
        <f t="shared" si="57"/>
        <v>68.928957595017479</v>
      </c>
      <c r="K488" s="286"/>
    </row>
    <row r="489" spans="1:11" ht="27" x14ac:dyDescent="0.3">
      <c r="A489" s="7"/>
      <c r="B489" s="7"/>
      <c r="C489" s="6"/>
      <c r="D489" s="6" t="s">
        <v>245</v>
      </c>
      <c r="E489" s="5" t="s">
        <v>244</v>
      </c>
      <c r="F489" s="270">
        <v>4278.3180000000002</v>
      </c>
      <c r="G489" s="270">
        <v>4278.3180000000002</v>
      </c>
      <c r="H489" s="270">
        <v>2949</v>
      </c>
      <c r="I489" s="270">
        <v>2949</v>
      </c>
      <c r="J489" s="287">
        <f t="shared" si="57"/>
        <v>68.928957595017479</v>
      </c>
      <c r="K489" s="287"/>
    </row>
    <row r="490" spans="1:11" x14ac:dyDescent="0.3">
      <c r="A490" s="7"/>
      <c r="B490" s="17" t="s">
        <v>243</v>
      </c>
      <c r="C490" s="16"/>
      <c r="D490" s="15"/>
      <c r="E490" s="14" t="s">
        <v>242</v>
      </c>
      <c r="F490" s="267">
        <f t="shared" ref="F490:I494" si="60">F491</f>
        <v>2.8591199999999999</v>
      </c>
      <c r="G490" s="267">
        <f t="shared" si="60"/>
        <v>2.8591199999999999</v>
      </c>
      <c r="H490" s="267">
        <f t="shared" si="60"/>
        <v>2.8591199999999999</v>
      </c>
      <c r="I490" s="267">
        <f t="shared" si="60"/>
        <v>2.8591199999999999</v>
      </c>
      <c r="J490" s="288">
        <f t="shared" si="57"/>
        <v>100</v>
      </c>
      <c r="K490" s="288">
        <f t="shared" si="58"/>
        <v>100</v>
      </c>
    </row>
    <row r="491" spans="1:11" x14ac:dyDescent="0.3">
      <c r="A491" s="7"/>
      <c r="B491" s="17"/>
      <c r="C491" s="16" t="s">
        <v>36</v>
      </c>
      <c r="D491" s="17"/>
      <c r="E491" s="21" t="s">
        <v>159</v>
      </c>
      <c r="F491" s="267">
        <f t="shared" si="60"/>
        <v>2.8591199999999999</v>
      </c>
      <c r="G491" s="267">
        <f t="shared" si="60"/>
        <v>2.8591199999999999</v>
      </c>
      <c r="H491" s="267">
        <f t="shared" si="60"/>
        <v>2.8591199999999999</v>
      </c>
      <c r="I491" s="267">
        <f t="shared" si="60"/>
        <v>2.8591199999999999</v>
      </c>
      <c r="J491" s="288">
        <f t="shared" si="57"/>
        <v>100</v>
      </c>
      <c r="K491" s="288">
        <f t="shared" si="58"/>
        <v>100</v>
      </c>
    </row>
    <row r="492" spans="1:11" ht="26.4" x14ac:dyDescent="0.3">
      <c r="A492" s="44"/>
      <c r="B492" s="25"/>
      <c r="C492" s="26" t="s">
        <v>241</v>
      </c>
      <c r="D492" s="25"/>
      <c r="E492" s="24" t="s">
        <v>240</v>
      </c>
      <c r="F492" s="263">
        <f t="shared" si="60"/>
        <v>2.8591199999999999</v>
      </c>
      <c r="G492" s="263">
        <f t="shared" si="60"/>
        <v>2.8591199999999999</v>
      </c>
      <c r="H492" s="263">
        <f t="shared" si="60"/>
        <v>2.8591199999999999</v>
      </c>
      <c r="I492" s="263">
        <f t="shared" si="60"/>
        <v>2.8591199999999999</v>
      </c>
      <c r="J492" s="283">
        <f t="shared" si="57"/>
        <v>100</v>
      </c>
      <c r="K492" s="283">
        <f t="shared" si="58"/>
        <v>100</v>
      </c>
    </row>
    <row r="493" spans="1:11" ht="40.200000000000003" x14ac:dyDescent="0.3">
      <c r="A493" s="101"/>
      <c r="B493" s="101"/>
      <c r="C493" s="101" t="s">
        <v>239</v>
      </c>
      <c r="D493" s="101"/>
      <c r="E493" s="102" t="s">
        <v>238</v>
      </c>
      <c r="F493" s="265">
        <f t="shared" si="60"/>
        <v>2.8591199999999999</v>
      </c>
      <c r="G493" s="265">
        <f t="shared" si="60"/>
        <v>2.8591199999999999</v>
      </c>
      <c r="H493" s="265">
        <f t="shared" si="60"/>
        <v>2.8591199999999999</v>
      </c>
      <c r="I493" s="265">
        <f t="shared" si="60"/>
        <v>2.8591199999999999</v>
      </c>
      <c r="J493" s="285">
        <f t="shared" si="57"/>
        <v>100</v>
      </c>
      <c r="K493" s="285">
        <f t="shared" si="58"/>
        <v>100</v>
      </c>
    </row>
    <row r="494" spans="1:11" ht="27" x14ac:dyDescent="0.3">
      <c r="A494" s="7"/>
      <c r="B494" s="7"/>
      <c r="C494" s="6" t="s">
        <v>237</v>
      </c>
      <c r="D494" s="6"/>
      <c r="E494" s="5" t="s">
        <v>236</v>
      </c>
      <c r="F494" s="266">
        <f t="shared" si="60"/>
        <v>2.8591199999999999</v>
      </c>
      <c r="G494" s="266">
        <f t="shared" si="60"/>
        <v>2.8591199999999999</v>
      </c>
      <c r="H494" s="266">
        <f t="shared" si="60"/>
        <v>2.8591199999999999</v>
      </c>
      <c r="I494" s="266">
        <f t="shared" si="60"/>
        <v>2.8591199999999999</v>
      </c>
      <c r="J494" s="286">
        <f t="shared" si="57"/>
        <v>100</v>
      </c>
      <c r="K494" s="286">
        <f t="shared" si="58"/>
        <v>100</v>
      </c>
    </row>
    <row r="495" spans="1:11" x14ac:dyDescent="0.3">
      <c r="A495" s="7"/>
      <c r="B495" s="7"/>
      <c r="C495" s="6"/>
      <c r="D495" s="6" t="s">
        <v>12</v>
      </c>
      <c r="E495" s="5" t="s">
        <v>11</v>
      </c>
      <c r="F495" s="270">
        <v>2.8591199999999999</v>
      </c>
      <c r="G495" s="270">
        <v>2.8591199999999999</v>
      </c>
      <c r="H495" s="270">
        <v>2.8591199999999999</v>
      </c>
      <c r="I495" s="270">
        <v>2.8591199999999999</v>
      </c>
      <c r="J495" s="287">
        <f t="shared" si="57"/>
        <v>100</v>
      </c>
      <c r="K495" s="287">
        <f t="shared" si="58"/>
        <v>100</v>
      </c>
    </row>
    <row r="496" spans="1:11" x14ac:dyDescent="0.3">
      <c r="A496" s="43"/>
      <c r="B496" s="17">
        <v>1100</v>
      </c>
      <c r="C496" s="16"/>
      <c r="D496" s="15"/>
      <c r="E496" s="14" t="s">
        <v>68</v>
      </c>
      <c r="F496" s="267">
        <f t="shared" ref="F496:I501" si="61">F497</f>
        <v>3200</v>
      </c>
      <c r="G496" s="267">
        <f t="shared" si="61"/>
        <v>3200</v>
      </c>
      <c r="H496" s="267">
        <f t="shared" si="61"/>
        <v>0</v>
      </c>
      <c r="I496" s="267">
        <f t="shared" si="61"/>
        <v>0</v>
      </c>
      <c r="J496" s="288">
        <f t="shared" si="57"/>
        <v>0</v>
      </c>
      <c r="K496" s="288"/>
    </row>
    <row r="497" spans="1:11" x14ac:dyDescent="0.3">
      <c r="A497" s="43"/>
      <c r="B497" s="17" t="s">
        <v>67</v>
      </c>
      <c r="C497" s="16"/>
      <c r="D497" s="17"/>
      <c r="E497" s="21" t="s">
        <v>66</v>
      </c>
      <c r="F497" s="267">
        <f t="shared" si="61"/>
        <v>3200</v>
      </c>
      <c r="G497" s="267">
        <f t="shared" si="61"/>
        <v>3200</v>
      </c>
      <c r="H497" s="267">
        <f t="shared" si="61"/>
        <v>0</v>
      </c>
      <c r="I497" s="267">
        <f t="shared" si="61"/>
        <v>0</v>
      </c>
      <c r="J497" s="288">
        <f t="shared" si="57"/>
        <v>0</v>
      </c>
      <c r="K497" s="288"/>
    </row>
    <row r="498" spans="1:11" x14ac:dyDescent="0.3">
      <c r="A498" s="43"/>
      <c r="B498" s="17"/>
      <c r="C498" s="16" t="s">
        <v>36</v>
      </c>
      <c r="D498" s="17"/>
      <c r="E498" s="21" t="s">
        <v>35</v>
      </c>
      <c r="F498" s="267">
        <f t="shared" si="61"/>
        <v>3200</v>
      </c>
      <c r="G498" s="267">
        <f t="shared" si="61"/>
        <v>3200</v>
      </c>
      <c r="H498" s="267">
        <f t="shared" si="61"/>
        <v>0</v>
      </c>
      <c r="I498" s="267">
        <f t="shared" si="61"/>
        <v>0</v>
      </c>
      <c r="J498" s="288">
        <f t="shared" si="57"/>
        <v>0</v>
      </c>
      <c r="K498" s="288"/>
    </row>
    <row r="499" spans="1:11" ht="26.4" x14ac:dyDescent="0.3">
      <c r="A499" s="44"/>
      <c r="B499" s="25"/>
      <c r="C499" s="26" t="s">
        <v>258</v>
      </c>
      <c r="D499" s="25"/>
      <c r="E499" s="24" t="s">
        <v>257</v>
      </c>
      <c r="F499" s="263">
        <f t="shared" si="61"/>
        <v>3200</v>
      </c>
      <c r="G499" s="263">
        <f t="shared" si="61"/>
        <v>3200</v>
      </c>
      <c r="H499" s="263">
        <f t="shared" si="61"/>
        <v>0</v>
      </c>
      <c r="I499" s="263">
        <f t="shared" si="61"/>
        <v>0</v>
      </c>
      <c r="J499" s="283">
        <f t="shared" si="57"/>
        <v>0</v>
      </c>
      <c r="K499" s="283"/>
    </row>
    <row r="500" spans="1:11" ht="27" x14ac:dyDescent="0.3">
      <c r="A500" s="101"/>
      <c r="B500" s="101"/>
      <c r="C500" s="101" t="s">
        <v>345</v>
      </c>
      <c r="D500" s="101"/>
      <c r="E500" s="102" t="s">
        <v>681</v>
      </c>
      <c r="F500" s="265">
        <f t="shared" si="61"/>
        <v>3200</v>
      </c>
      <c r="G500" s="265">
        <f t="shared" si="61"/>
        <v>3200</v>
      </c>
      <c r="H500" s="265">
        <f t="shared" si="61"/>
        <v>0</v>
      </c>
      <c r="I500" s="265">
        <f t="shared" si="61"/>
        <v>0</v>
      </c>
      <c r="J500" s="285">
        <f t="shared" si="57"/>
        <v>0</v>
      </c>
      <c r="K500" s="285"/>
    </row>
    <row r="501" spans="1:11" x14ac:dyDescent="0.3">
      <c r="A501" s="7"/>
      <c r="B501" s="7"/>
      <c r="C501" s="6" t="s">
        <v>344</v>
      </c>
      <c r="D501" s="6"/>
      <c r="E501" s="63" t="s">
        <v>534</v>
      </c>
      <c r="F501" s="266">
        <f t="shared" si="61"/>
        <v>3200</v>
      </c>
      <c r="G501" s="266">
        <f t="shared" si="61"/>
        <v>3200</v>
      </c>
      <c r="H501" s="266">
        <f t="shared" si="61"/>
        <v>0</v>
      </c>
      <c r="I501" s="266">
        <f t="shared" si="61"/>
        <v>0</v>
      </c>
      <c r="J501" s="286">
        <f t="shared" si="57"/>
        <v>0</v>
      </c>
      <c r="K501" s="286"/>
    </row>
    <row r="502" spans="1:11" ht="27" x14ac:dyDescent="0.3">
      <c r="A502" s="7"/>
      <c r="B502" s="7"/>
      <c r="C502" s="6"/>
      <c r="D502" s="60" t="s">
        <v>245</v>
      </c>
      <c r="E502" s="5" t="s">
        <v>244</v>
      </c>
      <c r="F502" s="266">
        <v>3200</v>
      </c>
      <c r="G502" s="266">
        <v>3200</v>
      </c>
      <c r="H502" s="266">
        <v>0</v>
      </c>
      <c r="I502" s="266">
        <v>0</v>
      </c>
      <c r="J502" s="286">
        <f t="shared" si="57"/>
        <v>0</v>
      </c>
      <c r="K502" s="286"/>
    </row>
    <row r="503" spans="1:11" ht="26.4" x14ac:dyDescent="0.3">
      <c r="A503" s="30">
        <v>611</v>
      </c>
      <c r="B503" s="32"/>
      <c r="C503" s="31"/>
      <c r="D503" s="30"/>
      <c r="E503" s="29" t="s">
        <v>235</v>
      </c>
      <c r="F503" s="261">
        <f>F512+F642+F672</f>
        <v>601060.37566000002</v>
      </c>
      <c r="G503" s="261">
        <f>G512+G642+G672+G505</f>
        <v>620890.85436</v>
      </c>
      <c r="H503" s="261">
        <f>H512+H642+H672+H504</f>
        <v>330386.52081000002</v>
      </c>
      <c r="I503" s="261">
        <f>I512+I642+I672</f>
        <v>330218.35206000006</v>
      </c>
      <c r="J503" s="281">
        <f t="shared" si="57"/>
        <v>53.18460559390612</v>
      </c>
      <c r="K503" s="281">
        <f t="shared" si="58"/>
        <v>99.949099391346934</v>
      </c>
    </row>
    <row r="504" spans="1:11" s="18" customFormat="1" x14ac:dyDescent="0.3">
      <c r="A504" s="323"/>
      <c r="B504" s="17" t="s">
        <v>326</v>
      </c>
      <c r="C504" s="16"/>
      <c r="D504" s="15"/>
      <c r="E504" s="14" t="s">
        <v>325</v>
      </c>
      <c r="F504" s="267"/>
      <c r="G504" s="267">
        <f t="shared" ref="G504:H507" si="62">G505</f>
        <v>1422.2</v>
      </c>
      <c r="H504" s="267">
        <f t="shared" si="62"/>
        <v>0</v>
      </c>
      <c r="I504" s="267">
        <v>0</v>
      </c>
      <c r="J504" s="288"/>
      <c r="K504" s="288"/>
    </row>
    <row r="505" spans="1:11" x14ac:dyDescent="0.3">
      <c r="A505" s="15"/>
      <c r="B505" s="17" t="s">
        <v>314</v>
      </c>
      <c r="C505" s="16"/>
      <c r="D505" s="15"/>
      <c r="E505" s="14" t="s">
        <v>313</v>
      </c>
      <c r="F505" s="267">
        <v>0</v>
      </c>
      <c r="G505" s="267">
        <f t="shared" si="62"/>
        <v>1422.2</v>
      </c>
      <c r="H505" s="267">
        <f t="shared" si="62"/>
        <v>0</v>
      </c>
      <c r="I505" s="267">
        <f>I506</f>
        <v>0</v>
      </c>
      <c r="J505" s="288">
        <f t="shared" si="57"/>
        <v>0</v>
      </c>
      <c r="K505" s="288"/>
    </row>
    <row r="506" spans="1:11" x14ac:dyDescent="0.3">
      <c r="A506" s="15"/>
      <c r="B506" s="45"/>
      <c r="C506" s="16" t="s">
        <v>36</v>
      </c>
      <c r="D506" s="15"/>
      <c r="E506" s="21" t="s">
        <v>35</v>
      </c>
      <c r="F506" s="267">
        <v>0</v>
      </c>
      <c r="G506" s="267">
        <f t="shared" si="62"/>
        <v>1422.2</v>
      </c>
      <c r="H506" s="267">
        <f t="shared" si="62"/>
        <v>0</v>
      </c>
      <c r="I506" s="267">
        <f>I507</f>
        <v>0</v>
      </c>
      <c r="J506" s="288">
        <f t="shared" si="57"/>
        <v>0</v>
      </c>
      <c r="K506" s="288"/>
    </row>
    <row r="507" spans="1:11" ht="26.4" x14ac:dyDescent="0.3">
      <c r="A507" s="44"/>
      <c r="B507" s="25"/>
      <c r="C507" s="26" t="s">
        <v>273</v>
      </c>
      <c r="D507" s="25"/>
      <c r="E507" s="24" t="s">
        <v>272</v>
      </c>
      <c r="F507" s="263">
        <v>0</v>
      </c>
      <c r="G507" s="263">
        <f t="shared" si="62"/>
        <v>1422.2</v>
      </c>
      <c r="H507" s="263">
        <f t="shared" si="62"/>
        <v>0</v>
      </c>
      <c r="I507" s="263">
        <f>I508</f>
        <v>0</v>
      </c>
      <c r="J507" s="283">
        <f t="shared" si="57"/>
        <v>0</v>
      </c>
      <c r="K507" s="283"/>
    </row>
    <row r="508" spans="1:11" ht="27" x14ac:dyDescent="0.3">
      <c r="A508" s="23"/>
      <c r="B508" s="23"/>
      <c r="C508" s="23" t="s">
        <v>271</v>
      </c>
      <c r="D508" s="23"/>
      <c r="E508" s="64" t="s">
        <v>270</v>
      </c>
      <c r="F508" s="264">
        <f t="shared" ref="F508:I510" si="63">F509</f>
        <v>0</v>
      </c>
      <c r="G508" s="264">
        <f t="shared" si="63"/>
        <v>1422.2</v>
      </c>
      <c r="H508" s="264">
        <f t="shared" si="63"/>
        <v>0</v>
      </c>
      <c r="I508" s="264">
        <f t="shared" si="63"/>
        <v>0</v>
      </c>
      <c r="J508" s="284">
        <f t="shared" si="57"/>
        <v>0</v>
      </c>
      <c r="K508" s="284"/>
    </row>
    <row r="509" spans="1:11" x14ac:dyDescent="0.3">
      <c r="A509" s="101"/>
      <c r="B509" s="101"/>
      <c r="C509" s="101" t="s">
        <v>269</v>
      </c>
      <c r="D509" s="105"/>
      <c r="E509" s="108" t="s">
        <v>268</v>
      </c>
      <c r="F509" s="265">
        <f t="shared" si="63"/>
        <v>0</v>
      </c>
      <c r="G509" s="265">
        <f t="shared" si="63"/>
        <v>1422.2</v>
      </c>
      <c r="H509" s="265">
        <f t="shared" si="63"/>
        <v>0</v>
      </c>
      <c r="I509" s="265">
        <f t="shared" si="63"/>
        <v>0</v>
      </c>
      <c r="J509" s="285">
        <f t="shared" si="57"/>
        <v>0</v>
      </c>
      <c r="K509" s="285"/>
    </row>
    <row r="510" spans="1:11" x14ac:dyDescent="0.3">
      <c r="A510" s="7"/>
      <c r="B510" s="7"/>
      <c r="C510" s="6" t="s">
        <v>312</v>
      </c>
      <c r="D510" s="60"/>
      <c r="E510" s="9" t="s">
        <v>311</v>
      </c>
      <c r="F510" s="268">
        <f>F511</f>
        <v>0</v>
      </c>
      <c r="G510" s="268">
        <f t="shared" si="63"/>
        <v>1422.2</v>
      </c>
      <c r="H510" s="268">
        <f t="shared" si="63"/>
        <v>0</v>
      </c>
      <c r="I510" s="268">
        <f t="shared" si="63"/>
        <v>0</v>
      </c>
      <c r="J510" s="289">
        <f t="shared" si="57"/>
        <v>0</v>
      </c>
      <c r="K510" s="289"/>
    </row>
    <row r="511" spans="1:11" ht="27" x14ac:dyDescent="0.3">
      <c r="A511" s="150"/>
      <c r="B511" s="150"/>
      <c r="C511" s="149"/>
      <c r="D511" s="6" t="s">
        <v>57</v>
      </c>
      <c r="E511" s="5" t="s">
        <v>56</v>
      </c>
      <c r="F511" s="270"/>
      <c r="G511" s="257">
        <v>1422.2</v>
      </c>
      <c r="H511" s="270">
        <v>0</v>
      </c>
      <c r="I511" s="270">
        <v>0</v>
      </c>
      <c r="J511" s="287">
        <f t="shared" si="57"/>
        <v>0</v>
      </c>
      <c r="K511" s="287"/>
    </row>
    <row r="512" spans="1:11" x14ac:dyDescent="0.3">
      <c r="A512" s="28"/>
      <c r="B512" s="17" t="s">
        <v>145</v>
      </c>
      <c r="C512" s="16"/>
      <c r="D512" s="15"/>
      <c r="E512" s="14" t="s">
        <v>144</v>
      </c>
      <c r="F512" s="267">
        <f>F513+F539+F584+F600</f>
        <v>566560.82065999997</v>
      </c>
      <c r="G512" s="267">
        <f>G513+G539+G584+G600</f>
        <v>584023.47566</v>
      </c>
      <c r="H512" s="267">
        <f>H513+H539+H584+H600</f>
        <v>311794.54057999997</v>
      </c>
      <c r="I512" s="267">
        <f>I513+I539+I584+I600</f>
        <v>311626.37183000002</v>
      </c>
      <c r="J512" s="288">
        <f t="shared" si="57"/>
        <v>53.358535198920499</v>
      </c>
      <c r="K512" s="288">
        <f t="shared" si="58"/>
        <v>99.94606424163581</v>
      </c>
    </row>
    <row r="513" spans="1:11" x14ac:dyDescent="0.3">
      <c r="A513" s="28"/>
      <c r="B513" s="17" t="s">
        <v>234</v>
      </c>
      <c r="C513" s="16"/>
      <c r="D513" s="15"/>
      <c r="E513" s="14" t="s">
        <v>233</v>
      </c>
      <c r="F513" s="267">
        <f t="shared" ref="F513:I514" si="64">F514</f>
        <v>146116.97809999998</v>
      </c>
      <c r="G513" s="267">
        <f t="shared" si="64"/>
        <v>145766.97809999998</v>
      </c>
      <c r="H513" s="267">
        <f t="shared" si="64"/>
        <v>72446.250700000004</v>
      </c>
      <c r="I513" s="267">
        <f t="shared" si="64"/>
        <v>72446.250700000004</v>
      </c>
      <c r="J513" s="288">
        <f t="shared" si="57"/>
        <v>49.700042934484081</v>
      </c>
      <c r="K513" s="288">
        <f t="shared" si="58"/>
        <v>100</v>
      </c>
    </row>
    <row r="514" spans="1:11" s="61" customFormat="1" x14ac:dyDescent="0.3">
      <c r="A514" s="15"/>
      <c r="B514" s="17"/>
      <c r="C514" s="16" t="s">
        <v>36</v>
      </c>
      <c r="D514" s="15"/>
      <c r="E514" s="21" t="s">
        <v>159</v>
      </c>
      <c r="F514" s="267">
        <f t="shared" si="64"/>
        <v>146116.97809999998</v>
      </c>
      <c r="G514" s="267">
        <f t="shared" si="64"/>
        <v>145766.97809999998</v>
      </c>
      <c r="H514" s="267">
        <f t="shared" si="64"/>
        <v>72446.250700000004</v>
      </c>
      <c r="I514" s="267">
        <f t="shared" si="64"/>
        <v>72446.250700000004</v>
      </c>
      <c r="J514" s="288">
        <f t="shared" si="57"/>
        <v>49.700042934484081</v>
      </c>
      <c r="K514" s="288">
        <f t="shared" si="58"/>
        <v>100</v>
      </c>
    </row>
    <row r="515" spans="1:11" ht="26.4" x14ac:dyDescent="0.3">
      <c r="A515" s="44"/>
      <c r="B515" s="25"/>
      <c r="C515" s="26" t="s">
        <v>78</v>
      </c>
      <c r="D515" s="25"/>
      <c r="E515" s="24" t="s">
        <v>203</v>
      </c>
      <c r="F515" s="263">
        <f>F516+F529+F533</f>
        <v>146116.97809999998</v>
      </c>
      <c r="G515" s="263">
        <f>G516+G529+G533</f>
        <v>145766.97809999998</v>
      </c>
      <c r="H515" s="263">
        <f>H516+H529+H533</f>
        <v>72446.250700000004</v>
      </c>
      <c r="I515" s="263">
        <f>I516+I529+I533</f>
        <v>72446.250700000004</v>
      </c>
      <c r="J515" s="283">
        <f t="shared" si="57"/>
        <v>49.700042934484081</v>
      </c>
      <c r="K515" s="283">
        <f t="shared" si="58"/>
        <v>100</v>
      </c>
    </row>
    <row r="516" spans="1:11" x14ac:dyDescent="0.3">
      <c r="A516" s="23"/>
      <c r="B516" s="23"/>
      <c r="C516" s="23" t="s">
        <v>158</v>
      </c>
      <c r="D516" s="23"/>
      <c r="E516" s="42" t="s">
        <v>157</v>
      </c>
      <c r="F516" s="264">
        <f>F517</f>
        <v>142323.6856</v>
      </c>
      <c r="G516" s="264">
        <f>G517</f>
        <v>141973.6856</v>
      </c>
      <c r="H516" s="264">
        <f>H517</f>
        <v>70622.7307</v>
      </c>
      <c r="I516" s="264">
        <f>I517</f>
        <v>70622.7307</v>
      </c>
      <c r="J516" s="284">
        <f t="shared" si="57"/>
        <v>49.743535502046591</v>
      </c>
      <c r="K516" s="284">
        <f t="shared" si="58"/>
        <v>100</v>
      </c>
    </row>
    <row r="517" spans="1:11" ht="27" x14ac:dyDescent="0.3">
      <c r="A517" s="101"/>
      <c r="B517" s="101"/>
      <c r="C517" s="101" t="s">
        <v>156</v>
      </c>
      <c r="D517" s="101"/>
      <c r="E517" s="102" t="s">
        <v>174</v>
      </c>
      <c r="F517" s="265">
        <f>F518+F520+F523+F525</f>
        <v>142323.6856</v>
      </c>
      <c r="G517" s="265">
        <f>G518+G520+G523+G525</f>
        <v>141973.6856</v>
      </c>
      <c r="H517" s="265">
        <f>H518+H520+H523+H525</f>
        <v>70622.7307</v>
      </c>
      <c r="I517" s="265">
        <f>I518+I520+I523+I525</f>
        <v>70622.7307</v>
      </c>
      <c r="J517" s="285">
        <f t="shared" si="57"/>
        <v>49.743535502046591</v>
      </c>
      <c r="K517" s="285">
        <f t="shared" si="58"/>
        <v>100</v>
      </c>
    </row>
    <row r="518" spans="1:11" ht="27" x14ac:dyDescent="0.3">
      <c r="A518" s="7"/>
      <c r="B518" s="7"/>
      <c r="C518" s="6" t="s">
        <v>232</v>
      </c>
      <c r="D518" s="49"/>
      <c r="E518" s="5" t="s">
        <v>231</v>
      </c>
      <c r="F518" s="266">
        <f>F519</f>
        <v>30109</v>
      </c>
      <c r="G518" s="266">
        <f>G519</f>
        <v>30109</v>
      </c>
      <c r="H518" s="266">
        <f>H519</f>
        <v>14021.153</v>
      </c>
      <c r="I518" s="266">
        <f>I519</f>
        <v>14021.153</v>
      </c>
      <c r="J518" s="286">
        <f t="shared" si="57"/>
        <v>46.567979673851674</v>
      </c>
      <c r="K518" s="286">
        <f t="shared" si="58"/>
        <v>100</v>
      </c>
    </row>
    <row r="519" spans="1:11" ht="27" x14ac:dyDescent="0.3">
      <c r="A519" s="7"/>
      <c r="B519" s="7"/>
      <c r="C519" s="6"/>
      <c r="D519" s="6" t="s">
        <v>57</v>
      </c>
      <c r="E519" s="5" t="s">
        <v>56</v>
      </c>
      <c r="F519" s="270">
        <v>30109</v>
      </c>
      <c r="G519" s="270">
        <v>30109</v>
      </c>
      <c r="H519" s="257">
        <v>14021.153</v>
      </c>
      <c r="I519" s="257">
        <v>14021.153</v>
      </c>
      <c r="J519" s="287">
        <f t="shared" si="57"/>
        <v>46.567979673851674</v>
      </c>
      <c r="K519" s="287">
        <f t="shared" si="58"/>
        <v>100</v>
      </c>
    </row>
    <row r="520" spans="1:11" ht="40.200000000000003" x14ac:dyDescent="0.3">
      <c r="A520" s="7"/>
      <c r="B520" s="7"/>
      <c r="C520" s="6" t="s">
        <v>230</v>
      </c>
      <c r="D520" s="6"/>
      <c r="E520" s="5" t="s">
        <v>229</v>
      </c>
      <c r="F520" s="266">
        <f>F521+F522</f>
        <v>110421.28559999999</v>
      </c>
      <c r="G520" s="266">
        <f>G521+G522</f>
        <v>110421.28559999999</v>
      </c>
      <c r="H520" s="266">
        <f>H521+H522</f>
        <v>55879.777699999999</v>
      </c>
      <c r="I520" s="266">
        <f>I521+I522</f>
        <v>55879.777699999999</v>
      </c>
      <c r="J520" s="286">
        <f t="shared" si="57"/>
        <v>50.605983616622567</v>
      </c>
      <c r="K520" s="286">
        <f t="shared" si="58"/>
        <v>100</v>
      </c>
    </row>
    <row r="521" spans="1:11" x14ac:dyDescent="0.3">
      <c r="A521" s="7"/>
      <c r="B521" s="7"/>
      <c r="C521" s="6"/>
      <c r="D521" s="6" t="s">
        <v>71</v>
      </c>
      <c r="E521" s="5" t="s">
        <v>70</v>
      </c>
      <c r="F521" s="270">
        <v>23.352499999999999</v>
      </c>
      <c r="G521" s="270">
        <v>23.352499999999999</v>
      </c>
      <c r="H521" s="257">
        <v>9.7302</v>
      </c>
      <c r="I521" s="257">
        <v>9.7302</v>
      </c>
      <c r="J521" s="287">
        <f t="shared" si="57"/>
        <v>41.666630981693608</v>
      </c>
      <c r="K521" s="287">
        <f t="shared" si="58"/>
        <v>100</v>
      </c>
    </row>
    <row r="522" spans="1:11" ht="27" x14ac:dyDescent="0.3">
      <c r="A522" s="7"/>
      <c r="B522" s="7"/>
      <c r="C522" s="6"/>
      <c r="D522" s="6" t="s">
        <v>57</v>
      </c>
      <c r="E522" s="5" t="s">
        <v>56</v>
      </c>
      <c r="F522" s="271">
        <v>110397.93309999999</v>
      </c>
      <c r="G522" s="271">
        <v>110397.93309999999</v>
      </c>
      <c r="H522" s="257">
        <v>55870.047500000001</v>
      </c>
      <c r="I522" s="257">
        <v>55870.047500000001</v>
      </c>
      <c r="J522" s="291">
        <f t="shared" si="57"/>
        <v>50.607874559926891</v>
      </c>
      <c r="K522" s="291">
        <f t="shared" si="58"/>
        <v>100</v>
      </c>
    </row>
    <row r="523" spans="1:11" x14ac:dyDescent="0.3">
      <c r="A523" s="7"/>
      <c r="B523" s="7"/>
      <c r="C523" s="6" t="s">
        <v>228</v>
      </c>
      <c r="D523" s="6"/>
      <c r="E523" s="5" t="s">
        <v>227</v>
      </c>
      <c r="F523" s="266">
        <f>F524</f>
        <v>1443.4</v>
      </c>
      <c r="G523" s="266">
        <f>G524</f>
        <v>1443.4</v>
      </c>
      <c r="H523" s="266">
        <f>H524</f>
        <v>721.8</v>
      </c>
      <c r="I523" s="266">
        <f>I524</f>
        <v>721.8</v>
      </c>
      <c r="J523" s="286">
        <f t="shared" si="57"/>
        <v>50.006928086462509</v>
      </c>
      <c r="K523" s="286">
        <f t="shared" si="58"/>
        <v>100</v>
      </c>
    </row>
    <row r="524" spans="1:11" ht="27" x14ac:dyDescent="0.3">
      <c r="A524" s="7"/>
      <c r="B524" s="7"/>
      <c r="C524" s="6"/>
      <c r="D524" s="6" t="s">
        <v>57</v>
      </c>
      <c r="E524" s="5" t="s">
        <v>56</v>
      </c>
      <c r="F524" s="270">
        <v>1443.4</v>
      </c>
      <c r="G524" s="270">
        <v>1443.4</v>
      </c>
      <c r="H524" s="257">
        <v>721.8</v>
      </c>
      <c r="I524" s="257">
        <v>721.8</v>
      </c>
      <c r="J524" s="287">
        <f t="shared" si="57"/>
        <v>50.006928086462509</v>
      </c>
      <c r="K524" s="287">
        <f t="shared" si="58"/>
        <v>100</v>
      </c>
    </row>
    <row r="525" spans="1:11" ht="27" x14ac:dyDescent="0.3">
      <c r="A525" s="7"/>
      <c r="B525" s="7"/>
      <c r="C525" s="6" t="s">
        <v>580</v>
      </c>
      <c r="D525" s="6"/>
      <c r="E525" s="5" t="s">
        <v>533</v>
      </c>
      <c r="F525" s="266">
        <f>F526</f>
        <v>350</v>
      </c>
      <c r="G525" s="266">
        <f>G526</f>
        <v>0</v>
      </c>
      <c r="H525" s="266">
        <f>H526</f>
        <v>0</v>
      </c>
      <c r="I525" s="266">
        <f>I526</f>
        <v>0</v>
      </c>
      <c r="J525" s="286" t="e">
        <f t="shared" si="57"/>
        <v>#DIV/0!</v>
      </c>
      <c r="K525" s="286"/>
    </row>
    <row r="526" spans="1:11" ht="27" x14ac:dyDescent="0.3">
      <c r="A526" s="7"/>
      <c r="B526" s="7"/>
      <c r="C526" s="6"/>
      <c r="D526" s="6" t="s">
        <v>57</v>
      </c>
      <c r="E526" s="5" t="s">
        <v>56</v>
      </c>
      <c r="F526" s="266">
        <f>F527+F528</f>
        <v>350</v>
      </c>
      <c r="G526" s="266">
        <f>G527+G528</f>
        <v>0</v>
      </c>
      <c r="H526" s="266">
        <f>H527+H528</f>
        <v>0</v>
      </c>
      <c r="I526" s="266">
        <f>I527+I528</f>
        <v>0</v>
      </c>
      <c r="J526" s="286" t="e">
        <f t="shared" si="57"/>
        <v>#DIV/0!</v>
      </c>
      <c r="K526" s="286"/>
    </row>
    <row r="527" spans="1:11" x14ac:dyDescent="0.3">
      <c r="A527" s="7"/>
      <c r="B527" s="7"/>
      <c r="C527" s="6"/>
      <c r="D527" s="6"/>
      <c r="E527" s="5" t="s">
        <v>208</v>
      </c>
      <c r="F527" s="266">
        <v>350</v>
      </c>
      <c r="G527" s="266">
        <v>0</v>
      </c>
      <c r="H527" s="266">
        <v>0</v>
      </c>
      <c r="I527" s="266">
        <v>0</v>
      </c>
      <c r="J527" s="286" t="e">
        <f t="shared" si="57"/>
        <v>#DIV/0!</v>
      </c>
      <c r="K527" s="286"/>
    </row>
    <row r="528" spans="1:11" x14ac:dyDescent="0.3">
      <c r="A528" s="7"/>
      <c r="B528" s="7"/>
      <c r="C528" s="6"/>
      <c r="D528" s="6"/>
      <c r="E528" s="5" t="s">
        <v>69</v>
      </c>
      <c r="F528" s="266">
        <v>0</v>
      </c>
      <c r="G528" s="266">
        <v>0</v>
      </c>
      <c r="H528" s="266">
        <v>0</v>
      </c>
      <c r="I528" s="266">
        <v>0</v>
      </c>
      <c r="J528" s="286"/>
      <c r="K528" s="286"/>
    </row>
    <row r="529" spans="1:11" x14ac:dyDescent="0.3">
      <c r="A529" s="23"/>
      <c r="B529" s="23"/>
      <c r="C529" s="23" t="s">
        <v>77</v>
      </c>
      <c r="D529" s="23"/>
      <c r="E529" s="42" t="s">
        <v>76</v>
      </c>
      <c r="F529" s="264">
        <f t="shared" ref="F529:I531" si="65">F530</f>
        <v>1553.2725</v>
      </c>
      <c r="G529" s="264">
        <f t="shared" si="65"/>
        <v>1553.2725</v>
      </c>
      <c r="H529" s="264">
        <f t="shared" si="65"/>
        <v>783</v>
      </c>
      <c r="I529" s="264">
        <f t="shared" si="65"/>
        <v>783</v>
      </c>
      <c r="J529" s="284">
        <f t="shared" si="57"/>
        <v>50.409699521494133</v>
      </c>
      <c r="K529" s="284">
        <f t="shared" si="58"/>
        <v>100</v>
      </c>
    </row>
    <row r="530" spans="1:11" ht="27" x14ac:dyDescent="0.3">
      <c r="A530" s="101"/>
      <c r="B530" s="101"/>
      <c r="C530" s="101" t="s">
        <v>75</v>
      </c>
      <c r="D530" s="101"/>
      <c r="E530" s="102" t="s">
        <v>74</v>
      </c>
      <c r="F530" s="265">
        <f t="shared" si="65"/>
        <v>1553.2725</v>
      </c>
      <c r="G530" s="265">
        <f t="shared" si="65"/>
        <v>1553.2725</v>
      </c>
      <c r="H530" s="265">
        <f t="shared" si="65"/>
        <v>783</v>
      </c>
      <c r="I530" s="265">
        <f t="shared" si="65"/>
        <v>783</v>
      </c>
      <c r="J530" s="285">
        <f t="shared" si="57"/>
        <v>50.409699521494133</v>
      </c>
      <c r="K530" s="285">
        <f t="shared" si="58"/>
        <v>100</v>
      </c>
    </row>
    <row r="531" spans="1:11" ht="27" x14ac:dyDescent="0.3">
      <c r="A531" s="6"/>
      <c r="B531" s="6"/>
      <c r="C531" s="6" t="s">
        <v>163</v>
      </c>
      <c r="D531" s="6"/>
      <c r="E531" s="5" t="s">
        <v>162</v>
      </c>
      <c r="F531" s="266">
        <f t="shared" si="65"/>
        <v>1553.2725</v>
      </c>
      <c r="G531" s="266">
        <f t="shared" si="65"/>
        <v>1553.2725</v>
      </c>
      <c r="H531" s="266">
        <f t="shared" si="65"/>
        <v>783</v>
      </c>
      <c r="I531" s="266">
        <f t="shared" si="65"/>
        <v>783</v>
      </c>
      <c r="J531" s="286">
        <f t="shared" si="57"/>
        <v>50.409699521494133</v>
      </c>
      <c r="K531" s="286">
        <f t="shared" si="58"/>
        <v>100</v>
      </c>
    </row>
    <row r="532" spans="1:11" ht="27" x14ac:dyDescent="0.3">
      <c r="A532" s="6"/>
      <c r="B532" s="6"/>
      <c r="C532" s="6"/>
      <c r="D532" s="59" t="s">
        <v>57</v>
      </c>
      <c r="E532" s="58" t="s">
        <v>56</v>
      </c>
      <c r="F532" s="266">
        <v>1553.2725</v>
      </c>
      <c r="G532" s="266">
        <v>1553.2725</v>
      </c>
      <c r="H532" s="266">
        <v>783</v>
      </c>
      <c r="I532" s="266">
        <v>783</v>
      </c>
      <c r="J532" s="286">
        <f t="shared" si="57"/>
        <v>50.409699521494133</v>
      </c>
      <c r="K532" s="286">
        <f t="shared" si="58"/>
        <v>100</v>
      </c>
    </row>
    <row r="533" spans="1:11" x14ac:dyDescent="0.3">
      <c r="A533" s="23"/>
      <c r="B533" s="23"/>
      <c r="C533" s="23" t="s">
        <v>207</v>
      </c>
      <c r="D533" s="23"/>
      <c r="E533" s="42" t="s">
        <v>206</v>
      </c>
      <c r="F533" s="264">
        <f>F534</f>
        <v>2240.02</v>
      </c>
      <c r="G533" s="264">
        <f>G534</f>
        <v>2240.02</v>
      </c>
      <c r="H533" s="264">
        <f>H534</f>
        <v>1040.52</v>
      </c>
      <c r="I533" s="264">
        <f>I534</f>
        <v>1040.52</v>
      </c>
      <c r="J533" s="284">
        <f t="shared" si="57"/>
        <v>46.451370969902058</v>
      </c>
      <c r="K533" s="284"/>
    </row>
    <row r="534" spans="1:11" ht="27" x14ac:dyDescent="0.3">
      <c r="A534" s="105"/>
      <c r="B534" s="105"/>
      <c r="C534" s="105" t="s">
        <v>205</v>
      </c>
      <c r="D534" s="105"/>
      <c r="E534" s="102" t="s">
        <v>204</v>
      </c>
      <c r="F534" s="265">
        <f>F537+F535</f>
        <v>2240.02</v>
      </c>
      <c r="G534" s="265">
        <f>G537+G535</f>
        <v>2240.02</v>
      </c>
      <c r="H534" s="265">
        <f>H537</f>
        <v>1040.52</v>
      </c>
      <c r="I534" s="265">
        <f>I537</f>
        <v>1040.52</v>
      </c>
      <c r="J534" s="285">
        <f t="shared" si="57"/>
        <v>46.451370969902058</v>
      </c>
      <c r="K534" s="285"/>
    </row>
    <row r="535" spans="1:11" s="18" customFormat="1" ht="39.6" x14ac:dyDescent="0.3">
      <c r="A535" s="478"/>
      <c r="B535" s="478"/>
      <c r="C535" s="490" t="s">
        <v>615</v>
      </c>
      <c r="D535" s="491"/>
      <c r="E535" s="492" t="s">
        <v>637</v>
      </c>
      <c r="F535" s="266">
        <f>F536</f>
        <v>1199.5</v>
      </c>
      <c r="G535" s="266">
        <f>G536</f>
        <v>1199.5</v>
      </c>
      <c r="H535" s="267"/>
      <c r="I535" s="267"/>
      <c r="J535" s="288"/>
      <c r="K535" s="288"/>
    </row>
    <row r="536" spans="1:11" s="18" customFormat="1" ht="27" x14ac:dyDescent="0.3">
      <c r="A536" s="478"/>
      <c r="B536" s="478"/>
      <c r="C536" s="478"/>
      <c r="D536" s="478" t="s">
        <v>57</v>
      </c>
      <c r="E536" s="479" t="s">
        <v>56</v>
      </c>
      <c r="F536" s="266">
        <v>1199.5</v>
      </c>
      <c r="G536" s="266">
        <v>1199.5</v>
      </c>
      <c r="H536" s="267"/>
      <c r="I536" s="267"/>
      <c r="J536" s="288"/>
      <c r="K536" s="288"/>
    </row>
    <row r="537" spans="1:11" x14ac:dyDescent="0.3">
      <c r="A537" s="150"/>
      <c r="B537" s="150"/>
      <c r="C537" s="148" t="s">
        <v>692</v>
      </c>
      <c r="D537" s="149"/>
      <c r="E537" s="164" t="s">
        <v>701</v>
      </c>
      <c r="F537" s="270">
        <f>F538</f>
        <v>1040.52</v>
      </c>
      <c r="G537" s="270">
        <f>G538</f>
        <v>1040.52</v>
      </c>
      <c r="H537" s="270">
        <f>H538</f>
        <v>1040.52</v>
      </c>
      <c r="I537" s="270">
        <f>I538</f>
        <v>1040.52</v>
      </c>
      <c r="J537" s="287">
        <f t="shared" si="57"/>
        <v>100</v>
      </c>
      <c r="K537" s="287"/>
    </row>
    <row r="538" spans="1:11" ht="27" x14ac:dyDescent="0.3">
      <c r="A538" s="150"/>
      <c r="B538" s="150"/>
      <c r="C538" s="149"/>
      <c r="D538" s="6" t="s">
        <v>57</v>
      </c>
      <c r="E538" s="145" t="s">
        <v>56</v>
      </c>
      <c r="F538" s="270">
        <v>1040.52</v>
      </c>
      <c r="G538" s="270">
        <v>1040.52</v>
      </c>
      <c r="H538" s="270">
        <v>1040.52</v>
      </c>
      <c r="I538" s="270">
        <v>1040.52</v>
      </c>
      <c r="J538" s="287">
        <f t="shared" si="57"/>
        <v>100</v>
      </c>
      <c r="K538" s="287"/>
    </row>
    <row r="539" spans="1:11" x14ac:dyDescent="0.3">
      <c r="A539" s="28"/>
      <c r="B539" s="17" t="s">
        <v>226</v>
      </c>
      <c r="C539" s="16"/>
      <c r="D539" s="15"/>
      <c r="E539" s="14" t="s">
        <v>225</v>
      </c>
      <c r="F539" s="267">
        <f t="shared" ref="F539:I540" si="66">F540</f>
        <v>361383.39156000002</v>
      </c>
      <c r="G539" s="267">
        <f t="shared" si="66"/>
        <v>378664.58755999996</v>
      </c>
      <c r="H539" s="267">
        <f t="shared" si="66"/>
        <v>210075.58397000001</v>
      </c>
      <c r="I539" s="267">
        <f t="shared" si="66"/>
        <v>210075.58397000001</v>
      </c>
      <c r="J539" s="288">
        <f t="shared" si="57"/>
        <v>55.478011641823578</v>
      </c>
      <c r="K539" s="288">
        <f t="shared" si="58"/>
        <v>100</v>
      </c>
    </row>
    <row r="540" spans="1:11" x14ac:dyDescent="0.3">
      <c r="A540" s="28"/>
      <c r="B540" s="17"/>
      <c r="C540" s="16" t="s">
        <v>36</v>
      </c>
      <c r="D540" s="15"/>
      <c r="E540" s="21" t="s">
        <v>35</v>
      </c>
      <c r="F540" s="267">
        <f t="shared" si="66"/>
        <v>361383.39156000002</v>
      </c>
      <c r="G540" s="267">
        <f t="shared" si="66"/>
        <v>378664.58755999996</v>
      </c>
      <c r="H540" s="267">
        <f t="shared" si="66"/>
        <v>210075.58397000001</v>
      </c>
      <c r="I540" s="267">
        <f t="shared" si="66"/>
        <v>210075.58397000001</v>
      </c>
      <c r="J540" s="288">
        <f t="shared" si="57"/>
        <v>55.478011641823578</v>
      </c>
      <c r="K540" s="288">
        <f t="shared" si="58"/>
        <v>100</v>
      </c>
    </row>
    <row r="541" spans="1:11" ht="26.4" x14ac:dyDescent="0.3">
      <c r="A541" s="44"/>
      <c r="B541" s="25"/>
      <c r="C541" s="26" t="s">
        <v>78</v>
      </c>
      <c r="D541" s="25"/>
      <c r="E541" s="24" t="s">
        <v>203</v>
      </c>
      <c r="F541" s="263">
        <f>F542+F570+F574</f>
        <v>361383.39156000002</v>
      </c>
      <c r="G541" s="263">
        <f>G542+G570+G574</f>
        <v>378664.58755999996</v>
      </c>
      <c r="H541" s="263">
        <f>H542+H570+H574</f>
        <v>210075.58397000001</v>
      </c>
      <c r="I541" s="263">
        <f>I542+I570+I574</f>
        <v>210075.58397000001</v>
      </c>
      <c r="J541" s="283">
        <f t="shared" si="57"/>
        <v>55.478011641823578</v>
      </c>
      <c r="K541" s="283">
        <f t="shared" si="58"/>
        <v>100</v>
      </c>
    </row>
    <row r="542" spans="1:11" x14ac:dyDescent="0.3">
      <c r="A542" s="23"/>
      <c r="B542" s="23"/>
      <c r="C542" s="23" t="s">
        <v>172</v>
      </c>
      <c r="D542" s="23"/>
      <c r="E542" s="42" t="s">
        <v>171</v>
      </c>
      <c r="F542" s="264">
        <f>F543+F552+F563</f>
        <v>350819.35206</v>
      </c>
      <c r="G542" s="264">
        <f>G543+G552+G563</f>
        <v>368100.54805999994</v>
      </c>
      <c r="H542" s="264">
        <f>H543+H552+H563</f>
        <v>204352.53197000001</v>
      </c>
      <c r="I542" s="264">
        <f>I543+I552+I563</f>
        <v>204352.53197000001</v>
      </c>
      <c r="J542" s="284">
        <f t="shared" si="57"/>
        <v>55.515410951436785</v>
      </c>
      <c r="K542" s="284">
        <f t="shared" si="58"/>
        <v>100</v>
      </c>
    </row>
    <row r="543" spans="1:11" ht="27" x14ac:dyDescent="0.3">
      <c r="A543" s="101"/>
      <c r="B543" s="101"/>
      <c r="C543" s="101" t="s">
        <v>224</v>
      </c>
      <c r="D543" s="101"/>
      <c r="E543" s="102" t="s">
        <v>155</v>
      </c>
      <c r="F543" s="265">
        <f>F544+F546+F548</f>
        <v>308386.82516000001</v>
      </c>
      <c r="G543" s="265">
        <f>G544+G546+G548</f>
        <v>324280.62515999994</v>
      </c>
      <c r="H543" s="265">
        <f>H544+H546+H548</f>
        <v>178413.45</v>
      </c>
      <c r="I543" s="265">
        <f>I544+I546+I548</f>
        <v>178413.45</v>
      </c>
      <c r="J543" s="285">
        <f t="shared" si="57"/>
        <v>55.018226855819982</v>
      </c>
      <c r="K543" s="285">
        <f t="shared" si="58"/>
        <v>100</v>
      </c>
    </row>
    <row r="544" spans="1:11" ht="27" x14ac:dyDescent="0.3">
      <c r="A544" s="7"/>
      <c r="B544" s="7"/>
      <c r="C544" s="6" t="s">
        <v>223</v>
      </c>
      <c r="D544" s="49"/>
      <c r="E544" s="5" t="s">
        <v>222</v>
      </c>
      <c r="F544" s="266">
        <f>F545</f>
        <v>38014.1</v>
      </c>
      <c r="G544" s="266">
        <f>G545</f>
        <v>38014.1</v>
      </c>
      <c r="H544" s="266">
        <f>H545</f>
        <v>19997.04</v>
      </c>
      <c r="I544" s="266">
        <f>I545</f>
        <v>19997.04</v>
      </c>
      <c r="J544" s="286">
        <f t="shared" si="57"/>
        <v>52.604270520675222</v>
      </c>
      <c r="K544" s="286">
        <f t="shared" si="58"/>
        <v>100</v>
      </c>
    </row>
    <row r="545" spans="1:11" ht="27" x14ac:dyDescent="0.3">
      <c r="A545" s="7"/>
      <c r="B545" s="7"/>
      <c r="C545" s="6"/>
      <c r="D545" s="6" t="s">
        <v>57</v>
      </c>
      <c r="E545" s="5" t="s">
        <v>56</v>
      </c>
      <c r="F545" s="270">
        <v>38014.1</v>
      </c>
      <c r="G545" s="270">
        <v>38014.1</v>
      </c>
      <c r="H545" s="257">
        <v>19997.04</v>
      </c>
      <c r="I545" s="257">
        <v>19997.04</v>
      </c>
      <c r="J545" s="287">
        <f t="shared" ref="J545:J610" si="67">I545/G545*100</f>
        <v>52.604270520675222</v>
      </c>
      <c r="K545" s="287">
        <f t="shared" ref="K545:K610" si="68">I545/H545*100</f>
        <v>100</v>
      </c>
    </row>
    <row r="546" spans="1:11" ht="40.200000000000003" x14ac:dyDescent="0.3">
      <c r="A546" s="7"/>
      <c r="B546" s="7"/>
      <c r="C546" s="6" t="s">
        <v>221</v>
      </c>
      <c r="D546" s="6"/>
      <c r="E546" s="5" t="s">
        <v>220</v>
      </c>
      <c r="F546" s="266">
        <f>F547</f>
        <v>260129.92516000001</v>
      </c>
      <c r="G546" s="266">
        <f>G547</f>
        <v>276023.72515999997</v>
      </c>
      <c r="H546" s="266">
        <f>H547</f>
        <v>152916.81</v>
      </c>
      <c r="I546" s="266">
        <f>I547</f>
        <v>152916.81</v>
      </c>
      <c r="J546" s="286">
        <f t="shared" si="67"/>
        <v>55.399879090596357</v>
      </c>
      <c r="K546" s="286">
        <f t="shared" si="68"/>
        <v>100</v>
      </c>
    </row>
    <row r="547" spans="1:11" ht="27" x14ac:dyDescent="0.3">
      <c r="A547" s="7"/>
      <c r="B547" s="7"/>
      <c r="C547" s="6"/>
      <c r="D547" s="6" t="s">
        <v>57</v>
      </c>
      <c r="E547" s="5" t="s">
        <v>56</v>
      </c>
      <c r="F547" s="271">
        <v>260129.92516000001</v>
      </c>
      <c r="G547" s="271">
        <v>276023.72515999997</v>
      </c>
      <c r="H547" s="257">
        <v>152916.81</v>
      </c>
      <c r="I547" s="257">
        <v>152916.81</v>
      </c>
      <c r="J547" s="291">
        <f t="shared" si="67"/>
        <v>55.399879090596357</v>
      </c>
      <c r="K547" s="291">
        <f t="shared" si="68"/>
        <v>100</v>
      </c>
    </row>
    <row r="548" spans="1:11" ht="51" customHeight="1" x14ac:dyDescent="0.3">
      <c r="A548" s="7"/>
      <c r="B548" s="7"/>
      <c r="C548" s="6" t="s">
        <v>219</v>
      </c>
      <c r="D548" s="6"/>
      <c r="E548" s="5" t="s">
        <v>218</v>
      </c>
      <c r="F548" s="269">
        <f>F550+F551</f>
        <v>10242.800000000001</v>
      </c>
      <c r="G548" s="269">
        <f>G550+G551</f>
        <v>10242.800000000001</v>
      </c>
      <c r="H548" s="269">
        <f>H550+H551</f>
        <v>5499.6</v>
      </c>
      <c r="I548" s="269">
        <f>I550+I551</f>
        <v>5499.6</v>
      </c>
      <c r="J548" s="290">
        <f t="shared" si="67"/>
        <v>53.692349748115745</v>
      </c>
      <c r="K548" s="290">
        <f t="shared" si="68"/>
        <v>100</v>
      </c>
    </row>
    <row r="549" spans="1:11" ht="27" x14ac:dyDescent="0.3">
      <c r="A549" s="7"/>
      <c r="B549" s="7"/>
      <c r="C549" s="6"/>
      <c r="D549" s="6" t="s">
        <v>57</v>
      </c>
      <c r="E549" s="5" t="s">
        <v>56</v>
      </c>
      <c r="F549" s="269">
        <f>F550+F551</f>
        <v>10242.800000000001</v>
      </c>
      <c r="G549" s="269">
        <f>G550+G551</f>
        <v>10242.800000000001</v>
      </c>
      <c r="H549" s="269">
        <f>H550+H551</f>
        <v>5499.6</v>
      </c>
      <c r="I549" s="269">
        <f>I550+I551</f>
        <v>5499.6</v>
      </c>
      <c r="J549" s="290">
        <f t="shared" si="67"/>
        <v>53.692349748115745</v>
      </c>
      <c r="K549" s="290">
        <f t="shared" si="68"/>
        <v>100</v>
      </c>
    </row>
    <row r="550" spans="1:11" x14ac:dyDescent="0.3">
      <c r="A550" s="7"/>
      <c r="B550" s="7"/>
      <c r="C550" s="6"/>
      <c r="D550" s="6"/>
      <c r="E550" s="5" t="s">
        <v>208</v>
      </c>
      <c r="F550" s="270">
        <v>9474.6</v>
      </c>
      <c r="G550" s="270">
        <v>9474.6</v>
      </c>
      <c r="H550" s="270">
        <v>5074.6000000000004</v>
      </c>
      <c r="I550" s="270">
        <v>5074.6000000000004</v>
      </c>
      <c r="J550" s="287">
        <f t="shared" si="67"/>
        <v>53.560044751229604</v>
      </c>
      <c r="K550" s="287">
        <f t="shared" si="68"/>
        <v>100</v>
      </c>
    </row>
    <row r="551" spans="1:11" x14ac:dyDescent="0.3">
      <c r="A551" s="7"/>
      <c r="B551" s="7"/>
      <c r="C551" s="6"/>
      <c r="D551" s="6"/>
      <c r="E551" s="5" t="s">
        <v>69</v>
      </c>
      <c r="F551" s="270">
        <v>768.2</v>
      </c>
      <c r="G551" s="270">
        <v>768.2</v>
      </c>
      <c r="H551" s="270">
        <v>425</v>
      </c>
      <c r="I551" s="270">
        <v>425</v>
      </c>
      <c r="J551" s="287">
        <f t="shared" si="67"/>
        <v>55.324134340015618</v>
      </c>
      <c r="K551" s="287">
        <f t="shared" si="68"/>
        <v>100</v>
      </c>
    </row>
    <row r="552" spans="1:11" ht="38.25" customHeight="1" x14ac:dyDescent="0.3">
      <c r="A552" s="101"/>
      <c r="B552" s="101"/>
      <c r="C552" s="101" t="s">
        <v>170</v>
      </c>
      <c r="D552" s="101"/>
      <c r="E552" s="102" t="s">
        <v>169</v>
      </c>
      <c r="F552" s="265">
        <f>F555+F557+F559+F561</f>
        <v>20129.7</v>
      </c>
      <c r="G552" s="265">
        <f>G555+G557+G559+G561+G553</f>
        <v>20767.400000000001</v>
      </c>
      <c r="H552" s="265">
        <f>H555+H557+H559+H561+H553</f>
        <v>11401.455070000002</v>
      </c>
      <c r="I552" s="265">
        <f>I555+I557+I559+I561+I553</f>
        <v>11401.455070000002</v>
      </c>
      <c r="J552" s="285">
        <f t="shared" si="67"/>
        <v>54.900734179531383</v>
      </c>
      <c r="K552" s="285">
        <f t="shared" si="68"/>
        <v>100</v>
      </c>
    </row>
    <row r="553" spans="1:11" ht="40.200000000000003" x14ac:dyDescent="0.3">
      <c r="A553" s="247"/>
      <c r="B553" s="247"/>
      <c r="C553" s="6" t="s">
        <v>812</v>
      </c>
      <c r="D553" s="249"/>
      <c r="E553" s="250" t="s">
        <v>815</v>
      </c>
      <c r="F553" s="271">
        <v>0</v>
      </c>
      <c r="G553" s="271">
        <f>G554</f>
        <v>637.70000000000005</v>
      </c>
      <c r="H553" s="271">
        <f>H554</f>
        <v>354.27600000000001</v>
      </c>
      <c r="I553" s="271">
        <f>I554</f>
        <v>354.27600000000001</v>
      </c>
      <c r="J553" s="291">
        <f>I553/G553*100</f>
        <v>55.555276775913434</v>
      </c>
      <c r="K553" s="291">
        <f>I553/H553*100</f>
        <v>100</v>
      </c>
    </row>
    <row r="554" spans="1:11" ht="27" x14ac:dyDescent="0.3">
      <c r="A554" s="247"/>
      <c r="B554" s="247"/>
      <c r="C554" s="249"/>
      <c r="D554" s="6" t="s">
        <v>57</v>
      </c>
      <c r="E554" s="5" t="s">
        <v>56</v>
      </c>
      <c r="F554" s="271">
        <v>0</v>
      </c>
      <c r="G554" s="271">
        <v>637.70000000000005</v>
      </c>
      <c r="H554" s="271">
        <v>354.27600000000001</v>
      </c>
      <c r="I554" s="271">
        <v>354.27600000000001</v>
      </c>
      <c r="J554" s="291">
        <f>I554/G554*100</f>
        <v>55.555276775913434</v>
      </c>
      <c r="K554" s="291">
        <f>I554/H554*100</f>
        <v>100</v>
      </c>
    </row>
    <row r="555" spans="1:11" x14ac:dyDescent="0.3">
      <c r="A555" s="7"/>
      <c r="B555" s="7"/>
      <c r="C555" s="6" t="s">
        <v>217</v>
      </c>
      <c r="D555" s="6"/>
      <c r="E555" s="5" t="s">
        <v>216</v>
      </c>
      <c r="F555" s="266">
        <f>F556</f>
        <v>7277.9</v>
      </c>
      <c r="G555" s="266">
        <f>G556</f>
        <v>7277.9</v>
      </c>
      <c r="H555" s="266">
        <f>H556</f>
        <v>4043.3</v>
      </c>
      <c r="I555" s="266">
        <f>I556</f>
        <v>4043.3</v>
      </c>
      <c r="J555" s="286">
        <f t="shared" si="67"/>
        <v>55.55586089393919</v>
      </c>
      <c r="K555" s="286">
        <f t="shared" si="68"/>
        <v>100</v>
      </c>
    </row>
    <row r="556" spans="1:11" ht="27" x14ac:dyDescent="0.3">
      <c r="A556" s="7"/>
      <c r="B556" s="7"/>
      <c r="C556" s="6"/>
      <c r="D556" s="6" t="s">
        <v>57</v>
      </c>
      <c r="E556" s="5" t="s">
        <v>56</v>
      </c>
      <c r="F556" s="270">
        <v>7277.9</v>
      </c>
      <c r="G556" s="270">
        <v>7277.9</v>
      </c>
      <c r="H556" s="257">
        <v>4043.3</v>
      </c>
      <c r="I556" s="257">
        <v>4043.3</v>
      </c>
      <c r="J556" s="287">
        <f t="shared" si="67"/>
        <v>55.55586089393919</v>
      </c>
      <c r="K556" s="287">
        <f t="shared" si="68"/>
        <v>100</v>
      </c>
    </row>
    <row r="557" spans="1:11" ht="27" x14ac:dyDescent="0.3">
      <c r="A557" s="7"/>
      <c r="B557" s="7"/>
      <c r="C557" s="6" t="s">
        <v>215</v>
      </c>
      <c r="D557" s="6"/>
      <c r="E557" s="5" t="s">
        <v>214</v>
      </c>
      <c r="F557" s="266">
        <f>F558</f>
        <v>446.3</v>
      </c>
      <c r="G557" s="266">
        <f>G558</f>
        <v>446.3</v>
      </c>
      <c r="H557" s="266">
        <f>H558</f>
        <v>269.18900000000002</v>
      </c>
      <c r="I557" s="266">
        <f>I558</f>
        <v>269.18900000000002</v>
      </c>
      <c r="J557" s="286">
        <f t="shared" si="67"/>
        <v>60.315706923594007</v>
      </c>
      <c r="K557" s="286">
        <f t="shared" si="68"/>
        <v>100</v>
      </c>
    </row>
    <row r="558" spans="1:11" ht="27" x14ac:dyDescent="0.3">
      <c r="A558" s="7"/>
      <c r="B558" s="7"/>
      <c r="C558" s="6"/>
      <c r="D558" s="6" t="s">
        <v>57</v>
      </c>
      <c r="E558" s="5" t="s">
        <v>56</v>
      </c>
      <c r="F558" s="270">
        <v>446.3</v>
      </c>
      <c r="G558" s="270">
        <v>446.3</v>
      </c>
      <c r="H558" s="257">
        <v>269.18900000000002</v>
      </c>
      <c r="I558" s="257">
        <v>269.18900000000002</v>
      </c>
      <c r="J558" s="287">
        <f t="shared" si="67"/>
        <v>60.315706923594007</v>
      </c>
      <c r="K558" s="287">
        <f t="shared" si="68"/>
        <v>100</v>
      </c>
    </row>
    <row r="559" spans="1:11" ht="27" x14ac:dyDescent="0.3">
      <c r="A559" s="7"/>
      <c r="B559" s="7"/>
      <c r="C559" s="6" t="s">
        <v>213</v>
      </c>
      <c r="D559" s="6"/>
      <c r="E559" s="5" t="s">
        <v>212</v>
      </c>
      <c r="F559" s="266">
        <f>F560</f>
        <v>105</v>
      </c>
      <c r="G559" s="266">
        <f>G560</f>
        <v>105</v>
      </c>
      <c r="H559" s="266">
        <f>H560</f>
        <v>58.35</v>
      </c>
      <c r="I559" s="266">
        <f>I560</f>
        <v>58.35</v>
      </c>
      <c r="J559" s="286">
        <f t="shared" si="67"/>
        <v>55.571428571428569</v>
      </c>
      <c r="K559" s="286">
        <f t="shared" si="68"/>
        <v>100</v>
      </c>
    </row>
    <row r="560" spans="1:11" ht="27" x14ac:dyDescent="0.3">
      <c r="A560" s="7"/>
      <c r="B560" s="7"/>
      <c r="C560" s="6"/>
      <c r="D560" s="6" t="s">
        <v>57</v>
      </c>
      <c r="E560" s="5" t="s">
        <v>56</v>
      </c>
      <c r="F560" s="270">
        <v>105</v>
      </c>
      <c r="G560" s="270">
        <v>105</v>
      </c>
      <c r="H560" s="257">
        <v>58.35</v>
      </c>
      <c r="I560" s="257">
        <v>58.35</v>
      </c>
      <c r="J560" s="287">
        <f t="shared" si="67"/>
        <v>55.571428571428569</v>
      </c>
      <c r="K560" s="287">
        <f t="shared" si="68"/>
        <v>100</v>
      </c>
    </row>
    <row r="561" spans="1:11" ht="27" x14ac:dyDescent="0.3">
      <c r="A561" s="7"/>
      <c r="B561" s="7"/>
      <c r="C561" s="6" t="s">
        <v>210</v>
      </c>
      <c r="D561" s="6"/>
      <c r="E561" s="5" t="s">
        <v>209</v>
      </c>
      <c r="F561" s="266">
        <f>F562</f>
        <v>12300.5</v>
      </c>
      <c r="G561" s="266">
        <f>G562</f>
        <v>12300.5</v>
      </c>
      <c r="H561" s="266">
        <f>H562</f>
        <v>6676.3400700000002</v>
      </c>
      <c r="I561" s="266">
        <f>I562</f>
        <v>6676.3400700000002</v>
      </c>
      <c r="J561" s="286">
        <f t="shared" si="67"/>
        <v>54.276981179626851</v>
      </c>
      <c r="K561" s="286">
        <f t="shared" si="68"/>
        <v>100</v>
      </c>
    </row>
    <row r="562" spans="1:11" ht="27" x14ac:dyDescent="0.3">
      <c r="A562" s="7"/>
      <c r="B562" s="7"/>
      <c r="C562" s="6"/>
      <c r="D562" s="6" t="s">
        <v>57</v>
      </c>
      <c r="E562" s="5" t="s">
        <v>56</v>
      </c>
      <c r="F562" s="271">
        <v>12300.5</v>
      </c>
      <c r="G562" s="271">
        <v>12300.5</v>
      </c>
      <c r="H562" s="257">
        <v>6676.3400700000002</v>
      </c>
      <c r="I562" s="257">
        <v>6676.3400700000002</v>
      </c>
      <c r="J562" s="291">
        <f t="shared" si="67"/>
        <v>54.276981179626851</v>
      </c>
      <c r="K562" s="291">
        <f t="shared" si="68"/>
        <v>100</v>
      </c>
    </row>
    <row r="563" spans="1:11" s="61" customFormat="1" ht="27" customHeight="1" x14ac:dyDescent="0.3">
      <c r="A563" s="106"/>
      <c r="B563" s="106"/>
      <c r="C563" s="140" t="s">
        <v>609</v>
      </c>
      <c r="D563" s="141"/>
      <c r="E563" s="142" t="s">
        <v>610</v>
      </c>
      <c r="F563" s="265">
        <f>F566+F564+F568</f>
        <v>22302.8269</v>
      </c>
      <c r="G563" s="265">
        <f>G566+G564+G568</f>
        <v>23052.5229</v>
      </c>
      <c r="H563" s="265">
        <f>H566+H564+H568</f>
        <v>14537.626899999999</v>
      </c>
      <c r="I563" s="265">
        <f>I566+I564+I568</f>
        <v>14537.626899999999</v>
      </c>
      <c r="J563" s="285">
        <f t="shared" si="67"/>
        <v>63.063062394788894</v>
      </c>
      <c r="K563" s="285">
        <f t="shared" si="68"/>
        <v>100</v>
      </c>
    </row>
    <row r="564" spans="1:11" ht="40.200000000000003" x14ac:dyDescent="0.3">
      <c r="A564" s="150"/>
      <c r="B564" s="150"/>
      <c r="C564" s="128" t="s">
        <v>652</v>
      </c>
      <c r="D564" s="6"/>
      <c r="E564" s="95" t="s">
        <v>653</v>
      </c>
      <c r="F564" s="271">
        <f>F565</f>
        <v>267</v>
      </c>
      <c r="G564" s="271">
        <f>G565</f>
        <v>426.7</v>
      </c>
      <c r="H564" s="271">
        <f>H565</f>
        <v>167.5</v>
      </c>
      <c r="I564" s="271">
        <f>I565</f>
        <v>167.5</v>
      </c>
      <c r="J564" s="291">
        <f>I564/G564*100</f>
        <v>39.254745722990393</v>
      </c>
      <c r="K564" s="291">
        <f>I564/H564*100</f>
        <v>100</v>
      </c>
    </row>
    <row r="565" spans="1:11" ht="27" x14ac:dyDescent="0.3">
      <c r="A565" s="150"/>
      <c r="B565" s="150"/>
      <c r="C565" s="6"/>
      <c r="D565" s="6" t="s">
        <v>57</v>
      </c>
      <c r="E565" s="95" t="s">
        <v>56</v>
      </c>
      <c r="F565" s="271">
        <v>267</v>
      </c>
      <c r="G565" s="271">
        <v>426.7</v>
      </c>
      <c r="H565" s="271">
        <v>167.5</v>
      </c>
      <c r="I565" s="271">
        <v>167.5</v>
      </c>
      <c r="J565" s="291">
        <f>I565/G565*100</f>
        <v>39.254745722990393</v>
      </c>
      <c r="K565" s="291">
        <f>I565/H565*100</f>
        <v>100</v>
      </c>
    </row>
    <row r="566" spans="1:11" ht="27" x14ac:dyDescent="0.3">
      <c r="A566" s="7"/>
      <c r="B566" s="7"/>
      <c r="C566" s="128" t="s">
        <v>611</v>
      </c>
      <c r="D566" s="128"/>
      <c r="E566" s="160" t="s">
        <v>633</v>
      </c>
      <c r="F566" s="266">
        <f>F567</f>
        <v>416.92689999999999</v>
      </c>
      <c r="G566" s="266">
        <f>G567</f>
        <v>1006.9229</v>
      </c>
      <c r="H566" s="266">
        <f>H567</f>
        <v>263.12689999999998</v>
      </c>
      <c r="I566" s="266">
        <f>I567</f>
        <v>263.12689999999998</v>
      </c>
      <c r="J566" s="286">
        <f t="shared" si="67"/>
        <v>26.131782284423167</v>
      </c>
      <c r="K566" s="286">
        <f t="shared" si="68"/>
        <v>100</v>
      </c>
    </row>
    <row r="567" spans="1:11" ht="27" x14ac:dyDescent="0.3">
      <c r="A567" s="7"/>
      <c r="B567" s="7"/>
      <c r="C567" s="6"/>
      <c r="D567" s="6" t="s">
        <v>57</v>
      </c>
      <c r="E567" s="5" t="s">
        <v>56</v>
      </c>
      <c r="F567" s="271">
        <v>416.92689999999999</v>
      </c>
      <c r="G567" s="271">
        <v>1006.9229</v>
      </c>
      <c r="H567" s="271">
        <v>263.12689999999998</v>
      </c>
      <c r="I567" s="271">
        <v>263.12689999999998</v>
      </c>
      <c r="J567" s="291">
        <f t="shared" si="67"/>
        <v>26.131782284423167</v>
      </c>
      <c r="K567" s="291">
        <f t="shared" si="68"/>
        <v>100</v>
      </c>
    </row>
    <row r="568" spans="1:11" ht="27" x14ac:dyDescent="0.3">
      <c r="A568" s="7"/>
      <c r="B568" s="7"/>
      <c r="C568" s="6" t="s">
        <v>680</v>
      </c>
      <c r="D568" s="6"/>
      <c r="E568" s="5" t="s">
        <v>211</v>
      </c>
      <c r="F568" s="266">
        <f>F569</f>
        <v>21618.9</v>
      </c>
      <c r="G568" s="266">
        <f>G569</f>
        <v>21618.9</v>
      </c>
      <c r="H568" s="266">
        <f>H569</f>
        <v>14107</v>
      </c>
      <c r="I568" s="266">
        <f>I569</f>
        <v>14107</v>
      </c>
      <c r="J568" s="286">
        <f t="shared" si="67"/>
        <v>65.2530887325442</v>
      </c>
      <c r="K568" s="286">
        <f t="shared" si="68"/>
        <v>100</v>
      </c>
    </row>
    <row r="569" spans="1:11" ht="27" x14ac:dyDescent="0.3">
      <c r="A569" s="7"/>
      <c r="B569" s="7"/>
      <c r="C569" s="6"/>
      <c r="D569" s="6" t="s">
        <v>57</v>
      </c>
      <c r="E569" s="5" t="s">
        <v>56</v>
      </c>
      <c r="F569" s="271">
        <v>21618.9</v>
      </c>
      <c r="G569" s="271">
        <v>21618.9</v>
      </c>
      <c r="H569" s="271">
        <v>14107</v>
      </c>
      <c r="I569" s="271">
        <v>14107</v>
      </c>
      <c r="J569" s="291">
        <f t="shared" si="67"/>
        <v>65.2530887325442</v>
      </c>
      <c r="K569" s="291">
        <f t="shared" si="68"/>
        <v>100</v>
      </c>
    </row>
    <row r="570" spans="1:11" x14ac:dyDescent="0.3">
      <c r="A570" s="23"/>
      <c r="B570" s="23"/>
      <c r="C570" s="23" t="s">
        <v>77</v>
      </c>
      <c r="D570" s="23"/>
      <c r="E570" s="42" t="s">
        <v>76</v>
      </c>
      <c r="F570" s="264">
        <f t="shared" ref="F570:I572" si="69">F571</f>
        <v>5187.8594999999996</v>
      </c>
      <c r="G570" s="264">
        <f t="shared" si="69"/>
        <v>5187.8594999999996</v>
      </c>
      <c r="H570" s="264">
        <f t="shared" si="69"/>
        <v>3361.6819999999998</v>
      </c>
      <c r="I570" s="264">
        <f t="shared" si="69"/>
        <v>3361.6819999999998</v>
      </c>
      <c r="J570" s="284">
        <f t="shared" si="67"/>
        <v>64.799017783731429</v>
      </c>
      <c r="K570" s="284">
        <f t="shared" si="68"/>
        <v>100</v>
      </c>
    </row>
    <row r="571" spans="1:11" ht="27" x14ac:dyDescent="0.3">
      <c r="A571" s="101"/>
      <c r="B571" s="101"/>
      <c r="C571" s="101" t="s">
        <v>75</v>
      </c>
      <c r="D571" s="101"/>
      <c r="E571" s="102" t="s">
        <v>74</v>
      </c>
      <c r="F571" s="265">
        <f t="shared" si="69"/>
        <v>5187.8594999999996</v>
      </c>
      <c r="G571" s="265">
        <f t="shared" si="69"/>
        <v>5187.8594999999996</v>
      </c>
      <c r="H571" s="265">
        <f t="shared" si="69"/>
        <v>3361.6819999999998</v>
      </c>
      <c r="I571" s="265">
        <f t="shared" si="69"/>
        <v>3361.6819999999998</v>
      </c>
      <c r="J571" s="285">
        <f t="shared" si="67"/>
        <v>64.799017783731429</v>
      </c>
      <c r="K571" s="285">
        <f t="shared" si="68"/>
        <v>100</v>
      </c>
    </row>
    <row r="572" spans="1:11" ht="27" x14ac:dyDescent="0.3">
      <c r="A572" s="7"/>
      <c r="B572" s="7"/>
      <c r="C572" s="6" t="s">
        <v>163</v>
      </c>
      <c r="D572" s="6"/>
      <c r="E572" s="5" t="s">
        <v>162</v>
      </c>
      <c r="F572" s="266">
        <f t="shared" si="69"/>
        <v>5187.8594999999996</v>
      </c>
      <c r="G572" s="266">
        <f t="shared" si="69"/>
        <v>5187.8594999999996</v>
      </c>
      <c r="H572" s="266">
        <f t="shared" si="69"/>
        <v>3361.6819999999998</v>
      </c>
      <c r="I572" s="266">
        <f t="shared" si="69"/>
        <v>3361.6819999999998</v>
      </c>
      <c r="J572" s="286">
        <f t="shared" si="67"/>
        <v>64.799017783731429</v>
      </c>
      <c r="K572" s="286">
        <f t="shared" si="68"/>
        <v>100</v>
      </c>
    </row>
    <row r="573" spans="1:11" ht="27" x14ac:dyDescent="0.3">
      <c r="A573" s="7"/>
      <c r="B573" s="7"/>
      <c r="C573" s="6"/>
      <c r="D573" s="59" t="s">
        <v>57</v>
      </c>
      <c r="E573" s="58" t="s">
        <v>56</v>
      </c>
      <c r="F573" s="266">
        <v>5187.8594999999996</v>
      </c>
      <c r="G573" s="266">
        <v>5187.8594999999996</v>
      </c>
      <c r="H573" s="257">
        <v>3361.6819999999998</v>
      </c>
      <c r="I573" s="257">
        <v>3361.6819999999998</v>
      </c>
      <c r="J573" s="286">
        <f t="shared" si="67"/>
        <v>64.799017783731429</v>
      </c>
      <c r="K573" s="286">
        <f t="shared" si="68"/>
        <v>100</v>
      </c>
    </row>
    <row r="574" spans="1:11" x14ac:dyDescent="0.3">
      <c r="A574" s="23"/>
      <c r="B574" s="23"/>
      <c r="C574" s="23" t="s">
        <v>207</v>
      </c>
      <c r="D574" s="23"/>
      <c r="E574" s="42" t="s">
        <v>206</v>
      </c>
      <c r="F574" s="264">
        <f>F575</f>
        <v>5376.1799999999994</v>
      </c>
      <c r="G574" s="264">
        <f>G575</f>
        <v>5376.1799999999994</v>
      </c>
      <c r="H574" s="264">
        <f>H575</f>
        <v>2361.37</v>
      </c>
      <c r="I574" s="264">
        <f>I575</f>
        <v>2361.37</v>
      </c>
      <c r="J574" s="284">
        <f t="shared" si="67"/>
        <v>43.922822524543456</v>
      </c>
      <c r="K574" s="284">
        <f t="shared" si="68"/>
        <v>100</v>
      </c>
    </row>
    <row r="575" spans="1:11" ht="27" x14ac:dyDescent="0.3">
      <c r="A575" s="105"/>
      <c r="B575" s="105"/>
      <c r="C575" s="105" t="s">
        <v>205</v>
      </c>
      <c r="D575" s="105"/>
      <c r="E575" s="102" t="s">
        <v>204</v>
      </c>
      <c r="F575" s="265">
        <f>F578+F580+F582+F576</f>
        <v>5376.1799999999994</v>
      </c>
      <c r="G575" s="265">
        <f>G578+G580+G582+G576</f>
        <v>5376.1799999999994</v>
      </c>
      <c r="H575" s="265">
        <f>H578+H580+H582+H576</f>
        <v>2361.37</v>
      </c>
      <c r="I575" s="265">
        <f>I578+I580+I582+I576</f>
        <v>2361.37</v>
      </c>
      <c r="J575" s="285">
        <f t="shared" si="67"/>
        <v>43.922822524543456</v>
      </c>
      <c r="K575" s="285">
        <f t="shared" si="68"/>
        <v>100</v>
      </c>
    </row>
    <row r="576" spans="1:11" s="18" customFormat="1" ht="27" x14ac:dyDescent="0.3">
      <c r="A576" s="478"/>
      <c r="B576" s="478"/>
      <c r="C576" s="487" t="s">
        <v>1142</v>
      </c>
      <c r="D576" s="478"/>
      <c r="E576" s="479" t="s">
        <v>1143</v>
      </c>
      <c r="F576" s="485">
        <f>F577</f>
        <v>821.4</v>
      </c>
      <c r="G576" s="266">
        <f>G577</f>
        <v>821.4</v>
      </c>
      <c r="H576" s="266">
        <f>H577</f>
        <v>383.5</v>
      </c>
      <c r="I576" s="266">
        <f>I577</f>
        <v>383.5</v>
      </c>
      <c r="J576" s="286"/>
      <c r="K576" s="286"/>
    </row>
    <row r="577" spans="1:11" s="18" customFormat="1" ht="27" x14ac:dyDescent="0.3">
      <c r="A577" s="478"/>
      <c r="B577" s="478"/>
      <c r="C577" s="487"/>
      <c r="D577" s="478" t="s">
        <v>57</v>
      </c>
      <c r="E577" s="479" t="s">
        <v>56</v>
      </c>
      <c r="F577" s="485">
        <v>821.4</v>
      </c>
      <c r="G577" s="266">
        <v>821.4</v>
      </c>
      <c r="H577" s="266">
        <v>383.5</v>
      </c>
      <c r="I577" s="266">
        <v>383.5</v>
      </c>
      <c r="J577" s="286"/>
      <c r="K577" s="286"/>
    </row>
    <row r="578" spans="1:11" ht="39.6" x14ac:dyDescent="0.3">
      <c r="A578" s="147"/>
      <c r="B578" s="147"/>
      <c r="C578" s="148" t="s">
        <v>615</v>
      </c>
      <c r="D578" s="146"/>
      <c r="E578" s="159" t="s">
        <v>637</v>
      </c>
      <c r="F578" s="268">
        <f>F579</f>
        <v>1531.3</v>
      </c>
      <c r="G578" s="268">
        <f>G579</f>
        <v>1531.3</v>
      </c>
      <c r="H578" s="268">
        <f>H579</f>
        <v>324.39999999999998</v>
      </c>
      <c r="I578" s="268">
        <f>I579</f>
        <v>324.39999999999998</v>
      </c>
      <c r="J578" s="289">
        <f t="shared" si="67"/>
        <v>21.184614379938612</v>
      </c>
      <c r="K578" s="289">
        <f t="shared" si="68"/>
        <v>100</v>
      </c>
    </row>
    <row r="579" spans="1:11" ht="27" x14ac:dyDescent="0.3">
      <c r="A579" s="147"/>
      <c r="B579" s="147"/>
      <c r="C579" s="144"/>
      <c r="D579" s="144" t="s">
        <v>57</v>
      </c>
      <c r="E579" s="145" t="s">
        <v>56</v>
      </c>
      <c r="F579" s="270">
        <v>1531.3</v>
      </c>
      <c r="G579" s="270">
        <v>1531.3</v>
      </c>
      <c r="H579" s="270">
        <v>324.39999999999998</v>
      </c>
      <c r="I579" s="270">
        <v>324.39999999999998</v>
      </c>
      <c r="J579" s="287">
        <f t="shared" si="67"/>
        <v>21.184614379938612</v>
      </c>
      <c r="K579" s="287">
        <f t="shared" si="68"/>
        <v>100</v>
      </c>
    </row>
    <row r="580" spans="1:11" x14ac:dyDescent="0.3">
      <c r="A580" s="150"/>
      <c r="B580" s="150"/>
      <c r="C580" s="148" t="s">
        <v>692</v>
      </c>
      <c r="D580" s="149"/>
      <c r="E580" s="164" t="s">
        <v>701</v>
      </c>
      <c r="F580" s="270">
        <v>1653.48</v>
      </c>
      <c r="G580" s="270">
        <f>G581</f>
        <v>1653.48</v>
      </c>
      <c r="H580" s="270">
        <f>H581</f>
        <v>1653.47</v>
      </c>
      <c r="I580" s="270">
        <f>I581</f>
        <v>1653.47</v>
      </c>
      <c r="J580" s="287">
        <f t="shared" si="67"/>
        <v>99.999395214940606</v>
      </c>
      <c r="K580" s="287"/>
    </row>
    <row r="581" spans="1:11" ht="27" x14ac:dyDescent="0.3">
      <c r="A581" s="150"/>
      <c r="B581" s="150"/>
      <c r="C581" s="149"/>
      <c r="D581" s="6" t="s">
        <v>57</v>
      </c>
      <c r="E581" s="145" t="s">
        <v>56</v>
      </c>
      <c r="F581" s="270">
        <v>1653.48</v>
      </c>
      <c r="G581" s="270">
        <v>1653.48</v>
      </c>
      <c r="H581" s="270">
        <v>1653.47</v>
      </c>
      <c r="I581" s="270">
        <v>1653.47</v>
      </c>
      <c r="J581" s="287">
        <f t="shared" si="67"/>
        <v>99.999395214940606</v>
      </c>
      <c r="K581" s="287"/>
    </row>
    <row r="582" spans="1:11" x14ac:dyDescent="0.3">
      <c r="A582" s="175"/>
      <c r="B582" s="175"/>
      <c r="C582" s="148" t="s">
        <v>706</v>
      </c>
      <c r="D582" s="173"/>
      <c r="E582" s="174" t="s">
        <v>707</v>
      </c>
      <c r="F582" s="270">
        <v>1370</v>
      </c>
      <c r="G582" s="270">
        <f>G583</f>
        <v>1370</v>
      </c>
      <c r="H582" s="270">
        <v>0</v>
      </c>
      <c r="I582" s="270">
        <v>0</v>
      </c>
      <c r="J582" s="287">
        <f t="shared" si="67"/>
        <v>0</v>
      </c>
      <c r="K582" s="287"/>
    </row>
    <row r="583" spans="1:11" ht="27" x14ac:dyDescent="0.3">
      <c r="A583" s="175"/>
      <c r="B583" s="175"/>
      <c r="C583" s="173"/>
      <c r="D583" s="173" t="s">
        <v>57</v>
      </c>
      <c r="E583" s="145" t="s">
        <v>56</v>
      </c>
      <c r="F583" s="270">
        <v>1370</v>
      </c>
      <c r="G583" s="270">
        <v>1370</v>
      </c>
      <c r="H583" s="270">
        <v>0</v>
      </c>
      <c r="I583" s="270">
        <v>0</v>
      </c>
      <c r="J583" s="287">
        <f t="shared" si="67"/>
        <v>0</v>
      </c>
      <c r="K583" s="287"/>
    </row>
    <row r="584" spans="1:11" x14ac:dyDescent="0.3">
      <c r="A584" s="28"/>
      <c r="B584" s="17" t="s">
        <v>143</v>
      </c>
      <c r="C584" s="16"/>
      <c r="D584" s="17"/>
      <c r="E584" s="21" t="s">
        <v>142</v>
      </c>
      <c r="F584" s="267">
        <f t="shared" ref="F584:I587" si="70">F585</f>
        <v>42240.150999999998</v>
      </c>
      <c r="G584" s="267">
        <f t="shared" si="70"/>
        <v>42771.61</v>
      </c>
      <c r="H584" s="267">
        <f t="shared" si="70"/>
        <v>21241.159839999997</v>
      </c>
      <c r="I584" s="267">
        <f t="shared" si="70"/>
        <v>21241.159839999997</v>
      </c>
      <c r="J584" s="288">
        <f t="shared" si="67"/>
        <v>49.661819697691989</v>
      </c>
      <c r="K584" s="288">
        <f t="shared" si="68"/>
        <v>100</v>
      </c>
    </row>
    <row r="585" spans="1:11" x14ac:dyDescent="0.3">
      <c r="A585" s="28"/>
      <c r="B585" s="17"/>
      <c r="C585" s="16" t="s">
        <v>36</v>
      </c>
      <c r="D585" s="15"/>
      <c r="E585" s="21" t="s">
        <v>35</v>
      </c>
      <c r="F585" s="267">
        <f t="shared" si="70"/>
        <v>42240.150999999998</v>
      </c>
      <c r="G585" s="267">
        <f t="shared" si="70"/>
        <v>42771.61</v>
      </c>
      <c r="H585" s="267">
        <f t="shared" si="70"/>
        <v>21241.159839999997</v>
      </c>
      <c r="I585" s="267">
        <f t="shared" si="70"/>
        <v>21241.159839999997</v>
      </c>
      <c r="J585" s="288">
        <f t="shared" si="67"/>
        <v>49.661819697691989</v>
      </c>
      <c r="K585" s="288">
        <f t="shared" si="68"/>
        <v>100</v>
      </c>
    </row>
    <row r="586" spans="1:11" ht="26.4" x14ac:dyDescent="0.3">
      <c r="A586" s="44"/>
      <c r="B586" s="25"/>
      <c r="C586" s="26" t="s">
        <v>78</v>
      </c>
      <c r="D586" s="25"/>
      <c r="E586" s="24" t="s">
        <v>203</v>
      </c>
      <c r="F586" s="263">
        <f>F587+F593</f>
        <v>42240.150999999998</v>
      </c>
      <c r="G586" s="263">
        <f>G587+G593</f>
        <v>42771.61</v>
      </c>
      <c r="H586" s="263">
        <f>H587+H593</f>
        <v>21241.159839999997</v>
      </c>
      <c r="I586" s="263">
        <f>I587+I593</f>
        <v>21241.159839999997</v>
      </c>
      <c r="J586" s="283">
        <f t="shared" si="67"/>
        <v>49.661819697691989</v>
      </c>
      <c r="K586" s="283">
        <f t="shared" si="68"/>
        <v>100</v>
      </c>
    </row>
    <row r="587" spans="1:11" x14ac:dyDescent="0.3">
      <c r="A587" s="23"/>
      <c r="B587" s="23"/>
      <c r="C587" s="23" t="s">
        <v>198</v>
      </c>
      <c r="D587" s="23"/>
      <c r="E587" s="42" t="s">
        <v>197</v>
      </c>
      <c r="F587" s="264">
        <f t="shared" si="70"/>
        <v>42181.1</v>
      </c>
      <c r="G587" s="264">
        <f t="shared" si="70"/>
        <v>42181.1</v>
      </c>
      <c r="H587" s="264">
        <f t="shared" si="70"/>
        <v>20650.649839999998</v>
      </c>
      <c r="I587" s="264">
        <f t="shared" si="70"/>
        <v>20650.649839999998</v>
      </c>
      <c r="J587" s="284">
        <f t="shared" si="67"/>
        <v>48.957115485371403</v>
      </c>
      <c r="K587" s="284">
        <f t="shared" si="68"/>
        <v>100</v>
      </c>
    </row>
    <row r="588" spans="1:11" ht="27" x14ac:dyDescent="0.3">
      <c r="A588" s="101"/>
      <c r="B588" s="101"/>
      <c r="C588" s="101" t="s">
        <v>196</v>
      </c>
      <c r="D588" s="105"/>
      <c r="E588" s="102" t="s">
        <v>195</v>
      </c>
      <c r="F588" s="265">
        <f>F589+F591</f>
        <v>42181.1</v>
      </c>
      <c r="G588" s="265">
        <f>G589+G591</f>
        <v>42181.1</v>
      </c>
      <c r="H588" s="265">
        <f>H589+H591</f>
        <v>20650.649839999998</v>
      </c>
      <c r="I588" s="265">
        <f>I589+I591</f>
        <v>20650.649839999998</v>
      </c>
      <c r="J588" s="285">
        <f t="shared" si="67"/>
        <v>48.957115485371403</v>
      </c>
      <c r="K588" s="285">
        <f t="shared" si="68"/>
        <v>100</v>
      </c>
    </row>
    <row r="589" spans="1:11" ht="30" customHeight="1" x14ac:dyDescent="0.3">
      <c r="A589" s="7"/>
      <c r="B589" s="7"/>
      <c r="C589" s="6" t="s">
        <v>202</v>
      </c>
      <c r="D589" s="49"/>
      <c r="E589" s="5" t="s">
        <v>201</v>
      </c>
      <c r="F589" s="266">
        <v>26836.3</v>
      </c>
      <c r="G589" s="266">
        <f>G590</f>
        <v>26836.3</v>
      </c>
      <c r="H589" s="266">
        <f>H590</f>
        <v>12978.284</v>
      </c>
      <c r="I589" s="266">
        <f>I590</f>
        <v>12978.284</v>
      </c>
      <c r="J589" s="286">
        <f t="shared" si="67"/>
        <v>48.360929040143382</v>
      </c>
      <c r="K589" s="286">
        <f t="shared" si="68"/>
        <v>100</v>
      </c>
    </row>
    <row r="590" spans="1:11" ht="27" x14ac:dyDescent="0.3">
      <c r="A590" s="7"/>
      <c r="B590" s="7"/>
      <c r="C590" s="6"/>
      <c r="D590" s="6" t="s">
        <v>57</v>
      </c>
      <c r="E590" s="5" t="s">
        <v>56</v>
      </c>
      <c r="F590" s="270">
        <v>26836.3</v>
      </c>
      <c r="G590" s="270">
        <v>26836.3</v>
      </c>
      <c r="H590" s="257">
        <v>12978.284</v>
      </c>
      <c r="I590" s="257">
        <v>12978.284</v>
      </c>
      <c r="J590" s="287">
        <f t="shared" si="67"/>
        <v>48.360929040143382</v>
      </c>
      <c r="K590" s="287">
        <f t="shared" si="68"/>
        <v>100</v>
      </c>
    </row>
    <row r="591" spans="1:11" ht="27" customHeight="1" x14ac:dyDescent="0.3">
      <c r="A591" s="7"/>
      <c r="B591" s="7"/>
      <c r="C591" s="6" t="s">
        <v>200</v>
      </c>
      <c r="D591" s="49"/>
      <c r="E591" s="5" t="s">
        <v>199</v>
      </c>
      <c r="F591" s="266">
        <v>15344.8</v>
      </c>
      <c r="G591" s="266">
        <f>G592</f>
        <v>15344.8</v>
      </c>
      <c r="H591" s="266">
        <f>H592</f>
        <v>7672.3658400000004</v>
      </c>
      <c r="I591" s="266">
        <f>I592</f>
        <v>7672.3658400000004</v>
      </c>
      <c r="J591" s="286">
        <f t="shared" si="67"/>
        <v>49.999777383869457</v>
      </c>
      <c r="K591" s="286">
        <f t="shared" si="68"/>
        <v>100</v>
      </c>
    </row>
    <row r="592" spans="1:11" ht="27" x14ac:dyDescent="0.3">
      <c r="A592" s="7"/>
      <c r="B592" s="7"/>
      <c r="C592" s="6"/>
      <c r="D592" s="6" t="s">
        <v>57</v>
      </c>
      <c r="E592" s="5" t="s">
        <v>56</v>
      </c>
      <c r="F592" s="270">
        <v>15344.8</v>
      </c>
      <c r="G592" s="270">
        <v>15344.8</v>
      </c>
      <c r="H592" s="257">
        <v>7672.3658400000004</v>
      </c>
      <c r="I592" s="257">
        <v>7672.3658400000004</v>
      </c>
      <c r="J592" s="287">
        <f t="shared" si="67"/>
        <v>49.999777383869457</v>
      </c>
      <c r="K592" s="287">
        <f t="shared" si="68"/>
        <v>100</v>
      </c>
    </row>
    <row r="593" spans="1:11" x14ac:dyDescent="0.3">
      <c r="A593" s="23"/>
      <c r="B593" s="23"/>
      <c r="C593" s="23" t="s">
        <v>207</v>
      </c>
      <c r="D593" s="23"/>
      <c r="E593" s="42" t="s">
        <v>206</v>
      </c>
      <c r="F593" s="264">
        <f>F594</f>
        <v>59.051000000000002</v>
      </c>
      <c r="G593" s="264">
        <f t="shared" ref="G593:I595" si="71">G594</f>
        <v>590.51</v>
      </c>
      <c r="H593" s="264">
        <f t="shared" si="71"/>
        <v>590.51</v>
      </c>
      <c r="I593" s="264">
        <f t="shared" si="71"/>
        <v>590.51</v>
      </c>
      <c r="J593" s="284">
        <f t="shared" si="67"/>
        <v>100</v>
      </c>
      <c r="K593" s="284"/>
    </row>
    <row r="594" spans="1:11" ht="27" x14ac:dyDescent="0.3">
      <c r="A594" s="105"/>
      <c r="B594" s="105"/>
      <c r="C594" s="105" t="s">
        <v>205</v>
      </c>
      <c r="D594" s="105"/>
      <c r="E594" s="102" t="s">
        <v>204</v>
      </c>
      <c r="F594" s="265">
        <f>F595</f>
        <v>59.051000000000002</v>
      </c>
      <c r="G594" s="265">
        <f t="shared" si="71"/>
        <v>590.51</v>
      </c>
      <c r="H594" s="265">
        <f t="shared" si="71"/>
        <v>590.51</v>
      </c>
      <c r="I594" s="265">
        <f t="shared" si="71"/>
        <v>590.51</v>
      </c>
      <c r="J594" s="285">
        <f t="shared" si="67"/>
        <v>100</v>
      </c>
      <c r="K594" s="285"/>
    </row>
    <row r="595" spans="1:11" s="18" customFormat="1" ht="27" x14ac:dyDescent="0.3">
      <c r="A595" s="49"/>
      <c r="B595" s="49"/>
      <c r="C595" s="60" t="s">
        <v>677</v>
      </c>
      <c r="D595" s="6"/>
      <c r="E595" s="74" t="s">
        <v>669</v>
      </c>
      <c r="F595" s="270">
        <f>F596</f>
        <v>59.051000000000002</v>
      </c>
      <c r="G595" s="270">
        <f t="shared" si="71"/>
        <v>590.51</v>
      </c>
      <c r="H595" s="270">
        <f t="shared" si="71"/>
        <v>590.51</v>
      </c>
      <c r="I595" s="270">
        <f t="shared" si="71"/>
        <v>590.51</v>
      </c>
      <c r="J595" s="287">
        <f t="shared" si="67"/>
        <v>100</v>
      </c>
      <c r="K595" s="287"/>
    </row>
    <row r="596" spans="1:11" s="18" customFormat="1" ht="27" x14ac:dyDescent="0.3">
      <c r="A596" s="49"/>
      <c r="B596" s="49"/>
      <c r="C596" s="6"/>
      <c r="D596" s="6" t="s">
        <v>57</v>
      </c>
      <c r="E596" s="5" t="s">
        <v>56</v>
      </c>
      <c r="F596" s="270">
        <f>F598+F599</f>
        <v>59.051000000000002</v>
      </c>
      <c r="G596" s="270">
        <f>G598+G599+G597</f>
        <v>590.51</v>
      </c>
      <c r="H596" s="270">
        <f>H598+H599+H597</f>
        <v>590.51</v>
      </c>
      <c r="I596" s="270">
        <f>I598+I599+I597</f>
        <v>590.51</v>
      </c>
      <c r="J596" s="287">
        <f t="shared" si="67"/>
        <v>100</v>
      </c>
      <c r="K596" s="287"/>
    </row>
    <row r="597" spans="1:11" s="18" customFormat="1" x14ac:dyDescent="0.3">
      <c r="A597" s="254"/>
      <c r="B597" s="254"/>
      <c r="C597" s="249"/>
      <c r="D597" s="249"/>
      <c r="E597" s="129" t="s">
        <v>813</v>
      </c>
      <c r="F597" s="270"/>
      <c r="G597" s="270">
        <v>531.45899999999995</v>
      </c>
      <c r="H597" s="270">
        <v>531.45899999999995</v>
      </c>
      <c r="I597" s="270">
        <v>531.45899999999995</v>
      </c>
      <c r="J597" s="287">
        <f t="shared" si="67"/>
        <v>100</v>
      </c>
      <c r="K597" s="287"/>
    </row>
    <row r="598" spans="1:11" s="18" customFormat="1" x14ac:dyDescent="0.3">
      <c r="A598" s="49"/>
      <c r="B598" s="49"/>
      <c r="C598" s="6"/>
      <c r="D598" s="6"/>
      <c r="E598" s="73" t="s">
        <v>287</v>
      </c>
      <c r="F598" s="270">
        <v>29.525500000000001</v>
      </c>
      <c r="G598" s="270">
        <v>29.525500000000001</v>
      </c>
      <c r="H598" s="270">
        <v>29.525500000000001</v>
      </c>
      <c r="I598" s="270">
        <v>29.525500000000001</v>
      </c>
      <c r="J598" s="287">
        <f t="shared" si="67"/>
        <v>100</v>
      </c>
      <c r="K598" s="287"/>
    </row>
    <row r="599" spans="1:11" s="18" customFormat="1" x14ac:dyDescent="0.3">
      <c r="A599" s="49"/>
      <c r="B599" s="49"/>
      <c r="C599" s="6"/>
      <c r="D599" s="6"/>
      <c r="E599" s="73" t="s">
        <v>293</v>
      </c>
      <c r="F599" s="270">
        <v>29.525500000000001</v>
      </c>
      <c r="G599" s="270">
        <v>29.525500000000001</v>
      </c>
      <c r="H599" s="270">
        <v>29.525500000000001</v>
      </c>
      <c r="I599" s="270">
        <v>29.525500000000001</v>
      </c>
      <c r="J599" s="287">
        <f t="shared" si="67"/>
        <v>100</v>
      </c>
      <c r="K599" s="287"/>
    </row>
    <row r="600" spans="1:11" x14ac:dyDescent="0.3">
      <c r="A600" s="28"/>
      <c r="B600" s="17" t="s">
        <v>127</v>
      </c>
      <c r="C600" s="16"/>
      <c r="D600" s="17"/>
      <c r="E600" s="21" t="s">
        <v>126</v>
      </c>
      <c r="F600" s="267">
        <f>F601</f>
        <v>16820.3</v>
      </c>
      <c r="G600" s="267">
        <f>G601</f>
        <v>16820.3</v>
      </c>
      <c r="H600" s="267">
        <f>H601</f>
        <v>8031.5460700000003</v>
      </c>
      <c r="I600" s="267">
        <f>I601</f>
        <v>7863.3773200000005</v>
      </c>
      <c r="J600" s="288">
        <f t="shared" si="67"/>
        <v>46.749328608883317</v>
      </c>
      <c r="K600" s="288">
        <f t="shared" si="68"/>
        <v>97.906147228263364</v>
      </c>
    </row>
    <row r="601" spans="1:11" x14ac:dyDescent="0.3">
      <c r="A601" s="28"/>
      <c r="B601" s="17"/>
      <c r="C601" s="16" t="s">
        <v>36</v>
      </c>
      <c r="D601" s="17"/>
      <c r="E601" s="21" t="s">
        <v>35</v>
      </c>
      <c r="F601" s="267">
        <f>F602+F608</f>
        <v>16820.3</v>
      </c>
      <c r="G601" s="267">
        <f>G602+G608</f>
        <v>16820.3</v>
      </c>
      <c r="H601" s="267">
        <f>H602+H608</f>
        <v>8031.5460700000003</v>
      </c>
      <c r="I601" s="267">
        <f>I602+I608</f>
        <v>7863.3773200000005</v>
      </c>
      <c r="J601" s="288">
        <f t="shared" si="67"/>
        <v>46.749328608883317</v>
      </c>
      <c r="K601" s="288">
        <f t="shared" si="68"/>
        <v>97.906147228263364</v>
      </c>
    </row>
    <row r="602" spans="1:11" ht="26.4" x14ac:dyDescent="0.3">
      <c r="A602" s="44"/>
      <c r="B602" s="25"/>
      <c r="C602" s="26" t="s">
        <v>34</v>
      </c>
      <c r="D602" s="25"/>
      <c r="E602" s="24" t="s">
        <v>33</v>
      </c>
      <c r="F602" s="263">
        <f t="shared" ref="F602:I604" si="72">F603</f>
        <v>8664.2999999999993</v>
      </c>
      <c r="G602" s="263">
        <f t="shared" si="72"/>
        <v>8664.2999999999993</v>
      </c>
      <c r="H602" s="263">
        <f t="shared" si="72"/>
        <v>3290</v>
      </c>
      <c r="I602" s="263">
        <f t="shared" si="72"/>
        <v>3121.8312500000002</v>
      </c>
      <c r="J602" s="283">
        <f t="shared" si="67"/>
        <v>36.030969033851555</v>
      </c>
      <c r="K602" s="283">
        <f t="shared" si="68"/>
        <v>94.888487841945292</v>
      </c>
    </row>
    <row r="603" spans="1:11" ht="27" x14ac:dyDescent="0.3">
      <c r="A603" s="23"/>
      <c r="B603" s="23"/>
      <c r="C603" s="23" t="s">
        <v>32</v>
      </c>
      <c r="D603" s="23"/>
      <c r="E603" s="22" t="s">
        <v>31</v>
      </c>
      <c r="F603" s="264">
        <f t="shared" si="72"/>
        <v>8664.2999999999993</v>
      </c>
      <c r="G603" s="264">
        <f t="shared" si="72"/>
        <v>8664.2999999999993</v>
      </c>
      <c r="H603" s="264">
        <f t="shared" si="72"/>
        <v>3290</v>
      </c>
      <c r="I603" s="264">
        <f t="shared" si="72"/>
        <v>3121.8312500000002</v>
      </c>
      <c r="J603" s="284">
        <f t="shared" si="67"/>
        <v>36.030969033851555</v>
      </c>
      <c r="K603" s="284">
        <f t="shared" si="68"/>
        <v>94.888487841945292</v>
      </c>
    </row>
    <row r="604" spans="1:11" ht="40.200000000000003" x14ac:dyDescent="0.3">
      <c r="A604" s="101"/>
      <c r="B604" s="101"/>
      <c r="C604" s="101" t="s">
        <v>30</v>
      </c>
      <c r="D604" s="101"/>
      <c r="E604" s="102" t="s">
        <v>29</v>
      </c>
      <c r="F604" s="265">
        <f t="shared" si="72"/>
        <v>8664.2999999999993</v>
      </c>
      <c r="G604" s="265">
        <f t="shared" si="72"/>
        <v>8664.2999999999993</v>
      </c>
      <c r="H604" s="265">
        <f t="shared" si="72"/>
        <v>3290</v>
      </c>
      <c r="I604" s="265">
        <f t="shared" si="72"/>
        <v>3121.8312500000002</v>
      </c>
      <c r="J604" s="285">
        <f t="shared" si="67"/>
        <v>36.030969033851555</v>
      </c>
      <c r="K604" s="285">
        <f t="shared" si="68"/>
        <v>94.888487841945292</v>
      </c>
    </row>
    <row r="605" spans="1:11" ht="26.4" x14ac:dyDescent="0.3">
      <c r="A605" s="7"/>
      <c r="B605" s="7"/>
      <c r="C605" s="6" t="s">
        <v>28</v>
      </c>
      <c r="D605" s="6"/>
      <c r="E605" s="8" t="s">
        <v>27</v>
      </c>
      <c r="F605" s="266">
        <f>F606+F607</f>
        <v>8664.2999999999993</v>
      </c>
      <c r="G605" s="266">
        <f>G606+G607</f>
        <v>8664.2999999999993</v>
      </c>
      <c r="H605" s="266">
        <f>H606+H607</f>
        <v>3290</v>
      </c>
      <c r="I605" s="266">
        <f>I606+I607</f>
        <v>3121.8312500000002</v>
      </c>
      <c r="J605" s="286">
        <f t="shared" si="67"/>
        <v>36.030969033851555</v>
      </c>
      <c r="K605" s="286">
        <f t="shared" si="68"/>
        <v>94.888487841945292</v>
      </c>
    </row>
    <row r="606" spans="1:11" ht="40.200000000000003" x14ac:dyDescent="0.3">
      <c r="A606" s="7"/>
      <c r="B606" s="7"/>
      <c r="C606" s="6"/>
      <c r="D606" s="6" t="s">
        <v>2</v>
      </c>
      <c r="E606" s="5" t="s">
        <v>1</v>
      </c>
      <c r="F606" s="266">
        <v>8441.7999999999993</v>
      </c>
      <c r="G606" s="266">
        <v>8441.7999999999993</v>
      </c>
      <c r="H606" s="257">
        <v>3130</v>
      </c>
      <c r="I606" s="257">
        <v>2962.10815</v>
      </c>
      <c r="J606" s="286">
        <f t="shared" si="67"/>
        <v>35.088584780497058</v>
      </c>
      <c r="K606" s="286">
        <f t="shared" si="68"/>
        <v>94.636043130990416</v>
      </c>
    </row>
    <row r="607" spans="1:11" x14ac:dyDescent="0.3">
      <c r="A607" s="7"/>
      <c r="B607" s="7"/>
      <c r="C607" s="6"/>
      <c r="D607" s="6" t="s">
        <v>12</v>
      </c>
      <c r="E607" s="5" t="s">
        <v>11</v>
      </c>
      <c r="F607" s="266">
        <v>222.5</v>
      </c>
      <c r="G607" s="266">
        <v>222.5</v>
      </c>
      <c r="H607" s="257">
        <v>160</v>
      </c>
      <c r="I607" s="257">
        <v>159.72309999999999</v>
      </c>
      <c r="J607" s="286">
        <f t="shared" si="67"/>
        <v>71.785662921348319</v>
      </c>
      <c r="K607" s="286">
        <f t="shared" si="68"/>
        <v>99.826937499999985</v>
      </c>
    </row>
    <row r="608" spans="1:11" ht="26.4" x14ac:dyDescent="0.3">
      <c r="A608" s="44"/>
      <c r="B608" s="25"/>
      <c r="C608" s="26" t="s">
        <v>78</v>
      </c>
      <c r="D608" s="25"/>
      <c r="E608" s="24" t="s">
        <v>203</v>
      </c>
      <c r="F608" s="263">
        <f>F609+F632+F638+F621</f>
        <v>8156</v>
      </c>
      <c r="G608" s="263">
        <f>G609+G632+G638+G621</f>
        <v>8156</v>
      </c>
      <c r="H608" s="263">
        <f>H609+H632+H638+H621</f>
        <v>4741.5460700000003</v>
      </c>
      <c r="I608" s="263">
        <f>I609+I632+I638+I621</f>
        <v>4741.5460700000003</v>
      </c>
      <c r="J608" s="283">
        <f t="shared" si="67"/>
        <v>58.135680112800394</v>
      </c>
      <c r="K608" s="283">
        <f t="shared" si="68"/>
        <v>100</v>
      </c>
    </row>
    <row r="609" spans="1:11" x14ac:dyDescent="0.3">
      <c r="A609" s="23"/>
      <c r="B609" s="23"/>
      <c r="C609" s="23" t="s">
        <v>198</v>
      </c>
      <c r="D609" s="23"/>
      <c r="E609" s="22" t="s">
        <v>197</v>
      </c>
      <c r="F609" s="264">
        <f>F610</f>
        <v>1039.9000000000001</v>
      </c>
      <c r="G609" s="264">
        <f>G610</f>
        <v>1039.9000000000001</v>
      </c>
      <c r="H609" s="264">
        <f>H610</f>
        <v>590.61200000000008</v>
      </c>
      <c r="I609" s="264">
        <f>I610</f>
        <v>590.61200000000008</v>
      </c>
      <c r="J609" s="284">
        <f t="shared" si="67"/>
        <v>56.795076449658623</v>
      </c>
      <c r="K609" s="284">
        <f t="shared" si="68"/>
        <v>100</v>
      </c>
    </row>
    <row r="610" spans="1:11" ht="27" x14ac:dyDescent="0.3">
      <c r="A610" s="101"/>
      <c r="B610" s="101"/>
      <c r="C610" s="101" t="s">
        <v>196</v>
      </c>
      <c r="D610" s="101"/>
      <c r="E610" s="102" t="s">
        <v>195</v>
      </c>
      <c r="F610" s="265">
        <f>F611+F615+F617+F619+F613</f>
        <v>1039.9000000000001</v>
      </c>
      <c r="G610" s="265">
        <f>G611+G615+G617+G619+G613</f>
        <v>1039.9000000000001</v>
      </c>
      <c r="H610" s="265">
        <f>H611+H615+H617+H619+H613</f>
        <v>590.61200000000008</v>
      </c>
      <c r="I610" s="265">
        <f>I611+I615+I617+I619+I613</f>
        <v>590.61200000000008</v>
      </c>
      <c r="J610" s="285">
        <f t="shared" si="67"/>
        <v>56.795076449658623</v>
      </c>
      <c r="K610" s="285">
        <f t="shared" si="68"/>
        <v>100</v>
      </c>
    </row>
    <row r="611" spans="1:11" x14ac:dyDescent="0.3">
      <c r="A611" s="7"/>
      <c r="B611" s="7"/>
      <c r="C611" s="6" t="s">
        <v>194</v>
      </c>
      <c r="D611" s="6"/>
      <c r="E611" s="95" t="s">
        <v>634</v>
      </c>
      <c r="F611" s="266">
        <f>F612</f>
        <v>463.3</v>
      </c>
      <c r="G611" s="266">
        <f>G612</f>
        <v>463.3</v>
      </c>
      <c r="H611" s="266">
        <f>H612</f>
        <v>133</v>
      </c>
      <c r="I611" s="266">
        <f>I612</f>
        <v>133</v>
      </c>
      <c r="J611" s="286">
        <f t="shared" ref="J611:J674" si="73">I611/G611*100</f>
        <v>28.707101230304339</v>
      </c>
      <c r="K611" s="286">
        <f t="shared" ref="K611:K674" si="74">I611/H611*100</f>
        <v>100</v>
      </c>
    </row>
    <row r="612" spans="1:11" ht="27" x14ac:dyDescent="0.3">
      <c r="A612" s="7"/>
      <c r="B612" s="7"/>
      <c r="C612" s="6"/>
      <c r="D612" s="6" t="s">
        <v>57</v>
      </c>
      <c r="E612" s="5" t="s">
        <v>56</v>
      </c>
      <c r="F612" s="270">
        <v>463.3</v>
      </c>
      <c r="G612" s="270">
        <v>463.3</v>
      </c>
      <c r="H612" s="270">
        <v>133</v>
      </c>
      <c r="I612" s="270">
        <v>133</v>
      </c>
      <c r="J612" s="287">
        <f t="shared" si="73"/>
        <v>28.707101230304339</v>
      </c>
      <c r="K612" s="287">
        <f t="shared" si="74"/>
        <v>100</v>
      </c>
    </row>
    <row r="613" spans="1:11" x14ac:dyDescent="0.3">
      <c r="A613" s="150"/>
      <c r="B613" s="150"/>
      <c r="C613" s="149" t="s">
        <v>690</v>
      </c>
      <c r="D613" s="149"/>
      <c r="E613" s="163" t="s">
        <v>691</v>
      </c>
      <c r="F613" s="270">
        <v>84.2</v>
      </c>
      <c r="G613" s="270">
        <v>84.2</v>
      </c>
      <c r="H613" s="270">
        <f>H614</f>
        <v>84.2</v>
      </c>
      <c r="I613" s="270">
        <f>I614</f>
        <v>84.2</v>
      </c>
      <c r="J613" s="287">
        <f t="shared" si="73"/>
        <v>100</v>
      </c>
      <c r="K613" s="287"/>
    </row>
    <row r="614" spans="1:11" ht="27" x14ac:dyDescent="0.3">
      <c r="A614" s="150"/>
      <c r="B614" s="150"/>
      <c r="C614" s="149"/>
      <c r="D614" s="149" t="s">
        <v>57</v>
      </c>
      <c r="E614" s="163" t="s">
        <v>56</v>
      </c>
      <c r="F614" s="270">
        <v>84.2</v>
      </c>
      <c r="G614" s="270">
        <v>84.2</v>
      </c>
      <c r="H614" s="270">
        <v>84.2</v>
      </c>
      <c r="I614" s="270">
        <v>84.2</v>
      </c>
      <c r="J614" s="287">
        <f t="shared" si="73"/>
        <v>100</v>
      </c>
      <c r="K614" s="287"/>
    </row>
    <row r="615" spans="1:11" x14ac:dyDescent="0.3">
      <c r="A615" s="7"/>
      <c r="B615" s="7"/>
      <c r="C615" s="6" t="s">
        <v>193</v>
      </c>
      <c r="D615" s="6"/>
      <c r="E615" s="5" t="s">
        <v>192</v>
      </c>
      <c r="F615" s="266">
        <f>F616</f>
        <v>96.8</v>
      </c>
      <c r="G615" s="266">
        <f>G616</f>
        <v>96.8</v>
      </c>
      <c r="H615" s="266">
        <f>H616</f>
        <v>66.792000000000002</v>
      </c>
      <c r="I615" s="266">
        <f>I616</f>
        <v>66.792000000000002</v>
      </c>
      <c r="J615" s="286">
        <f t="shared" si="73"/>
        <v>69</v>
      </c>
      <c r="K615" s="286">
        <f t="shared" si="74"/>
        <v>100</v>
      </c>
    </row>
    <row r="616" spans="1:11" ht="27" x14ac:dyDescent="0.3">
      <c r="A616" s="7"/>
      <c r="B616" s="7"/>
      <c r="C616" s="6"/>
      <c r="D616" s="6" t="s">
        <v>57</v>
      </c>
      <c r="E616" s="5" t="s">
        <v>56</v>
      </c>
      <c r="F616" s="270">
        <v>96.8</v>
      </c>
      <c r="G616" s="270">
        <v>96.8</v>
      </c>
      <c r="H616" s="270">
        <v>66.792000000000002</v>
      </c>
      <c r="I616" s="270">
        <v>66.792000000000002</v>
      </c>
      <c r="J616" s="287">
        <f t="shared" si="73"/>
        <v>69</v>
      </c>
      <c r="K616" s="287">
        <f t="shared" si="74"/>
        <v>100</v>
      </c>
    </row>
    <row r="617" spans="1:11" ht="27" customHeight="1" x14ac:dyDescent="0.3">
      <c r="A617" s="7"/>
      <c r="B617" s="7"/>
      <c r="C617" s="6" t="s">
        <v>191</v>
      </c>
      <c r="D617" s="6"/>
      <c r="E617" s="5" t="s">
        <v>190</v>
      </c>
      <c r="F617" s="266">
        <f>F618</f>
        <v>134.4</v>
      </c>
      <c r="G617" s="266">
        <f>G618</f>
        <v>134.4</v>
      </c>
      <c r="H617" s="266">
        <f>H618</f>
        <v>92</v>
      </c>
      <c r="I617" s="266">
        <f>I618</f>
        <v>92</v>
      </c>
      <c r="J617" s="286">
        <f t="shared" si="73"/>
        <v>68.452380952380949</v>
      </c>
      <c r="K617" s="286">
        <f t="shared" si="74"/>
        <v>100</v>
      </c>
    </row>
    <row r="618" spans="1:11" ht="27" x14ac:dyDescent="0.3">
      <c r="A618" s="7"/>
      <c r="B618" s="7"/>
      <c r="C618" s="6"/>
      <c r="D618" s="6" t="s">
        <v>57</v>
      </c>
      <c r="E618" s="5" t="s">
        <v>56</v>
      </c>
      <c r="F618" s="270">
        <v>134.4</v>
      </c>
      <c r="G618" s="270">
        <v>134.4</v>
      </c>
      <c r="H618" s="270">
        <v>92</v>
      </c>
      <c r="I618" s="270">
        <v>92</v>
      </c>
      <c r="J618" s="287">
        <f t="shared" si="73"/>
        <v>68.452380952380949</v>
      </c>
      <c r="K618" s="287">
        <f t="shared" si="74"/>
        <v>100</v>
      </c>
    </row>
    <row r="619" spans="1:11" ht="14.25" customHeight="1" x14ac:dyDescent="0.3">
      <c r="A619" s="7"/>
      <c r="B619" s="7"/>
      <c r="C619" s="6" t="s">
        <v>189</v>
      </c>
      <c r="D619" s="6"/>
      <c r="E619" s="95" t="s">
        <v>635</v>
      </c>
      <c r="F619" s="266">
        <f>F620</f>
        <v>261.2</v>
      </c>
      <c r="G619" s="266">
        <f>G620</f>
        <v>261.2</v>
      </c>
      <c r="H619" s="266">
        <f>H620</f>
        <v>214.62</v>
      </c>
      <c r="I619" s="266">
        <f>I620</f>
        <v>214.62</v>
      </c>
      <c r="J619" s="286">
        <f t="shared" si="73"/>
        <v>82.166921898928024</v>
      </c>
      <c r="K619" s="286">
        <f t="shared" si="74"/>
        <v>100</v>
      </c>
    </row>
    <row r="620" spans="1:11" ht="27" x14ac:dyDescent="0.3">
      <c r="A620" s="7"/>
      <c r="B620" s="7"/>
      <c r="C620" s="6"/>
      <c r="D620" s="6" t="s">
        <v>57</v>
      </c>
      <c r="E620" s="5" t="s">
        <v>56</v>
      </c>
      <c r="F620" s="270">
        <v>261.2</v>
      </c>
      <c r="G620" s="270">
        <v>261.2</v>
      </c>
      <c r="H620" s="270">
        <v>214.62</v>
      </c>
      <c r="I620" s="270">
        <v>214.62</v>
      </c>
      <c r="J620" s="287">
        <f t="shared" si="73"/>
        <v>82.166921898928024</v>
      </c>
      <c r="K620" s="287">
        <f t="shared" si="74"/>
        <v>100</v>
      </c>
    </row>
    <row r="621" spans="1:11" x14ac:dyDescent="0.3">
      <c r="A621" s="23"/>
      <c r="B621" s="23"/>
      <c r="C621" s="23" t="s">
        <v>125</v>
      </c>
      <c r="D621" s="23"/>
      <c r="E621" s="22" t="s">
        <v>124</v>
      </c>
      <c r="F621" s="264">
        <f>F622</f>
        <v>6524.5</v>
      </c>
      <c r="G621" s="264">
        <f>G622</f>
        <v>6524.5</v>
      </c>
      <c r="H621" s="264">
        <f>H622</f>
        <v>3916.8340699999999</v>
      </c>
      <c r="I621" s="264">
        <f>I622</f>
        <v>3916.8340699999999</v>
      </c>
      <c r="J621" s="284">
        <f t="shared" si="73"/>
        <v>60.032708560042913</v>
      </c>
      <c r="K621" s="284"/>
    </row>
    <row r="622" spans="1:11" ht="26.25" customHeight="1" x14ac:dyDescent="0.3">
      <c r="A622" s="101"/>
      <c r="B622" s="101"/>
      <c r="C622" s="101" t="s">
        <v>123</v>
      </c>
      <c r="D622" s="101"/>
      <c r="E622" s="102" t="s">
        <v>122</v>
      </c>
      <c r="F622" s="265">
        <f>F623+F628+F630</f>
        <v>6524.5</v>
      </c>
      <c r="G622" s="265">
        <f>G623+G628+G630</f>
        <v>6524.5</v>
      </c>
      <c r="H622" s="265">
        <f>H623+H628+H630</f>
        <v>3916.8340699999999</v>
      </c>
      <c r="I622" s="265">
        <f>I623+I628+I630</f>
        <v>3916.8340699999999</v>
      </c>
      <c r="J622" s="285">
        <f t="shared" si="73"/>
        <v>60.032708560042913</v>
      </c>
      <c r="K622" s="285"/>
    </row>
    <row r="623" spans="1:11" ht="42.75" customHeight="1" x14ac:dyDescent="0.3">
      <c r="A623" s="7"/>
      <c r="B623" s="7"/>
      <c r="C623" s="6" t="s">
        <v>187</v>
      </c>
      <c r="D623" s="6"/>
      <c r="E623" s="5" t="s">
        <v>186</v>
      </c>
      <c r="F623" s="266">
        <f>F626</f>
        <v>4608.1000000000004</v>
      </c>
      <c r="G623" s="266">
        <f>G626+G624+G625+G627</f>
        <v>4608.1000000000004</v>
      </c>
      <c r="H623" s="266">
        <f>H626</f>
        <v>2079.4045599999999</v>
      </c>
      <c r="I623" s="266">
        <f>I626</f>
        <v>2079.4045599999999</v>
      </c>
      <c r="J623" s="286">
        <f>I623/G623*100</f>
        <v>45.124987738981353</v>
      </c>
      <c r="K623" s="286"/>
    </row>
    <row r="624" spans="1:11" ht="19.5" customHeight="1" x14ac:dyDescent="0.3">
      <c r="A624" s="247"/>
      <c r="B624" s="247"/>
      <c r="C624" s="249"/>
      <c r="D624" s="6" t="s">
        <v>12</v>
      </c>
      <c r="E624" s="5" t="s">
        <v>11</v>
      </c>
      <c r="F624" s="266"/>
      <c r="G624" s="257">
        <v>2083.52862</v>
      </c>
      <c r="H624" s="266">
        <v>0</v>
      </c>
      <c r="I624" s="266">
        <v>0</v>
      </c>
      <c r="J624" s="286">
        <f>I624/G624*100</f>
        <v>0</v>
      </c>
      <c r="K624" s="286"/>
    </row>
    <row r="625" spans="1:11" x14ac:dyDescent="0.3">
      <c r="A625" s="7"/>
      <c r="B625" s="7"/>
      <c r="C625" s="6"/>
      <c r="D625" s="6" t="s">
        <v>71</v>
      </c>
      <c r="E625" s="5" t="s">
        <v>70</v>
      </c>
      <c r="F625" s="266">
        <v>0</v>
      </c>
      <c r="G625" s="257">
        <v>247.63485</v>
      </c>
      <c r="H625" s="266">
        <v>0</v>
      </c>
      <c r="I625" s="266">
        <v>0</v>
      </c>
      <c r="J625" s="286">
        <f>I625/G625*100</f>
        <v>0</v>
      </c>
      <c r="K625" s="286"/>
    </row>
    <row r="626" spans="1:11" ht="27" x14ac:dyDescent="0.3">
      <c r="A626" s="7"/>
      <c r="B626" s="7"/>
      <c r="C626" s="6"/>
      <c r="D626" s="6" t="s">
        <v>57</v>
      </c>
      <c r="E626" s="5" t="s">
        <v>56</v>
      </c>
      <c r="F626" s="270">
        <v>4608.1000000000004</v>
      </c>
      <c r="G626" s="257">
        <v>2101.7471399999999</v>
      </c>
      <c r="H626" s="270">
        <v>2079.4045599999999</v>
      </c>
      <c r="I626" s="270">
        <v>2079.4045599999999</v>
      </c>
      <c r="J626" s="287">
        <f>I626/G626*100</f>
        <v>98.936952044573729</v>
      </c>
      <c r="K626" s="287"/>
    </row>
    <row r="627" spans="1:11" x14ac:dyDescent="0.3">
      <c r="A627" s="7"/>
      <c r="B627" s="7"/>
      <c r="C627" s="6"/>
      <c r="D627" s="6" t="s">
        <v>22</v>
      </c>
      <c r="E627" s="5" t="s">
        <v>21</v>
      </c>
      <c r="F627" s="266">
        <v>0</v>
      </c>
      <c r="G627" s="257">
        <v>175.18939</v>
      </c>
      <c r="H627" s="266">
        <v>0</v>
      </c>
      <c r="I627" s="266">
        <v>0</v>
      </c>
      <c r="J627" s="286">
        <f>I627/G627*100</f>
        <v>0</v>
      </c>
      <c r="K627" s="286"/>
    </row>
    <row r="628" spans="1:11" ht="25.5" customHeight="1" x14ac:dyDescent="0.3">
      <c r="A628" s="7"/>
      <c r="B628" s="7"/>
      <c r="C628" s="6" t="s">
        <v>188</v>
      </c>
      <c r="D628" s="6"/>
      <c r="E628" s="95" t="s">
        <v>581</v>
      </c>
      <c r="F628" s="266">
        <f>F629</f>
        <v>46.5</v>
      </c>
      <c r="G628" s="266">
        <f>G629</f>
        <v>46.5</v>
      </c>
      <c r="H628" s="266">
        <f>H629</f>
        <v>44.129510000000003</v>
      </c>
      <c r="I628" s="266">
        <f>I629</f>
        <v>44.129510000000003</v>
      </c>
      <c r="J628" s="286">
        <f t="shared" si="73"/>
        <v>94.902172043010751</v>
      </c>
      <c r="K628" s="286"/>
    </row>
    <row r="629" spans="1:11" ht="27" x14ac:dyDescent="0.3">
      <c r="A629" s="7"/>
      <c r="B629" s="7"/>
      <c r="C629" s="6"/>
      <c r="D629" s="6" t="s">
        <v>57</v>
      </c>
      <c r="E629" s="5" t="s">
        <v>56</v>
      </c>
      <c r="F629" s="270">
        <v>46.5</v>
      </c>
      <c r="G629" s="270">
        <v>46.5</v>
      </c>
      <c r="H629" s="270">
        <v>44.129510000000003</v>
      </c>
      <c r="I629" s="270">
        <v>44.129510000000003</v>
      </c>
      <c r="J629" s="287">
        <f t="shared" si="73"/>
        <v>94.902172043010751</v>
      </c>
      <c r="K629" s="287"/>
    </row>
    <row r="630" spans="1:11" ht="27" x14ac:dyDescent="0.3">
      <c r="A630" s="7"/>
      <c r="B630" s="7"/>
      <c r="C630" s="6" t="s">
        <v>121</v>
      </c>
      <c r="D630" s="6"/>
      <c r="E630" s="5" t="s">
        <v>683</v>
      </c>
      <c r="F630" s="266">
        <f>F631</f>
        <v>1869.9</v>
      </c>
      <c r="G630" s="266">
        <f>G631</f>
        <v>1869.9</v>
      </c>
      <c r="H630" s="266">
        <f>H631</f>
        <v>1793.3</v>
      </c>
      <c r="I630" s="266">
        <f>I631</f>
        <v>1793.3</v>
      </c>
      <c r="J630" s="286">
        <f t="shared" si="73"/>
        <v>95.903524252633815</v>
      </c>
      <c r="K630" s="286"/>
    </row>
    <row r="631" spans="1:11" ht="27" x14ac:dyDescent="0.3">
      <c r="A631" s="7"/>
      <c r="B631" s="7"/>
      <c r="C631" s="6"/>
      <c r="D631" s="6" t="s">
        <v>57</v>
      </c>
      <c r="E631" s="5" t="s">
        <v>56</v>
      </c>
      <c r="F631" s="270">
        <v>1869.9</v>
      </c>
      <c r="G631" s="270">
        <v>1869.9</v>
      </c>
      <c r="H631" s="270">
        <v>1793.3</v>
      </c>
      <c r="I631" s="270">
        <v>1793.3</v>
      </c>
      <c r="J631" s="287">
        <f t="shared" si="73"/>
        <v>95.903524252633815</v>
      </c>
      <c r="K631" s="287"/>
    </row>
    <row r="632" spans="1:11" x14ac:dyDescent="0.3">
      <c r="A632" s="23"/>
      <c r="B632" s="23"/>
      <c r="C632" s="23" t="s">
        <v>77</v>
      </c>
      <c r="D632" s="23"/>
      <c r="E632" s="42" t="s">
        <v>76</v>
      </c>
      <c r="F632" s="264">
        <f>F633</f>
        <v>496.7</v>
      </c>
      <c r="G632" s="264">
        <f>G633</f>
        <v>496.7</v>
      </c>
      <c r="H632" s="264">
        <f>H633</f>
        <v>139.19999999999999</v>
      </c>
      <c r="I632" s="264">
        <f>I633</f>
        <v>139.19999999999999</v>
      </c>
      <c r="J632" s="284">
        <f t="shared" si="73"/>
        <v>28.024964767465271</v>
      </c>
      <c r="K632" s="284">
        <f t="shared" si="74"/>
        <v>100</v>
      </c>
    </row>
    <row r="633" spans="1:11" ht="27" x14ac:dyDescent="0.3">
      <c r="A633" s="101"/>
      <c r="B633" s="101"/>
      <c r="C633" s="101" t="s">
        <v>185</v>
      </c>
      <c r="D633" s="101"/>
      <c r="E633" s="102" t="s">
        <v>184</v>
      </c>
      <c r="F633" s="265">
        <f>F636+F634</f>
        <v>496.7</v>
      </c>
      <c r="G633" s="265">
        <f>G636+G634</f>
        <v>496.7</v>
      </c>
      <c r="H633" s="265">
        <f>H636+H634</f>
        <v>139.19999999999999</v>
      </c>
      <c r="I633" s="265">
        <f>I636+I634</f>
        <v>139.19999999999999</v>
      </c>
      <c r="J633" s="285">
        <f t="shared" si="73"/>
        <v>28.024964767465271</v>
      </c>
      <c r="K633" s="285">
        <f t="shared" si="74"/>
        <v>100</v>
      </c>
    </row>
    <row r="634" spans="1:11" x14ac:dyDescent="0.3">
      <c r="A634" s="59"/>
      <c r="B634" s="59"/>
      <c r="C634" s="59" t="s">
        <v>183</v>
      </c>
      <c r="D634" s="59"/>
      <c r="E634" s="58" t="s">
        <v>636</v>
      </c>
      <c r="F634" s="266">
        <f>F635</f>
        <v>341.9</v>
      </c>
      <c r="G634" s="266">
        <f>G635</f>
        <v>341.9</v>
      </c>
      <c r="H634" s="266">
        <f>H635</f>
        <v>115.2</v>
      </c>
      <c r="I634" s="266">
        <f>I635</f>
        <v>115.2</v>
      </c>
      <c r="J634" s="286">
        <f t="shared" si="73"/>
        <v>33.694062591401</v>
      </c>
      <c r="K634" s="286">
        <f t="shared" si="74"/>
        <v>100</v>
      </c>
    </row>
    <row r="635" spans="1:11" ht="27" x14ac:dyDescent="0.3">
      <c r="A635" s="59"/>
      <c r="B635" s="59"/>
      <c r="C635" s="59"/>
      <c r="D635" s="59" t="s">
        <v>57</v>
      </c>
      <c r="E635" s="58" t="s">
        <v>56</v>
      </c>
      <c r="F635" s="270">
        <v>341.9</v>
      </c>
      <c r="G635" s="270">
        <v>341.9</v>
      </c>
      <c r="H635" s="270">
        <v>115.2</v>
      </c>
      <c r="I635" s="270">
        <v>115.2</v>
      </c>
      <c r="J635" s="287">
        <f t="shared" si="73"/>
        <v>33.694062591401</v>
      </c>
      <c r="K635" s="287">
        <f t="shared" si="74"/>
        <v>100</v>
      </c>
    </row>
    <row r="636" spans="1:11" ht="27" x14ac:dyDescent="0.3">
      <c r="A636" s="6"/>
      <c r="B636" s="6"/>
      <c r="C636" s="6" t="s">
        <v>182</v>
      </c>
      <c r="D636" s="6"/>
      <c r="E636" s="5" t="s">
        <v>181</v>
      </c>
      <c r="F636" s="266">
        <f>F637</f>
        <v>154.80000000000001</v>
      </c>
      <c r="G636" s="266">
        <f>G637</f>
        <v>154.80000000000001</v>
      </c>
      <c r="H636" s="266">
        <f>H637</f>
        <v>24</v>
      </c>
      <c r="I636" s="266">
        <f>I637</f>
        <v>24</v>
      </c>
      <c r="J636" s="286">
        <f t="shared" si="73"/>
        <v>15.503875968992247</v>
      </c>
      <c r="K636" s="286">
        <f t="shared" si="74"/>
        <v>100</v>
      </c>
    </row>
    <row r="637" spans="1:11" ht="27" x14ac:dyDescent="0.3">
      <c r="A637" s="6"/>
      <c r="B637" s="6"/>
      <c r="C637" s="6"/>
      <c r="D637" s="59" t="s">
        <v>57</v>
      </c>
      <c r="E637" s="58" t="s">
        <v>56</v>
      </c>
      <c r="F637" s="270">
        <v>154.80000000000001</v>
      </c>
      <c r="G637" s="270">
        <v>154.80000000000001</v>
      </c>
      <c r="H637" s="270">
        <v>24</v>
      </c>
      <c r="I637" s="270">
        <v>24</v>
      </c>
      <c r="J637" s="287">
        <f t="shared" si="73"/>
        <v>15.503875968992247</v>
      </c>
      <c r="K637" s="287">
        <f t="shared" si="74"/>
        <v>100</v>
      </c>
    </row>
    <row r="638" spans="1:11" x14ac:dyDescent="0.3">
      <c r="A638" s="23"/>
      <c r="B638" s="23"/>
      <c r="C638" s="23" t="s">
        <v>180</v>
      </c>
      <c r="D638" s="23"/>
      <c r="E638" s="42" t="s">
        <v>179</v>
      </c>
      <c r="F638" s="264">
        <f t="shared" ref="F638:I640" si="75">F639</f>
        <v>94.9</v>
      </c>
      <c r="G638" s="264">
        <f t="shared" si="75"/>
        <v>94.9</v>
      </c>
      <c r="H638" s="264">
        <f t="shared" si="75"/>
        <v>94.9</v>
      </c>
      <c r="I638" s="264">
        <f t="shared" si="75"/>
        <v>94.9</v>
      </c>
      <c r="J638" s="284">
        <f t="shared" si="73"/>
        <v>100</v>
      </c>
      <c r="K638" s="284">
        <f t="shared" si="74"/>
        <v>100</v>
      </c>
    </row>
    <row r="639" spans="1:11" x14ac:dyDescent="0.3">
      <c r="A639" s="101"/>
      <c r="B639" s="101"/>
      <c r="C639" s="101" t="s">
        <v>178</v>
      </c>
      <c r="D639" s="101"/>
      <c r="E639" s="102" t="s">
        <v>177</v>
      </c>
      <c r="F639" s="265">
        <f t="shared" si="75"/>
        <v>94.9</v>
      </c>
      <c r="G639" s="265">
        <f t="shared" si="75"/>
        <v>94.9</v>
      </c>
      <c r="H639" s="265">
        <f t="shared" si="75"/>
        <v>94.9</v>
      </c>
      <c r="I639" s="265">
        <f t="shared" si="75"/>
        <v>94.9</v>
      </c>
      <c r="J639" s="285">
        <f t="shared" si="73"/>
        <v>100</v>
      </c>
      <c r="K639" s="285">
        <f t="shared" si="74"/>
        <v>100</v>
      </c>
    </row>
    <row r="640" spans="1:11" ht="27" x14ac:dyDescent="0.3">
      <c r="A640" s="7"/>
      <c r="B640" s="7"/>
      <c r="C640" s="6" t="s">
        <v>176</v>
      </c>
      <c r="D640" s="6"/>
      <c r="E640" s="5" t="s">
        <v>175</v>
      </c>
      <c r="F640" s="266">
        <f t="shared" si="75"/>
        <v>94.9</v>
      </c>
      <c r="G640" s="266">
        <f t="shared" si="75"/>
        <v>94.9</v>
      </c>
      <c r="H640" s="266">
        <f t="shared" si="75"/>
        <v>94.9</v>
      </c>
      <c r="I640" s="266">
        <f t="shared" si="75"/>
        <v>94.9</v>
      </c>
      <c r="J640" s="286">
        <f t="shared" si="73"/>
        <v>100</v>
      </c>
      <c r="K640" s="286">
        <f t="shared" si="74"/>
        <v>100</v>
      </c>
    </row>
    <row r="641" spans="1:11" ht="27" x14ac:dyDescent="0.3">
      <c r="A641" s="7"/>
      <c r="B641" s="7"/>
      <c r="C641" s="6"/>
      <c r="D641" s="6" t="s">
        <v>57</v>
      </c>
      <c r="E641" s="5" t="s">
        <v>56</v>
      </c>
      <c r="F641" s="270">
        <v>94.9</v>
      </c>
      <c r="G641" s="270">
        <v>94.9</v>
      </c>
      <c r="H641" s="270">
        <v>94.9</v>
      </c>
      <c r="I641" s="270">
        <v>94.9</v>
      </c>
      <c r="J641" s="287">
        <f t="shared" si="73"/>
        <v>100</v>
      </c>
      <c r="K641" s="287">
        <f t="shared" si="74"/>
        <v>100</v>
      </c>
    </row>
    <row r="642" spans="1:11" x14ac:dyDescent="0.3">
      <c r="A642" s="7"/>
      <c r="B642" s="17">
        <v>1000</v>
      </c>
      <c r="C642" s="16"/>
      <c r="D642" s="15"/>
      <c r="E642" s="14" t="s">
        <v>80</v>
      </c>
      <c r="F642" s="267">
        <f>F643+F665</f>
        <v>31485.555</v>
      </c>
      <c r="G642" s="267">
        <f>G643+G665</f>
        <v>31485.555</v>
      </c>
      <c r="H642" s="267">
        <f>H643+H665</f>
        <v>15389.956529999999</v>
      </c>
      <c r="I642" s="267">
        <f>I643+I665</f>
        <v>15389.956529999999</v>
      </c>
      <c r="J642" s="288">
        <f t="shared" si="73"/>
        <v>48.879419562399328</v>
      </c>
      <c r="K642" s="288">
        <f t="shared" si="74"/>
        <v>100</v>
      </c>
    </row>
    <row r="643" spans="1:11" x14ac:dyDescent="0.3">
      <c r="A643" s="7"/>
      <c r="B643" s="17">
        <v>1003</v>
      </c>
      <c r="C643" s="16"/>
      <c r="D643" s="15"/>
      <c r="E643" s="14" t="s">
        <v>79</v>
      </c>
      <c r="F643" s="267">
        <f t="shared" ref="F643:I644" si="76">F644</f>
        <v>27389.654999999999</v>
      </c>
      <c r="G643" s="267">
        <f t="shared" si="76"/>
        <v>27389.654999999999</v>
      </c>
      <c r="H643" s="267">
        <f t="shared" si="76"/>
        <v>13266.956529999999</v>
      </c>
      <c r="I643" s="267">
        <f t="shared" si="76"/>
        <v>13266.956529999999</v>
      </c>
      <c r="J643" s="288">
        <f t="shared" si="73"/>
        <v>48.437837314854825</v>
      </c>
      <c r="K643" s="288">
        <f t="shared" si="74"/>
        <v>100</v>
      </c>
    </row>
    <row r="644" spans="1:11" x14ac:dyDescent="0.3">
      <c r="A644" s="7"/>
      <c r="B644" s="17"/>
      <c r="C644" s="16" t="s">
        <v>36</v>
      </c>
      <c r="D644" s="15"/>
      <c r="E644" s="21" t="s">
        <v>35</v>
      </c>
      <c r="F644" s="267">
        <f t="shared" si="76"/>
        <v>27389.654999999999</v>
      </c>
      <c r="G644" s="267">
        <f t="shared" si="76"/>
        <v>27389.654999999999</v>
      </c>
      <c r="H644" s="267">
        <f t="shared" si="76"/>
        <v>13266.956529999999</v>
      </c>
      <c r="I644" s="267">
        <f t="shared" si="76"/>
        <v>13266.956529999999</v>
      </c>
      <c r="J644" s="288">
        <f t="shared" si="73"/>
        <v>48.437837314854825</v>
      </c>
      <c r="K644" s="288">
        <f t="shared" si="74"/>
        <v>100</v>
      </c>
    </row>
    <row r="645" spans="1:11" ht="26.4" x14ac:dyDescent="0.3">
      <c r="A645" s="26"/>
      <c r="B645" s="26"/>
      <c r="C645" s="26" t="s">
        <v>78</v>
      </c>
      <c r="D645" s="25"/>
      <c r="E645" s="24" t="s">
        <v>203</v>
      </c>
      <c r="F645" s="263">
        <f>F646+F650+F658</f>
        <v>27389.654999999999</v>
      </c>
      <c r="G645" s="263">
        <f>G646+G650+G658</f>
        <v>27389.654999999999</v>
      </c>
      <c r="H645" s="263">
        <f>H646+H650+H658</f>
        <v>13266.956529999999</v>
      </c>
      <c r="I645" s="263">
        <f>I646+I650+I658</f>
        <v>13266.956529999999</v>
      </c>
      <c r="J645" s="283">
        <f t="shared" si="73"/>
        <v>48.437837314854825</v>
      </c>
      <c r="K645" s="283">
        <f t="shared" si="74"/>
        <v>100</v>
      </c>
    </row>
    <row r="646" spans="1:11" x14ac:dyDescent="0.3">
      <c r="A646" s="23"/>
      <c r="B646" s="23"/>
      <c r="C646" s="23" t="s">
        <v>158</v>
      </c>
      <c r="D646" s="23"/>
      <c r="E646" s="42" t="s">
        <v>157</v>
      </c>
      <c r="F646" s="264">
        <f t="shared" ref="F646:I648" si="77">F647</f>
        <v>289.10000000000002</v>
      </c>
      <c r="G646" s="264">
        <f t="shared" si="77"/>
        <v>289.10000000000002</v>
      </c>
      <c r="H646" s="264">
        <f t="shared" si="77"/>
        <v>84.05</v>
      </c>
      <c r="I646" s="264">
        <f t="shared" si="77"/>
        <v>84.05</v>
      </c>
      <c r="J646" s="284">
        <f t="shared" si="73"/>
        <v>29.072985126253887</v>
      </c>
      <c r="K646" s="284">
        <f t="shared" si="74"/>
        <v>100</v>
      </c>
    </row>
    <row r="647" spans="1:11" ht="27" x14ac:dyDescent="0.3">
      <c r="A647" s="101"/>
      <c r="B647" s="101"/>
      <c r="C647" s="101" t="s">
        <v>156</v>
      </c>
      <c r="D647" s="101"/>
      <c r="E647" s="102" t="s">
        <v>174</v>
      </c>
      <c r="F647" s="265">
        <f>F648</f>
        <v>289.10000000000002</v>
      </c>
      <c r="G647" s="265">
        <f t="shared" si="77"/>
        <v>289.10000000000002</v>
      </c>
      <c r="H647" s="265">
        <f t="shared" si="77"/>
        <v>84.05</v>
      </c>
      <c r="I647" s="265">
        <f t="shared" si="77"/>
        <v>84.05</v>
      </c>
      <c r="J647" s="285">
        <f t="shared" si="73"/>
        <v>29.072985126253887</v>
      </c>
      <c r="K647" s="285">
        <f t="shared" si="74"/>
        <v>100</v>
      </c>
    </row>
    <row r="648" spans="1:11" ht="27" x14ac:dyDescent="0.3">
      <c r="A648" s="7"/>
      <c r="B648" s="7"/>
      <c r="C648" s="45" t="s">
        <v>173</v>
      </c>
      <c r="D648" s="6"/>
      <c r="E648" s="95" t="s">
        <v>632</v>
      </c>
      <c r="F648" s="266">
        <f t="shared" si="77"/>
        <v>289.10000000000002</v>
      </c>
      <c r="G648" s="266">
        <f t="shared" si="77"/>
        <v>289.10000000000002</v>
      </c>
      <c r="H648" s="266">
        <f t="shared" si="77"/>
        <v>84.05</v>
      </c>
      <c r="I648" s="266">
        <f t="shared" si="77"/>
        <v>84.05</v>
      </c>
      <c r="J648" s="286">
        <f t="shared" si="73"/>
        <v>29.072985126253887</v>
      </c>
      <c r="K648" s="286">
        <f t="shared" si="74"/>
        <v>100</v>
      </c>
    </row>
    <row r="649" spans="1:11" ht="27" x14ac:dyDescent="0.3">
      <c r="A649" s="7"/>
      <c r="B649" s="7"/>
      <c r="C649" s="45"/>
      <c r="D649" s="6" t="s">
        <v>57</v>
      </c>
      <c r="E649" s="5" t="s">
        <v>56</v>
      </c>
      <c r="F649" s="270">
        <v>289.10000000000002</v>
      </c>
      <c r="G649" s="270">
        <v>289.10000000000002</v>
      </c>
      <c r="H649" s="270">
        <v>84.05</v>
      </c>
      <c r="I649" s="270">
        <v>84.05</v>
      </c>
      <c r="J649" s="287">
        <f t="shared" si="73"/>
        <v>29.072985126253887</v>
      </c>
      <c r="K649" s="287">
        <f t="shared" si="74"/>
        <v>100</v>
      </c>
    </row>
    <row r="650" spans="1:11" x14ac:dyDescent="0.3">
      <c r="A650" s="23"/>
      <c r="B650" s="23"/>
      <c r="C650" s="23" t="s">
        <v>172</v>
      </c>
      <c r="D650" s="23"/>
      <c r="E650" s="42" t="s">
        <v>171</v>
      </c>
      <c r="F650" s="264">
        <f>F651</f>
        <v>8647.2000000000007</v>
      </c>
      <c r="G650" s="264">
        <f>G651</f>
        <v>8647.2000000000007</v>
      </c>
      <c r="H650" s="264">
        <f>H651</f>
        <v>4982.1365500000002</v>
      </c>
      <c r="I650" s="264">
        <f>I651</f>
        <v>4982.1365500000002</v>
      </c>
      <c r="J650" s="284">
        <f t="shared" si="73"/>
        <v>57.61560447312425</v>
      </c>
      <c r="K650" s="284">
        <f t="shared" si="74"/>
        <v>100</v>
      </c>
    </row>
    <row r="651" spans="1:11" ht="40.200000000000003" x14ac:dyDescent="0.3">
      <c r="A651" s="101"/>
      <c r="B651" s="101"/>
      <c r="C651" s="101" t="s">
        <v>170</v>
      </c>
      <c r="D651" s="101"/>
      <c r="E651" s="102" t="s">
        <v>169</v>
      </c>
      <c r="F651" s="265">
        <f>F652+F654+F656</f>
        <v>8647.2000000000007</v>
      </c>
      <c r="G651" s="265">
        <f>G652+G654+G656</f>
        <v>8647.2000000000007</v>
      </c>
      <c r="H651" s="265">
        <f>H652+H654+H656</f>
        <v>4982.1365500000002</v>
      </c>
      <c r="I651" s="265">
        <f>I652+I654+I656</f>
        <v>4982.1365500000002</v>
      </c>
      <c r="J651" s="285">
        <f t="shared" si="73"/>
        <v>57.61560447312425</v>
      </c>
      <c r="K651" s="285">
        <f t="shared" si="74"/>
        <v>100</v>
      </c>
    </row>
    <row r="652" spans="1:11" ht="26.4" x14ac:dyDescent="0.3">
      <c r="A652" s="7"/>
      <c r="B652" s="7"/>
      <c r="C652" s="57" t="s">
        <v>168</v>
      </c>
      <c r="D652" s="6"/>
      <c r="E652" s="8" t="s">
        <v>167</v>
      </c>
      <c r="F652" s="266">
        <f>F653</f>
        <v>4249.5</v>
      </c>
      <c r="G652" s="266">
        <f>G653</f>
        <v>4249.5</v>
      </c>
      <c r="H652" s="266">
        <f>H653</f>
        <v>2524.54</v>
      </c>
      <c r="I652" s="266">
        <f>I653</f>
        <v>2524.54</v>
      </c>
      <c r="J652" s="286">
        <f t="shared" si="73"/>
        <v>59.40793034474644</v>
      </c>
      <c r="K652" s="286">
        <f t="shared" si="74"/>
        <v>100</v>
      </c>
    </row>
    <row r="653" spans="1:11" ht="27" x14ac:dyDescent="0.3">
      <c r="A653" s="7"/>
      <c r="B653" s="7"/>
      <c r="C653" s="57"/>
      <c r="D653" s="6" t="s">
        <v>57</v>
      </c>
      <c r="E653" s="5" t="s">
        <v>56</v>
      </c>
      <c r="F653" s="271">
        <v>4249.5</v>
      </c>
      <c r="G653" s="271">
        <v>4249.5</v>
      </c>
      <c r="H653" s="271">
        <v>2524.54</v>
      </c>
      <c r="I653" s="271">
        <v>2524.54</v>
      </c>
      <c r="J653" s="291">
        <f t="shared" si="73"/>
        <v>59.40793034474644</v>
      </c>
      <c r="K653" s="291">
        <f t="shared" si="74"/>
        <v>100</v>
      </c>
    </row>
    <row r="654" spans="1:11" ht="16.5" customHeight="1" x14ac:dyDescent="0.3">
      <c r="A654" s="7"/>
      <c r="B654" s="7"/>
      <c r="C654" s="57" t="s">
        <v>166</v>
      </c>
      <c r="D654" s="6"/>
      <c r="E654" s="5" t="s">
        <v>165</v>
      </c>
      <c r="F654" s="266">
        <f>F655</f>
        <v>2895.5</v>
      </c>
      <c r="G654" s="266">
        <f>G655</f>
        <v>2895.5</v>
      </c>
      <c r="H654" s="266">
        <f>H655</f>
        <v>1599.66</v>
      </c>
      <c r="I654" s="266">
        <f>I655</f>
        <v>1599.66</v>
      </c>
      <c r="J654" s="286">
        <f t="shared" si="73"/>
        <v>55.246416853738566</v>
      </c>
      <c r="K654" s="286">
        <f t="shared" si="74"/>
        <v>100</v>
      </c>
    </row>
    <row r="655" spans="1:11" ht="27" x14ac:dyDescent="0.3">
      <c r="A655" s="7"/>
      <c r="B655" s="7"/>
      <c r="C655" s="57"/>
      <c r="D655" s="6" t="s">
        <v>57</v>
      </c>
      <c r="E655" s="5" t="s">
        <v>56</v>
      </c>
      <c r="F655" s="271">
        <v>2895.5</v>
      </c>
      <c r="G655" s="271">
        <v>2895.5</v>
      </c>
      <c r="H655" s="271">
        <v>1599.66</v>
      </c>
      <c r="I655" s="271">
        <v>1599.66</v>
      </c>
      <c r="J655" s="291">
        <f t="shared" si="73"/>
        <v>55.246416853738566</v>
      </c>
      <c r="K655" s="291">
        <f t="shared" si="74"/>
        <v>100</v>
      </c>
    </row>
    <row r="656" spans="1:11" ht="27" x14ac:dyDescent="0.3">
      <c r="A656" s="7"/>
      <c r="B656" s="7"/>
      <c r="C656" s="6" t="s">
        <v>164</v>
      </c>
      <c r="D656" s="6"/>
      <c r="E656" s="95" t="s">
        <v>632</v>
      </c>
      <c r="F656" s="266">
        <f>F657</f>
        <v>1502.2</v>
      </c>
      <c r="G656" s="266">
        <f>G657</f>
        <v>1502.2</v>
      </c>
      <c r="H656" s="266">
        <f>H657</f>
        <v>857.93655000000001</v>
      </c>
      <c r="I656" s="266">
        <f>I657</f>
        <v>857.93655000000001</v>
      </c>
      <c r="J656" s="286">
        <f t="shared" si="73"/>
        <v>57.112005724936751</v>
      </c>
      <c r="K656" s="286">
        <f t="shared" si="74"/>
        <v>100</v>
      </c>
    </row>
    <row r="657" spans="1:11" ht="27" x14ac:dyDescent="0.3">
      <c r="A657" s="7"/>
      <c r="B657" s="7"/>
      <c r="C657" s="6"/>
      <c r="D657" s="6" t="s">
        <v>57</v>
      </c>
      <c r="E657" s="5" t="s">
        <v>56</v>
      </c>
      <c r="F657" s="270">
        <v>1502.2</v>
      </c>
      <c r="G657" s="270">
        <v>1502.2</v>
      </c>
      <c r="H657" s="270">
        <v>857.93655000000001</v>
      </c>
      <c r="I657" s="270">
        <v>857.93655000000001</v>
      </c>
      <c r="J657" s="287">
        <f t="shared" si="73"/>
        <v>57.112005724936751</v>
      </c>
      <c r="K657" s="287">
        <f t="shared" si="74"/>
        <v>100</v>
      </c>
    </row>
    <row r="658" spans="1:11" x14ac:dyDescent="0.3">
      <c r="A658" s="23"/>
      <c r="B658" s="23"/>
      <c r="C658" s="23" t="s">
        <v>77</v>
      </c>
      <c r="D658" s="23"/>
      <c r="E658" s="42" t="s">
        <v>76</v>
      </c>
      <c r="F658" s="264">
        <f>F659</f>
        <v>18453.355</v>
      </c>
      <c r="G658" s="264">
        <f>G659</f>
        <v>18453.355</v>
      </c>
      <c r="H658" s="264">
        <f>H659</f>
        <v>8200.7699799999991</v>
      </c>
      <c r="I658" s="264">
        <f>I659</f>
        <v>8200.7699799999991</v>
      </c>
      <c r="J658" s="284">
        <f t="shared" si="73"/>
        <v>44.440536585352632</v>
      </c>
      <c r="K658" s="284">
        <f t="shared" si="74"/>
        <v>100</v>
      </c>
    </row>
    <row r="659" spans="1:11" ht="27" x14ac:dyDescent="0.3">
      <c r="A659" s="101"/>
      <c r="B659" s="101"/>
      <c r="C659" s="101" t="s">
        <v>75</v>
      </c>
      <c r="D659" s="101"/>
      <c r="E659" s="102" t="s">
        <v>74</v>
      </c>
      <c r="F659" s="265">
        <f>F660+F662</f>
        <v>18453.355</v>
      </c>
      <c r="G659" s="265">
        <f>G660+G662</f>
        <v>18453.355</v>
      </c>
      <c r="H659" s="265">
        <f>H660+H662</f>
        <v>8200.7699799999991</v>
      </c>
      <c r="I659" s="265">
        <f>I660+I662</f>
        <v>8200.7699799999991</v>
      </c>
      <c r="J659" s="285">
        <f t="shared" si="73"/>
        <v>44.440536585352632</v>
      </c>
      <c r="K659" s="285">
        <f t="shared" si="74"/>
        <v>100</v>
      </c>
    </row>
    <row r="660" spans="1:11" ht="27" x14ac:dyDescent="0.3">
      <c r="A660" s="7"/>
      <c r="B660" s="7"/>
      <c r="C660" s="6" t="s">
        <v>163</v>
      </c>
      <c r="D660" s="6"/>
      <c r="E660" s="5" t="s">
        <v>162</v>
      </c>
      <c r="F660" s="266">
        <f>SUM(F661)</f>
        <v>1167.25</v>
      </c>
      <c r="G660" s="266">
        <f>SUM(G661)</f>
        <v>1167.25</v>
      </c>
      <c r="H660" s="266">
        <f>SUM(H661)</f>
        <v>0</v>
      </c>
      <c r="I660" s="266">
        <f>SUM(I661)</f>
        <v>0</v>
      </c>
      <c r="J660" s="286">
        <f t="shared" si="73"/>
        <v>0</v>
      </c>
      <c r="K660" s="286"/>
    </row>
    <row r="661" spans="1:11" x14ac:dyDescent="0.3">
      <c r="A661" s="7"/>
      <c r="B661" s="7"/>
      <c r="C661" s="6"/>
      <c r="D661" s="6" t="s">
        <v>71</v>
      </c>
      <c r="E661" s="5" t="s">
        <v>70</v>
      </c>
      <c r="F661" s="266">
        <v>1167.25</v>
      </c>
      <c r="G661" s="266">
        <v>1167.25</v>
      </c>
      <c r="H661" s="266">
        <v>0</v>
      </c>
      <c r="I661" s="266">
        <v>0</v>
      </c>
      <c r="J661" s="286">
        <f t="shared" si="73"/>
        <v>0</v>
      </c>
      <c r="K661" s="286"/>
    </row>
    <row r="662" spans="1:11" ht="36.75" customHeight="1" x14ac:dyDescent="0.3">
      <c r="A662" s="7"/>
      <c r="B662" s="7"/>
      <c r="C662" s="6" t="s">
        <v>73</v>
      </c>
      <c r="D662" s="6"/>
      <c r="E662" s="5" t="s">
        <v>161</v>
      </c>
      <c r="F662" s="280">
        <f>SUM(F663:F664)</f>
        <v>17286.105</v>
      </c>
      <c r="G662" s="280">
        <f>SUM(G663:G664)</f>
        <v>17286.105</v>
      </c>
      <c r="H662" s="280">
        <f>SUM(H663:H664)</f>
        <v>8200.7699799999991</v>
      </c>
      <c r="I662" s="280">
        <f>SUM(I663:I664)</f>
        <v>8200.7699799999991</v>
      </c>
      <c r="J662" s="300">
        <f t="shared" si="73"/>
        <v>47.441398626237657</v>
      </c>
      <c r="K662" s="300">
        <f t="shared" si="74"/>
        <v>100</v>
      </c>
    </row>
    <row r="663" spans="1:11" x14ac:dyDescent="0.3">
      <c r="A663" s="7"/>
      <c r="B663" s="7"/>
      <c r="C663" s="6"/>
      <c r="D663" s="6" t="s">
        <v>71</v>
      </c>
      <c r="E663" s="5" t="s">
        <v>70</v>
      </c>
      <c r="F663" s="266">
        <v>8319.7099999999991</v>
      </c>
      <c r="G663" s="266">
        <v>8319.7099999999991</v>
      </c>
      <c r="H663" s="257">
        <v>3255.3649799999998</v>
      </c>
      <c r="I663" s="257">
        <v>3255.3649799999998</v>
      </c>
      <c r="J663" s="286">
        <f t="shared" si="73"/>
        <v>39.128346781318101</v>
      </c>
      <c r="K663" s="286">
        <f t="shared" si="74"/>
        <v>100</v>
      </c>
    </row>
    <row r="664" spans="1:11" ht="27" x14ac:dyDescent="0.3">
      <c r="A664" s="7"/>
      <c r="B664" s="7"/>
      <c r="C664" s="6"/>
      <c r="D664" s="6" t="s">
        <v>57</v>
      </c>
      <c r="E664" s="5" t="s">
        <v>56</v>
      </c>
      <c r="F664" s="266">
        <v>8966.3950000000004</v>
      </c>
      <c r="G664" s="266">
        <v>8966.3950000000004</v>
      </c>
      <c r="H664" s="257">
        <v>4945.4049999999997</v>
      </c>
      <c r="I664" s="257">
        <v>4945.4049999999997</v>
      </c>
      <c r="J664" s="286">
        <f t="shared" si="73"/>
        <v>55.154886662923055</v>
      </c>
      <c r="K664" s="286">
        <f t="shared" si="74"/>
        <v>100</v>
      </c>
    </row>
    <row r="665" spans="1:11" x14ac:dyDescent="0.3">
      <c r="A665" s="15"/>
      <c r="B665" s="17">
        <v>1004</v>
      </c>
      <c r="C665" s="16"/>
      <c r="D665" s="15"/>
      <c r="E665" s="14" t="s">
        <v>160</v>
      </c>
      <c r="F665" s="267">
        <f t="shared" ref="F665:I670" si="78">F666</f>
        <v>4095.9</v>
      </c>
      <c r="G665" s="267">
        <f t="shared" si="78"/>
        <v>4095.9</v>
      </c>
      <c r="H665" s="267">
        <f t="shared" si="78"/>
        <v>2123</v>
      </c>
      <c r="I665" s="267">
        <f t="shared" si="78"/>
        <v>2123</v>
      </c>
      <c r="J665" s="288">
        <f t="shared" si="73"/>
        <v>51.832320125003051</v>
      </c>
      <c r="K665" s="288">
        <f t="shared" si="74"/>
        <v>100</v>
      </c>
    </row>
    <row r="666" spans="1:11" x14ac:dyDescent="0.3">
      <c r="A666" s="15"/>
      <c r="B666" s="17"/>
      <c r="C666" s="16" t="s">
        <v>36</v>
      </c>
      <c r="D666" s="17"/>
      <c r="E666" s="46" t="s">
        <v>159</v>
      </c>
      <c r="F666" s="267">
        <f t="shared" si="78"/>
        <v>4095.9</v>
      </c>
      <c r="G666" s="267">
        <f t="shared" si="78"/>
        <v>4095.9</v>
      </c>
      <c r="H666" s="267">
        <f t="shared" si="78"/>
        <v>2123</v>
      </c>
      <c r="I666" s="267">
        <f t="shared" si="78"/>
        <v>2123</v>
      </c>
      <c r="J666" s="288">
        <f t="shared" si="73"/>
        <v>51.832320125003051</v>
      </c>
      <c r="K666" s="288">
        <f t="shared" si="74"/>
        <v>100</v>
      </c>
    </row>
    <row r="667" spans="1:11" ht="26.4" x14ac:dyDescent="0.3">
      <c r="A667" s="44"/>
      <c r="B667" s="25"/>
      <c r="C667" s="26" t="s">
        <v>78</v>
      </c>
      <c r="D667" s="25"/>
      <c r="E667" s="24" t="s">
        <v>203</v>
      </c>
      <c r="F667" s="263">
        <f t="shared" si="78"/>
        <v>4095.9</v>
      </c>
      <c r="G667" s="263">
        <f t="shared" si="78"/>
        <v>4095.9</v>
      </c>
      <c r="H667" s="263">
        <f t="shared" si="78"/>
        <v>2123</v>
      </c>
      <c r="I667" s="263">
        <f t="shared" si="78"/>
        <v>2123</v>
      </c>
      <c r="J667" s="283">
        <f t="shared" si="73"/>
        <v>51.832320125003051</v>
      </c>
      <c r="K667" s="283">
        <f t="shared" si="74"/>
        <v>100</v>
      </c>
    </row>
    <row r="668" spans="1:11" x14ac:dyDescent="0.3">
      <c r="A668" s="56"/>
      <c r="B668" s="54"/>
      <c r="C668" s="55" t="s">
        <v>158</v>
      </c>
      <c r="D668" s="54"/>
      <c r="E668" s="53" t="s">
        <v>157</v>
      </c>
      <c r="F668" s="275">
        <f t="shared" si="78"/>
        <v>4095.9</v>
      </c>
      <c r="G668" s="275">
        <f t="shared" si="78"/>
        <v>4095.9</v>
      </c>
      <c r="H668" s="275">
        <f t="shared" si="78"/>
        <v>2123</v>
      </c>
      <c r="I668" s="275">
        <f t="shared" si="78"/>
        <v>2123</v>
      </c>
      <c r="J668" s="295">
        <f t="shared" si="73"/>
        <v>51.832320125003051</v>
      </c>
      <c r="K668" s="295">
        <f t="shared" si="74"/>
        <v>100</v>
      </c>
    </row>
    <row r="669" spans="1:11" ht="27" x14ac:dyDescent="0.3">
      <c r="A669" s="101"/>
      <c r="B669" s="101"/>
      <c r="C669" s="101" t="s">
        <v>156</v>
      </c>
      <c r="D669" s="101"/>
      <c r="E669" s="102" t="s">
        <v>155</v>
      </c>
      <c r="F669" s="265">
        <f t="shared" si="78"/>
        <v>4095.9</v>
      </c>
      <c r="G669" s="265">
        <f t="shared" si="78"/>
        <v>4095.9</v>
      </c>
      <c r="H669" s="265">
        <f t="shared" si="78"/>
        <v>2123</v>
      </c>
      <c r="I669" s="265">
        <f t="shared" si="78"/>
        <v>2123</v>
      </c>
      <c r="J669" s="285">
        <f t="shared" si="73"/>
        <v>51.832320125003051</v>
      </c>
      <c r="K669" s="285">
        <f t="shared" si="74"/>
        <v>100</v>
      </c>
    </row>
    <row r="670" spans="1:11" ht="40.200000000000003" x14ac:dyDescent="0.3">
      <c r="A670" s="7"/>
      <c r="B670" s="7"/>
      <c r="C670" s="6" t="s">
        <v>154</v>
      </c>
      <c r="D670" s="6"/>
      <c r="E670" s="5" t="s">
        <v>9</v>
      </c>
      <c r="F670" s="266">
        <f t="shared" si="78"/>
        <v>4095.9</v>
      </c>
      <c r="G670" s="266">
        <f t="shared" si="78"/>
        <v>4095.9</v>
      </c>
      <c r="H670" s="266">
        <f t="shared" si="78"/>
        <v>2123</v>
      </c>
      <c r="I670" s="266">
        <f t="shared" si="78"/>
        <v>2123</v>
      </c>
      <c r="J670" s="286">
        <f t="shared" si="73"/>
        <v>51.832320125003051</v>
      </c>
      <c r="K670" s="286">
        <f t="shared" si="74"/>
        <v>100</v>
      </c>
    </row>
    <row r="671" spans="1:11" ht="27" x14ac:dyDescent="0.3">
      <c r="A671" s="7"/>
      <c r="B671" s="7"/>
      <c r="C671" s="6"/>
      <c r="D671" s="6" t="s">
        <v>57</v>
      </c>
      <c r="E671" s="5" t="s">
        <v>56</v>
      </c>
      <c r="F671" s="271">
        <v>4095.9</v>
      </c>
      <c r="G671" s="271">
        <v>4095.9</v>
      </c>
      <c r="H671" s="271">
        <v>2123</v>
      </c>
      <c r="I671" s="271">
        <v>2123</v>
      </c>
      <c r="J671" s="291">
        <f t="shared" si="73"/>
        <v>51.832320125003051</v>
      </c>
      <c r="K671" s="291">
        <f t="shared" si="74"/>
        <v>100</v>
      </c>
    </row>
    <row r="672" spans="1:11" x14ac:dyDescent="0.3">
      <c r="A672" s="28"/>
      <c r="B672" s="17">
        <v>1100</v>
      </c>
      <c r="C672" s="16"/>
      <c r="D672" s="15"/>
      <c r="E672" s="14" t="s">
        <v>68</v>
      </c>
      <c r="F672" s="267">
        <f t="shared" ref="F672:I674" si="79">F673</f>
        <v>3014</v>
      </c>
      <c r="G672" s="267">
        <f t="shared" si="79"/>
        <v>3959.6237000000001</v>
      </c>
      <c r="H672" s="267">
        <f t="shared" si="79"/>
        <v>3202.0237000000002</v>
      </c>
      <c r="I672" s="267">
        <f t="shared" si="79"/>
        <v>3202.0237000000002</v>
      </c>
      <c r="J672" s="288">
        <f t="shared" si="73"/>
        <v>80.866868738057107</v>
      </c>
      <c r="K672" s="288">
        <f t="shared" si="74"/>
        <v>100</v>
      </c>
    </row>
    <row r="673" spans="1:11" x14ac:dyDescent="0.3">
      <c r="A673" s="28"/>
      <c r="B673" s="17" t="s">
        <v>67</v>
      </c>
      <c r="C673" s="16"/>
      <c r="D673" s="17"/>
      <c r="E673" s="21" t="s">
        <v>66</v>
      </c>
      <c r="F673" s="267">
        <f t="shared" si="79"/>
        <v>3014</v>
      </c>
      <c r="G673" s="267">
        <f t="shared" si="79"/>
        <v>3959.6237000000001</v>
      </c>
      <c r="H673" s="267">
        <f t="shared" si="79"/>
        <v>3202.0237000000002</v>
      </c>
      <c r="I673" s="267">
        <f t="shared" si="79"/>
        <v>3202.0237000000002</v>
      </c>
      <c r="J673" s="288">
        <f t="shared" si="73"/>
        <v>80.866868738057107</v>
      </c>
      <c r="K673" s="288">
        <f t="shared" si="74"/>
        <v>100</v>
      </c>
    </row>
    <row r="674" spans="1:11" x14ac:dyDescent="0.3">
      <c r="A674" s="28"/>
      <c r="B674" s="17"/>
      <c r="C674" s="16" t="s">
        <v>36</v>
      </c>
      <c r="D674" s="17"/>
      <c r="E674" s="21" t="s">
        <v>35</v>
      </c>
      <c r="F674" s="267">
        <f t="shared" si="79"/>
        <v>3014</v>
      </c>
      <c r="G674" s="267">
        <f t="shared" si="79"/>
        <v>3959.6237000000001</v>
      </c>
      <c r="H674" s="267">
        <f t="shared" si="79"/>
        <v>3202.0237000000002</v>
      </c>
      <c r="I674" s="267">
        <f t="shared" si="79"/>
        <v>3202.0237000000002</v>
      </c>
      <c r="J674" s="288">
        <f t="shared" si="73"/>
        <v>80.866868738057107</v>
      </c>
      <c r="K674" s="288">
        <f t="shared" si="74"/>
        <v>100</v>
      </c>
    </row>
    <row r="675" spans="1:11" ht="26.4" x14ac:dyDescent="0.3">
      <c r="A675" s="44"/>
      <c r="B675" s="25"/>
      <c r="C675" s="26" t="s">
        <v>65</v>
      </c>
      <c r="D675" s="25"/>
      <c r="E675" s="24" t="s">
        <v>64</v>
      </c>
      <c r="F675" s="263">
        <f>F676+F685</f>
        <v>3014</v>
      </c>
      <c r="G675" s="263">
        <f>G676+G685</f>
        <v>3959.6237000000001</v>
      </c>
      <c r="H675" s="263">
        <f>H676+H685</f>
        <v>3202.0237000000002</v>
      </c>
      <c r="I675" s="263">
        <f>I676+I685</f>
        <v>3202.0237000000002</v>
      </c>
      <c r="J675" s="283">
        <f t="shared" ref="J675:J744" si="80">I675/G675*100</f>
        <v>80.866868738057107</v>
      </c>
      <c r="K675" s="283">
        <f t="shared" ref="K675:K739" si="81">I675/H675*100</f>
        <v>100</v>
      </c>
    </row>
    <row r="676" spans="1:11" ht="27" x14ac:dyDescent="0.3">
      <c r="A676" s="101"/>
      <c r="B676" s="101"/>
      <c r="C676" s="101" t="s">
        <v>63</v>
      </c>
      <c r="D676" s="101"/>
      <c r="E676" s="102" t="s">
        <v>153</v>
      </c>
      <c r="F676" s="265">
        <f>F679+F681</f>
        <v>2164</v>
      </c>
      <c r="G676" s="265">
        <f>G679+G681+G677</f>
        <v>3109.6237000000001</v>
      </c>
      <c r="H676" s="265">
        <f>H679+H681+H677</f>
        <v>2352.0237000000002</v>
      </c>
      <c r="I676" s="265">
        <f>I679+I681+I677</f>
        <v>2352.0237000000002</v>
      </c>
      <c r="J676" s="285">
        <f t="shared" si="80"/>
        <v>75.636923528721496</v>
      </c>
      <c r="K676" s="285">
        <f>I676/H676*100</f>
        <v>100</v>
      </c>
    </row>
    <row r="677" spans="1:11" s="18" customFormat="1" x14ac:dyDescent="0.3">
      <c r="A677" s="254"/>
      <c r="B677" s="254"/>
      <c r="C677" s="6" t="s">
        <v>814</v>
      </c>
      <c r="D677" s="254"/>
      <c r="E677" s="250" t="s">
        <v>816</v>
      </c>
      <c r="F677" s="267"/>
      <c r="G677" s="266">
        <f>G678</f>
        <v>445.62369999999999</v>
      </c>
      <c r="H677" s="266">
        <f>H678</f>
        <v>445.62369999999999</v>
      </c>
      <c r="I677" s="266">
        <f>I678</f>
        <v>445.62369999999999</v>
      </c>
      <c r="J677" s="288">
        <f t="shared" si="80"/>
        <v>100</v>
      </c>
      <c r="K677" s="288">
        <f t="shared" si="81"/>
        <v>100</v>
      </c>
    </row>
    <row r="678" spans="1:11" s="18" customFormat="1" ht="27" x14ac:dyDescent="0.3">
      <c r="A678" s="254"/>
      <c r="B678" s="254"/>
      <c r="C678" s="254"/>
      <c r="D678" s="6" t="s">
        <v>57</v>
      </c>
      <c r="E678" s="5" t="s">
        <v>56</v>
      </c>
      <c r="F678" s="267"/>
      <c r="G678" s="257">
        <v>445.62369999999999</v>
      </c>
      <c r="H678" s="266">
        <v>445.62369999999999</v>
      </c>
      <c r="I678" s="266">
        <v>445.62369999999999</v>
      </c>
      <c r="J678" s="288">
        <f t="shared" si="80"/>
        <v>100</v>
      </c>
      <c r="K678" s="288">
        <f t="shared" si="81"/>
        <v>100</v>
      </c>
    </row>
    <row r="679" spans="1:11" ht="40.200000000000003" x14ac:dyDescent="0.3">
      <c r="A679" s="7"/>
      <c r="B679" s="7"/>
      <c r="C679" s="6" t="s">
        <v>61</v>
      </c>
      <c r="D679" s="6"/>
      <c r="E679" s="5" t="s">
        <v>60</v>
      </c>
      <c r="F679" s="266">
        <f>F680</f>
        <v>1824.8</v>
      </c>
      <c r="G679" s="266">
        <f>G680</f>
        <v>1824.8</v>
      </c>
      <c r="H679" s="266">
        <f>H680</f>
        <v>1067.24</v>
      </c>
      <c r="I679" s="266">
        <f>I680</f>
        <v>1067.24</v>
      </c>
      <c r="J679" s="286">
        <f t="shared" si="80"/>
        <v>58.485313459009213</v>
      </c>
      <c r="K679" s="286">
        <f t="shared" si="81"/>
        <v>100</v>
      </c>
    </row>
    <row r="680" spans="1:11" ht="27" x14ac:dyDescent="0.3">
      <c r="A680" s="7"/>
      <c r="B680" s="7"/>
      <c r="C680" s="6"/>
      <c r="D680" s="6" t="s">
        <v>57</v>
      </c>
      <c r="E680" s="5" t="s">
        <v>56</v>
      </c>
      <c r="F680" s="266">
        <v>1824.8</v>
      </c>
      <c r="G680" s="266">
        <v>1824.8</v>
      </c>
      <c r="H680" s="266">
        <v>1067.24</v>
      </c>
      <c r="I680" s="266">
        <v>1067.24</v>
      </c>
      <c r="J680" s="286">
        <f t="shared" si="80"/>
        <v>58.485313459009213</v>
      </c>
      <c r="K680" s="286">
        <f t="shared" si="81"/>
        <v>100</v>
      </c>
    </row>
    <row r="681" spans="1:11" x14ac:dyDescent="0.3">
      <c r="A681" s="7"/>
      <c r="B681" s="7"/>
      <c r="C681" s="6" t="s">
        <v>152</v>
      </c>
      <c r="D681" s="6"/>
      <c r="E681" s="5" t="s">
        <v>151</v>
      </c>
      <c r="F681" s="266">
        <f>F682</f>
        <v>339.2</v>
      </c>
      <c r="G681" s="266">
        <f>G682</f>
        <v>839.2</v>
      </c>
      <c r="H681" s="266">
        <f>H682</f>
        <v>839.16000000000008</v>
      </c>
      <c r="I681" s="266">
        <f>I682</f>
        <v>839.16000000000008</v>
      </c>
      <c r="J681" s="286">
        <f t="shared" si="80"/>
        <v>99.995233555767399</v>
      </c>
      <c r="K681" s="286">
        <f t="shared" si="81"/>
        <v>100</v>
      </c>
    </row>
    <row r="682" spans="1:11" ht="27" x14ac:dyDescent="0.3">
      <c r="A682" s="7"/>
      <c r="B682" s="7"/>
      <c r="C682" s="6"/>
      <c r="D682" s="6" t="s">
        <v>57</v>
      </c>
      <c r="E682" s="5" t="s">
        <v>56</v>
      </c>
      <c r="F682" s="266">
        <f>F684</f>
        <v>339.2</v>
      </c>
      <c r="G682" s="266">
        <f>G684+G683</f>
        <v>839.2</v>
      </c>
      <c r="H682" s="266">
        <f>H684+H683</f>
        <v>839.16000000000008</v>
      </c>
      <c r="I682" s="266">
        <f>I684+I683</f>
        <v>839.16000000000008</v>
      </c>
      <c r="J682" s="286">
        <f t="shared" si="80"/>
        <v>99.995233555767399</v>
      </c>
      <c r="K682" s="286">
        <f t="shared" si="81"/>
        <v>100</v>
      </c>
    </row>
    <row r="683" spans="1:11" x14ac:dyDescent="0.3">
      <c r="A683" s="247"/>
      <c r="B683" s="247"/>
      <c r="C683" s="249"/>
      <c r="D683" s="249"/>
      <c r="E683" s="129" t="s">
        <v>813</v>
      </c>
      <c r="F683" s="266"/>
      <c r="G683" s="266">
        <v>500</v>
      </c>
      <c r="H683" s="266">
        <v>500</v>
      </c>
      <c r="I683" s="266">
        <v>500</v>
      </c>
      <c r="J683" s="286">
        <f t="shared" si="80"/>
        <v>100</v>
      </c>
      <c r="K683" s="286">
        <f t="shared" si="81"/>
        <v>100</v>
      </c>
    </row>
    <row r="684" spans="1:11" x14ac:dyDescent="0.3">
      <c r="A684" s="7"/>
      <c r="B684" s="7"/>
      <c r="C684" s="6"/>
      <c r="D684" s="6"/>
      <c r="E684" s="8" t="s">
        <v>96</v>
      </c>
      <c r="F684" s="266">
        <v>339.2</v>
      </c>
      <c r="G684" s="266">
        <v>339.2</v>
      </c>
      <c r="H684" s="266">
        <v>339.16</v>
      </c>
      <c r="I684" s="266">
        <v>339.16</v>
      </c>
      <c r="J684" s="286">
        <f t="shared" si="80"/>
        <v>99.988207547169822</v>
      </c>
      <c r="K684" s="286">
        <f t="shared" si="81"/>
        <v>100</v>
      </c>
    </row>
    <row r="685" spans="1:11" ht="27" x14ac:dyDescent="0.3">
      <c r="A685" s="101"/>
      <c r="B685" s="101"/>
      <c r="C685" s="101" t="s">
        <v>150</v>
      </c>
      <c r="D685" s="101"/>
      <c r="E685" s="102" t="s">
        <v>149</v>
      </c>
      <c r="F685" s="265">
        <f>F686</f>
        <v>850</v>
      </c>
      <c r="G685" s="265">
        <f t="shared" ref="G685:I686" si="82">G686</f>
        <v>850</v>
      </c>
      <c r="H685" s="265">
        <f t="shared" si="82"/>
        <v>850</v>
      </c>
      <c r="I685" s="265">
        <f t="shared" si="82"/>
        <v>850</v>
      </c>
      <c r="J685" s="285">
        <f t="shared" si="80"/>
        <v>100</v>
      </c>
      <c r="K685" s="285"/>
    </row>
    <row r="686" spans="1:11" ht="30.75" customHeight="1" x14ac:dyDescent="0.3">
      <c r="A686" s="7"/>
      <c r="B686" s="7"/>
      <c r="C686" s="6" t="s">
        <v>526</v>
      </c>
      <c r="D686" s="6"/>
      <c r="E686" s="5" t="s">
        <v>527</v>
      </c>
      <c r="F686" s="266">
        <f>F687</f>
        <v>850</v>
      </c>
      <c r="G686" s="266">
        <f t="shared" si="82"/>
        <v>850</v>
      </c>
      <c r="H686" s="266">
        <f t="shared" si="82"/>
        <v>850</v>
      </c>
      <c r="I686" s="266">
        <f t="shared" si="82"/>
        <v>850</v>
      </c>
      <c r="J686" s="286">
        <f t="shared" si="80"/>
        <v>100</v>
      </c>
      <c r="K686" s="286"/>
    </row>
    <row r="687" spans="1:11" ht="27" x14ac:dyDescent="0.3">
      <c r="A687" s="7"/>
      <c r="B687" s="7"/>
      <c r="C687" s="6"/>
      <c r="D687" s="6" t="s">
        <v>57</v>
      </c>
      <c r="E687" s="5" t="s">
        <v>56</v>
      </c>
      <c r="F687" s="266">
        <v>850</v>
      </c>
      <c r="G687" s="266">
        <v>850</v>
      </c>
      <c r="H687" s="266">
        <v>850</v>
      </c>
      <c r="I687" s="266">
        <v>850</v>
      </c>
      <c r="J687" s="286">
        <f t="shared" si="80"/>
        <v>100</v>
      </c>
      <c r="K687" s="286"/>
    </row>
    <row r="688" spans="1:11" ht="26.4" x14ac:dyDescent="0.3">
      <c r="A688" s="30">
        <v>621</v>
      </c>
      <c r="B688" s="32"/>
      <c r="C688" s="31"/>
      <c r="D688" s="30"/>
      <c r="E688" s="29" t="s">
        <v>146</v>
      </c>
      <c r="F688" s="261">
        <f>F689+F719+F801+F810</f>
        <v>116543.30954000002</v>
      </c>
      <c r="G688" s="261">
        <f>G689+G719+G801+G810</f>
        <v>130679.5004</v>
      </c>
      <c r="H688" s="261">
        <f>H689+H719+H801+H810</f>
        <v>63986.910860000004</v>
      </c>
      <c r="I688" s="261">
        <f>I689+I719+I801+I810</f>
        <v>63977.691640000005</v>
      </c>
      <c r="J688" s="281">
        <f t="shared" si="80"/>
        <v>48.957710615796017</v>
      </c>
      <c r="K688" s="281">
        <f t="shared" si="81"/>
        <v>99.98559202206188</v>
      </c>
    </row>
    <row r="689" spans="1:11" x14ac:dyDescent="0.3">
      <c r="A689" s="52"/>
      <c r="B689" s="17" t="s">
        <v>145</v>
      </c>
      <c r="C689" s="16"/>
      <c r="D689" s="15"/>
      <c r="E689" s="14" t="s">
        <v>144</v>
      </c>
      <c r="F689" s="267">
        <f>F690+F701+F712</f>
        <v>24786.899999999998</v>
      </c>
      <c r="G689" s="267">
        <f>G690+G701+G712</f>
        <v>25486.033229999997</v>
      </c>
      <c r="H689" s="267">
        <f>H690+H701+H712</f>
        <v>14385.533229999999</v>
      </c>
      <c r="I689" s="267">
        <f>I690+I701+I712</f>
        <v>14385.533229999999</v>
      </c>
      <c r="J689" s="288">
        <f t="shared" si="80"/>
        <v>56.44477153496986</v>
      </c>
      <c r="K689" s="288">
        <f t="shared" si="81"/>
        <v>100</v>
      </c>
    </row>
    <row r="690" spans="1:11" x14ac:dyDescent="0.3">
      <c r="A690" s="52"/>
      <c r="B690" s="17" t="s">
        <v>143</v>
      </c>
      <c r="C690" s="16"/>
      <c r="D690" s="15"/>
      <c r="E690" s="14" t="s">
        <v>142</v>
      </c>
      <c r="F690" s="267">
        <f t="shared" ref="F690:I695" si="83">F691</f>
        <v>24122.799999999999</v>
      </c>
      <c r="G690" s="267">
        <f>G691+G697</f>
        <v>24721.933229999999</v>
      </c>
      <c r="H690" s="267">
        <f>H691+H697</f>
        <v>13960.533229999999</v>
      </c>
      <c r="I690" s="267">
        <f>I691+I697</f>
        <v>13960.533229999999</v>
      </c>
      <c r="J690" s="288">
        <f t="shared" si="80"/>
        <v>56.470232728640049</v>
      </c>
      <c r="K690" s="288">
        <f t="shared" si="81"/>
        <v>100</v>
      </c>
    </row>
    <row r="691" spans="1:11" x14ac:dyDescent="0.3">
      <c r="A691" s="52"/>
      <c r="B691" s="17"/>
      <c r="C691" s="16" t="s">
        <v>36</v>
      </c>
      <c r="D691" s="17"/>
      <c r="E691" s="21" t="s">
        <v>35</v>
      </c>
      <c r="F691" s="267">
        <f t="shared" si="83"/>
        <v>24122.799999999999</v>
      </c>
      <c r="G691" s="267">
        <f t="shared" si="83"/>
        <v>24122.799999999999</v>
      </c>
      <c r="H691" s="267">
        <f t="shared" si="83"/>
        <v>13361.4</v>
      </c>
      <c r="I691" s="267">
        <f t="shared" si="83"/>
        <v>13361.4</v>
      </c>
      <c r="J691" s="288">
        <f t="shared" si="80"/>
        <v>55.389092476826903</v>
      </c>
      <c r="K691" s="288">
        <f t="shared" si="81"/>
        <v>100</v>
      </c>
    </row>
    <row r="692" spans="1:11" ht="26.4" x14ac:dyDescent="0.3">
      <c r="A692" s="44"/>
      <c r="B692" s="25"/>
      <c r="C692" s="26" t="s">
        <v>59</v>
      </c>
      <c r="D692" s="25"/>
      <c r="E692" s="24" t="s">
        <v>58</v>
      </c>
      <c r="F692" s="263">
        <f t="shared" si="83"/>
        <v>24122.799999999999</v>
      </c>
      <c r="G692" s="263">
        <f t="shared" si="83"/>
        <v>24122.799999999999</v>
      </c>
      <c r="H692" s="263">
        <f t="shared" si="83"/>
        <v>13361.4</v>
      </c>
      <c r="I692" s="263">
        <f t="shared" si="83"/>
        <v>13361.4</v>
      </c>
      <c r="J692" s="283">
        <f t="shared" si="80"/>
        <v>55.389092476826903</v>
      </c>
      <c r="K692" s="283">
        <f t="shared" si="81"/>
        <v>100</v>
      </c>
    </row>
    <row r="693" spans="1:11" ht="27" x14ac:dyDescent="0.3">
      <c r="A693" s="23"/>
      <c r="B693" s="23"/>
      <c r="C693" s="23" t="s">
        <v>92</v>
      </c>
      <c r="D693" s="23"/>
      <c r="E693" s="42" t="s">
        <v>91</v>
      </c>
      <c r="F693" s="264">
        <f t="shared" si="83"/>
        <v>24122.799999999999</v>
      </c>
      <c r="G693" s="264">
        <f t="shared" si="83"/>
        <v>24122.799999999999</v>
      </c>
      <c r="H693" s="264">
        <f t="shared" si="83"/>
        <v>13361.4</v>
      </c>
      <c r="I693" s="264">
        <f t="shared" si="83"/>
        <v>13361.4</v>
      </c>
      <c r="J693" s="284">
        <f t="shared" si="80"/>
        <v>55.389092476826903</v>
      </c>
      <c r="K693" s="284">
        <f t="shared" si="81"/>
        <v>100</v>
      </c>
    </row>
    <row r="694" spans="1:11" ht="27" x14ac:dyDescent="0.3">
      <c r="A694" s="101"/>
      <c r="B694" s="101"/>
      <c r="C694" s="101" t="s">
        <v>141</v>
      </c>
      <c r="D694" s="101"/>
      <c r="E694" s="102" t="s">
        <v>140</v>
      </c>
      <c r="F694" s="265">
        <f t="shared" si="83"/>
        <v>24122.799999999999</v>
      </c>
      <c r="G694" s="265">
        <f t="shared" si="83"/>
        <v>24122.799999999999</v>
      </c>
      <c r="H694" s="265">
        <f t="shared" si="83"/>
        <v>13361.4</v>
      </c>
      <c r="I694" s="265">
        <f t="shared" si="83"/>
        <v>13361.4</v>
      </c>
      <c r="J694" s="285">
        <f t="shared" si="80"/>
        <v>55.389092476826903</v>
      </c>
      <c r="K694" s="285">
        <f t="shared" si="81"/>
        <v>100</v>
      </c>
    </row>
    <row r="695" spans="1:11" x14ac:dyDescent="0.3">
      <c r="A695" s="7"/>
      <c r="B695" s="7"/>
      <c r="C695" s="6" t="s">
        <v>139</v>
      </c>
      <c r="D695" s="6"/>
      <c r="E695" s="51" t="s">
        <v>138</v>
      </c>
      <c r="F695" s="266">
        <f t="shared" si="83"/>
        <v>24122.799999999999</v>
      </c>
      <c r="G695" s="266">
        <f t="shared" si="83"/>
        <v>24122.799999999999</v>
      </c>
      <c r="H695" s="266">
        <f t="shared" si="83"/>
        <v>13361.4</v>
      </c>
      <c r="I695" s="266">
        <f t="shared" si="83"/>
        <v>13361.4</v>
      </c>
      <c r="J695" s="286">
        <f t="shared" si="80"/>
        <v>55.389092476826903</v>
      </c>
      <c r="K695" s="286">
        <f t="shared" si="81"/>
        <v>100</v>
      </c>
    </row>
    <row r="696" spans="1:11" ht="27" x14ac:dyDescent="0.3">
      <c r="A696" s="7"/>
      <c r="B696" s="7"/>
      <c r="C696" s="6"/>
      <c r="D696" s="6" t="s">
        <v>57</v>
      </c>
      <c r="E696" s="5" t="s">
        <v>56</v>
      </c>
      <c r="F696" s="270">
        <v>24122.799999999999</v>
      </c>
      <c r="G696" s="270">
        <v>24122.799999999999</v>
      </c>
      <c r="H696" s="270">
        <v>13361.4</v>
      </c>
      <c r="I696" s="270">
        <v>13361.4</v>
      </c>
      <c r="J696" s="287">
        <f t="shared" si="80"/>
        <v>55.389092476826903</v>
      </c>
      <c r="K696" s="287">
        <f t="shared" si="81"/>
        <v>100</v>
      </c>
    </row>
    <row r="697" spans="1:11" s="18" customFormat="1" x14ac:dyDescent="0.3">
      <c r="A697" s="20"/>
      <c r="B697" s="20"/>
      <c r="C697" s="13" t="s">
        <v>18</v>
      </c>
      <c r="D697" s="13"/>
      <c r="E697" s="12" t="s">
        <v>17</v>
      </c>
      <c r="F697" s="276">
        <f t="shared" ref="F697:I699" si="84">F698</f>
        <v>0</v>
      </c>
      <c r="G697" s="276">
        <f t="shared" si="84"/>
        <v>599.13323000000003</v>
      </c>
      <c r="H697" s="276">
        <f t="shared" si="84"/>
        <v>599.13323000000003</v>
      </c>
      <c r="I697" s="276">
        <f t="shared" si="84"/>
        <v>599.13323000000003</v>
      </c>
      <c r="J697" s="296">
        <f t="shared" si="80"/>
        <v>100</v>
      </c>
      <c r="K697" s="296"/>
    </row>
    <row r="698" spans="1:11" s="18" customFormat="1" ht="27" x14ac:dyDescent="0.3">
      <c r="A698" s="19"/>
      <c r="B698" s="19"/>
      <c r="C698" s="11" t="s">
        <v>16</v>
      </c>
      <c r="D698" s="11"/>
      <c r="E698" s="10" t="s">
        <v>15</v>
      </c>
      <c r="F698" s="273">
        <f t="shared" si="84"/>
        <v>0</v>
      </c>
      <c r="G698" s="273">
        <f t="shared" si="84"/>
        <v>599.13323000000003</v>
      </c>
      <c r="H698" s="273">
        <f t="shared" si="84"/>
        <v>599.13323000000003</v>
      </c>
      <c r="I698" s="273">
        <f t="shared" si="84"/>
        <v>599.13323000000003</v>
      </c>
      <c r="J698" s="293">
        <f t="shared" si="80"/>
        <v>100</v>
      </c>
      <c r="K698" s="293"/>
    </row>
    <row r="699" spans="1:11" x14ac:dyDescent="0.3">
      <c r="A699" s="7"/>
      <c r="B699" s="7"/>
      <c r="C699" s="6" t="s">
        <v>24</v>
      </c>
      <c r="D699" s="6"/>
      <c r="E699" s="5" t="s">
        <v>23</v>
      </c>
      <c r="F699" s="266">
        <f t="shared" si="84"/>
        <v>0</v>
      </c>
      <c r="G699" s="266">
        <f t="shared" si="84"/>
        <v>599.13323000000003</v>
      </c>
      <c r="H699" s="266">
        <f t="shared" si="84"/>
        <v>599.13323000000003</v>
      </c>
      <c r="I699" s="266">
        <f t="shared" si="84"/>
        <v>599.13323000000003</v>
      </c>
      <c r="J699" s="286">
        <f t="shared" si="80"/>
        <v>100</v>
      </c>
      <c r="K699" s="286"/>
    </row>
    <row r="700" spans="1:11" ht="27" x14ac:dyDescent="0.3">
      <c r="A700" s="7"/>
      <c r="B700" s="7"/>
      <c r="C700" s="6"/>
      <c r="D700" s="6" t="s">
        <v>57</v>
      </c>
      <c r="E700" s="5" t="s">
        <v>56</v>
      </c>
      <c r="F700" s="270"/>
      <c r="G700" s="270">
        <v>599.13323000000003</v>
      </c>
      <c r="H700" s="270">
        <v>599.13323000000003</v>
      </c>
      <c r="I700" s="270">
        <v>599.13323000000003</v>
      </c>
      <c r="J700" s="287">
        <f t="shared" si="80"/>
        <v>100</v>
      </c>
      <c r="K700" s="287"/>
    </row>
    <row r="701" spans="1:11" x14ac:dyDescent="0.3">
      <c r="A701" s="43"/>
      <c r="B701" s="17" t="s">
        <v>137</v>
      </c>
      <c r="C701" s="16"/>
      <c r="D701" s="17"/>
      <c r="E701" s="14" t="s">
        <v>136</v>
      </c>
      <c r="F701" s="267">
        <f t="shared" ref="F701:I704" si="85">F702</f>
        <v>364.1</v>
      </c>
      <c r="G701" s="267">
        <f t="shared" si="85"/>
        <v>464.1</v>
      </c>
      <c r="H701" s="267">
        <f t="shared" si="85"/>
        <v>160</v>
      </c>
      <c r="I701" s="267">
        <f t="shared" si="85"/>
        <v>160</v>
      </c>
      <c r="J701" s="288">
        <f t="shared" si="80"/>
        <v>34.47532859297565</v>
      </c>
      <c r="K701" s="288">
        <f t="shared" si="81"/>
        <v>100</v>
      </c>
    </row>
    <row r="702" spans="1:11" x14ac:dyDescent="0.3">
      <c r="A702" s="43"/>
      <c r="B702" s="17"/>
      <c r="C702" s="16" t="s">
        <v>36</v>
      </c>
      <c r="D702" s="17"/>
      <c r="E702" s="21" t="s">
        <v>35</v>
      </c>
      <c r="F702" s="267">
        <f t="shared" si="85"/>
        <v>364.1</v>
      </c>
      <c r="G702" s="267">
        <f t="shared" si="85"/>
        <v>464.1</v>
      </c>
      <c r="H702" s="267">
        <f t="shared" si="85"/>
        <v>160</v>
      </c>
      <c r="I702" s="267">
        <f t="shared" si="85"/>
        <v>160</v>
      </c>
      <c r="J702" s="288">
        <f t="shared" si="80"/>
        <v>34.47532859297565</v>
      </c>
      <c r="K702" s="288">
        <f t="shared" si="81"/>
        <v>100</v>
      </c>
    </row>
    <row r="703" spans="1:11" ht="26.4" x14ac:dyDescent="0.3">
      <c r="A703" s="44"/>
      <c r="B703" s="25"/>
      <c r="C703" s="26" t="s">
        <v>59</v>
      </c>
      <c r="D703" s="25"/>
      <c r="E703" s="24" t="s">
        <v>58</v>
      </c>
      <c r="F703" s="263">
        <f t="shared" si="85"/>
        <v>364.1</v>
      </c>
      <c r="G703" s="263">
        <f t="shared" si="85"/>
        <v>464.1</v>
      </c>
      <c r="H703" s="263">
        <f t="shared" si="85"/>
        <v>160</v>
      </c>
      <c r="I703" s="263">
        <f t="shared" si="85"/>
        <v>160</v>
      </c>
      <c r="J703" s="283">
        <f t="shared" si="80"/>
        <v>34.47532859297565</v>
      </c>
      <c r="K703" s="283">
        <f t="shared" si="81"/>
        <v>100</v>
      </c>
    </row>
    <row r="704" spans="1:11" x14ac:dyDescent="0.3">
      <c r="A704" s="23"/>
      <c r="B704" s="23"/>
      <c r="C704" s="23" t="s">
        <v>135</v>
      </c>
      <c r="D704" s="23"/>
      <c r="E704" s="42" t="s">
        <v>134</v>
      </c>
      <c r="F704" s="264">
        <f t="shared" si="85"/>
        <v>364.1</v>
      </c>
      <c r="G704" s="264">
        <f t="shared" si="85"/>
        <v>464.1</v>
      </c>
      <c r="H704" s="264">
        <f t="shared" si="85"/>
        <v>160</v>
      </c>
      <c r="I704" s="264">
        <f t="shared" si="85"/>
        <v>160</v>
      </c>
      <c r="J704" s="284">
        <f t="shared" si="80"/>
        <v>34.47532859297565</v>
      </c>
      <c r="K704" s="284">
        <f t="shared" si="81"/>
        <v>100</v>
      </c>
    </row>
    <row r="705" spans="1:11" x14ac:dyDescent="0.3">
      <c r="A705" s="101"/>
      <c r="B705" s="101"/>
      <c r="C705" s="101" t="s">
        <v>133</v>
      </c>
      <c r="D705" s="101"/>
      <c r="E705" s="102" t="s">
        <v>132</v>
      </c>
      <c r="F705" s="265">
        <f>F706+F708</f>
        <v>364.1</v>
      </c>
      <c r="G705" s="265">
        <f>G706+G708</f>
        <v>464.1</v>
      </c>
      <c r="H705" s="265">
        <f>H706+H708</f>
        <v>160</v>
      </c>
      <c r="I705" s="265">
        <f>I706+I708</f>
        <v>160</v>
      </c>
      <c r="J705" s="285">
        <f t="shared" si="80"/>
        <v>34.47532859297565</v>
      </c>
      <c r="K705" s="285">
        <f t="shared" si="81"/>
        <v>100</v>
      </c>
    </row>
    <row r="706" spans="1:11" ht="66.599999999999994" x14ac:dyDescent="0.3">
      <c r="A706" s="7"/>
      <c r="B706" s="7"/>
      <c r="C706" s="6" t="s">
        <v>131</v>
      </c>
      <c r="D706" s="6"/>
      <c r="E706" s="5" t="s">
        <v>130</v>
      </c>
      <c r="F706" s="266">
        <f>F707</f>
        <v>297.10000000000002</v>
      </c>
      <c r="G706" s="266">
        <f>G707</f>
        <v>297.10000000000002</v>
      </c>
      <c r="H706" s="266">
        <f>H707</f>
        <v>160</v>
      </c>
      <c r="I706" s="266">
        <f>I707</f>
        <v>160</v>
      </c>
      <c r="J706" s="286">
        <f t="shared" si="80"/>
        <v>53.853921238640176</v>
      </c>
      <c r="K706" s="286">
        <f t="shared" si="81"/>
        <v>100</v>
      </c>
    </row>
    <row r="707" spans="1:11" ht="27" x14ac:dyDescent="0.3">
      <c r="A707" s="7"/>
      <c r="B707" s="7"/>
      <c r="C707" s="6"/>
      <c r="D707" s="6" t="s">
        <v>57</v>
      </c>
      <c r="E707" s="5" t="s">
        <v>56</v>
      </c>
      <c r="F707" s="270">
        <v>297.10000000000002</v>
      </c>
      <c r="G707" s="270">
        <v>297.10000000000002</v>
      </c>
      <c r="H707" s="270">
        <v>160</v>
      </c>
      <c r="I707" s="270">
        <v>160</v>
      </c>
      <c r="J707" s="287">
        <f t="shared" si="80"/>
        <v>53.853921238640176</v>
      </c>
      <c r="K707" s="287">
        <f t="shared" si="81"/>
        <v>100</v>
      </c>
    </row>
    <row r="708" spans="1:11" x14ac:dyDescent="0.3">
      <c r="A708" s="7"/>
      <c r="B708" s="7"/>
      <c r="C708" s="45" t="s">
        <v>129</v>
      </c>
      <c r="D708" s="45"/>
      <c r="E708" s="8" t="s">
        <v>128</v>
      </c>
      <c r="F708" s="266">
        <f>F709</f>
        <v>67</v>
      </c>
      <c r="G708" s="266">
        <f>G709</f>
        <v>167</v>
      </c>
      <c r="H708" s="266">
        <f>H709</f>
        <v>0</v>
      </c>
      <c r="I708" s="266">
        <f>I709</f>
        <v>0</v>
      </c>
      <c r="J708" s="286">
        <f t="shared" si="80"/>
        <v>0</v>
      </c>
      <c r="K708" s="286"/>
    </row>
    <row r="709" spans="1:11" ht="27" x14ac:dyDescent="0.3">
      <c r="A709" s="7"/>
      <c r="B709" s="7"/>
      <c r="C709" s="45"/>
      <c r="D709" s="6" t="s">
        <v>57</v>
      </c>
      <c r="E709" s="5" t="s">
        <v>56</v>
      </c>
      <c r="F709" s="266">
        <f>F711</f>
        <v>67</v>
      </c>
      <c r="G709" s="266">
        <f>G711+G710</f>
        <v>167</v>
      </c>
      <c r="H709" s="266">
        <f>H711</f>
        <v>0</v>
      </c>
      <c r="I709" s="266">
        <f>I711</f>
        <v>0</v>
      </c>
      <c r="J709" s="286">
        <f t="shared" si="80"/>
        <v>0</v>
      </c>
      <c r="K709" s="286"/>
    </row>
    <row r="710" spans="1:11" x14ac:dyDescent="0.3">
      <c r="A710" s="7"/>
      <c r="B710" s="7"/>
      <c r="C710" s="6"/>
      <c r="D710" s="6"/>
      <c r="E710" s="8" t="s">
        <v>99</v>
      </c>
      <c r="F710" s="266">
        <v>0</v>
      </c>
      <c r="G710" s="266">
        <v>100</v>
      </c>
      <c r="H710" s="266">
        <v>0</v>
      </c>
      <c r="I710" s="266">
        <v>0</v>
      </c>
      <c r="J710" s="286">
        <f t="shared" si="80"/>
        <v>0</v>
      </c>
      <c r="K710" s="286"/>
    </row>
    <row r="711" spans="1:11" x14ac:dyDescent="0.3">
      <c r="A711" s="7"/>
      <c r="B711" s="7"/>
      <c r="C711" s="6"/>
      <c r="D711" s="6"/>
      <c r="E711" s="8" t="s">
        <v>96</v>
      </c>
      <c r="F711" s="266">
        <v>67</v>
      </c>
      <c r="G711" s="266">
        <v>67</v>
      </c>
      <c r="H711" s="266">
        <v>0</v>
      </c>
      <c r="I711" s="266">
        <v>0</v>
      </c>
      <c r="J711" s="286">
        <f t="shared" si="80"/>
        <v>0</v>
      </c>
      <c r="K711" s="286"/>
    </row>
    <row r="712" spans="1:11" x14ac:dyDescent="0.3">
      <c r="A712" s="43"/>
      <c r="B712" s="17" t="s">
        <v>127</v>
      </c>
      <c r="C712" s="16"/>
      <c r="D712" s="17"/>
      <c r="E712" s="21" t="s">
        <v>126</v>
      </c>
      <c r="F712" s="267">
        <f t="shared" ref="F712:I717" si="86">F713</f>
        <v>300</v>
      </c>
      <c r="G712" s="267">
        <f t="shared" si="86"/>
        <v>300</v>
      </c>
      <c r="H712" s="267">
        <f t="shared" si="86"/>
        <v>265</v>
      </c>
      <c r="I712" s="267">
        <f t="shared" si="86"/>
        <v>265</v>
      </c>
      <c r="J712" s="288">
        <f t="shared" si="80"/>
        <v>88.333333333333329</v>
      </c>
      <c r="K712" s="288"/>
    </row>
    <row r="713" spans="1:11" x14ac:dyDescent="0.3">
      <c r="A713" s="43"/>
      <c r="B713" s="17"/>
      <c r="C713" s="16" t="s">
        <v>36</v>
      </c>
      <c r="D713" s="17"/>
      <c r="E713" s="21" t="s">
        <v>35</v>
      </c>
      <c r="F713" s="267">
        <f t="shared" si="86"/>
        <v>300</v>
      </c>
      <c r="G713" s="267">
        <f>G714</f>
        <v>300</v>
      </c>
      <c r="H713" s="267">
        <f t="shared" si="86"/>
        <v>265</v>
      </c>
      <c r="I713" s="267">
        <f>I714</f>
        <v>265</v>
      </c>
      <c r="J713" s="288">
        <f t="shared" si="80"/>
        <v>88.333333333333329</v>
      </c>
      <c r="K713" s="288"/>
    </row>
    <row r="714" spans="1:11" ht="26.4" x14ac:dyDescent="0.3">
      <c r="A714" s="44"/>
      <c r="B714" s="25"/>
      <c r="C714" s="26" t="s">
        <v>78</v>
      </c>
      <c r="D714" s="25"/>
      <c r="E714" s="24" t="s">
        <v>203</v>
      </c>
      <c r="F714" s="263">
        <f t="shared" si="86"/>
        <v>300</v>
      </c>
      <c r="G714" s="263">
        <f t="shared" si="86"/>
        <v>300</v>
      </c>
      <c r="H714" s="263">
        <f t="shared" si="86"/>
        <v>265</v>
      </c>
      <c r="I714" s="263">
        <f t="shared" si="86"/>
        <v>265</v>
      </c>
      <c r="J714" s="283">
        <f t="shared" si="80"/>
        <v>88.333333333333329</v>
      </c>
      <c r="K714" s="283"/>
    </row>
    <row r="715" spans="1:11" x14ac:dyDescent="0.3">
      <c r="A715" s="23"/>
      <c r="B715" s="23"/>
      <c r="C715" s="23" t="s">
        <v>125</v>
      </c>
      <c r="D715" s="23"/>
      <c r="E715" s="22" t="s">
        <v>124</v>
      </c>
      <c r="F715" s="264">
        <f t="shared" si="86"/>
        <v>300</v>
      </c>
      <c r="G715" s="264">
        <f t="shared" si="86"/>
        <v>300</v>
      </c>
      <c r="H715" s="264">
        <f t="shared" si="86"/>
        <v>265</v>
      </c>
      <c r="I715" s="264">
        <f t="shared" si="86"/>
        <v>265</v>
      </c>
      <c r="J715" s="284">
        <f t="shared" si="80"/>
        <v>88.333333333333329</v>
      </c>
      <c r="K715" s="284"/>
    </row>
    <row r="716" spans="1:11" ht="27" customHeight="1" x14ac:dyDescent="0.3">
      <c r="A716" s="101"/>
      <c r="B716" s="101"/>
      <c r="C716" s="101" t="s">
        <v>123</v>
      </c>
      <c r="D716" s="101"/>
      <c r="E716" s="102" t="s">
        <v>122</v>
      </c>
      <c r="F716" s="265">
        <f t="shared" si="86"/>
        <v>300</v>
      </c>
      <c r="G716" s="265">
        <f t="shared" si="86"/>
        <v>300</v>
      </c>
      <c r="H716" s="265">
        <f t="shared" si="86"/>
        <v>265</v>
      </c>
      <c r="I716" s="265">
        <f t="shared" si="86"/>
        <v>265</v>
      </c>
      <c r="J716" s="285">
        <f t="shared" si="80"/>
        <v>88.333333333333329</v>
      </c>
      <c r="K716" s="285"/>
    </row>
    <row r="717" spans="1:11" ht="27" x14ac:dyDescent="0.3">
      <c r="A717" s="7"/>
      <c r="B717" s="7"/>
      <c r="C717" s="6" t="s">
        <v>121</v>
      </c>
      <c r="D717" s="6"/>
      <c r="E717" s="5" t="s">
        <v>683</v>
      </c>
      <c r="F717" s="266">
        <f t="shared" si="86"/>
        <v>300</v>
      </c>
      <c r="G717" s="266">
        <f t="shared" si="86"/>
        <v>300</v>
      </c>
      <c r="H717" s="266">
        <f t="shared" si="86"/>
        <v>265</v>
      </c>
      <c r="I717" s="266">
        <f t="shared" si="86"/>
        <v>265</v>
      </c>
      <c r="J717" s="286">
        <f t="shared" si="80"/>
        <v>88.333333333333329</v>
      </c>
      <c r="K717" s="286"/>
    </row>
    <row r="718" spans="1:11" ht="27" x14ac:dyDescent="0.3">
      <c r="A718" s="7"/>
      <c r="B718" s="7"/>
      <c r="C718" s="6"/>
      <c r="D718" s="6" t="s">
        <v>57</v>
      </c>
      <c r="E718" s="5" t="s">
        <v>56</v>
      </c>
      <c r="F718" s="266">
        <v>300</v>
      </c>
      <c r="G718" s="266">
        <v>300</v>
      </c>
      <c r="H718" s="266">
        <v>265</v>
      </c>
      <c r="I718" s="266">
        <v>265</v>
      </c>
      <c r="J718" s="286">
        <f t="shared" si="80"/>
        <v>88.333333333333329</v>
      </c>
      <c r="K718" s="286"/>
    </row>
    <row r="719" spans="1:11" x14ac:dyDescent="0.3">
      <c r="A719" s="15"/>
      <c r="B719" s="17" t="s">
        <v>120</v>
      </c>
      <c r="C719" s="16"/>
      <c r="D719" s="15"/>
      <c r="E719" s="14" t="s">
        <v>119</v>
      </c>
      <c r="F719" s="267">
        <f>F720+F773</f>
        <v>91199.809540000017</v>
      </c>
      <c r="G719" s="267">
        <f>G720+G773</f>
        <v>104636.86717</v>
      </c>
      <c r="H719" s="267">
        <f>H720+H773</f>
        <v>49354.377630000003</v>
      </c>
      <c r="I719" s="267">
        <f>I720+I773</f>
        <v>49345.158410000004</v>
      </c>
      <c r="J719" s="288">
        <f t="shared" si="80"/>
        <v>47.158482229624269</v>
      </c>
      <c r="K719" s="288">
        <f t="shared" si="81"/>
        <v>99.98132036013277</v>
      </c>
    </row>
    <row r="720" spans="1:11" x14ac:dyDescent="0.3">
      <c r="A720" s="28"/>
      <c r="B720" s="17" t="s">
        <v>118</v>
      </c>
      <c r="C720" s="16"/>
      <c r="D720" s="15"/>
      <c r="E720" s="14" t="s">
        <v>117</v>
      </c>
      <c r="F720" s="267">
        <f t="shared" ref="F720:I722" si="87">F721</f>
        <v>85367.076210000014</v>
      </c>
      <c r="G720" s="267">
        <f>G721+G769</f>
        <v>98070.800510000001</v>
      </c>
      <c r="H720" s="267">
        <f>H721+H769</f>
        <v>46655.277630000004</v>
      </c>
      <c r="I720" s="267">
        <f>I721+I769</f>
        <v>46655.277630000004</v>
      </c>
      <c r="J720" s="288">
        <f t="shared" si="80"/>
        <v>47.573056799146549</v>
      </c>
      <c r="K720" s="288">
        <f t="shared" si="81"/>
        <v>100</v>
      </c>
    </row>
    <row r="721" spans="1:11" x14ac:dyDescent="0.3">
      <c r="A721" s="28"/>
      <c r="B721" s="17"/>
      <c r="C721" s="16" t="s">
        <v>36</v>
      </c>
      <c r="D721" s="17"/>
      <c r="E721" s="21" t="s">
        <v>35</v>
      </c>
      <c r="F721" s="267">
        <f t="shared" si="87"/>
        <v>85367.076210000014</v>
      </c>
      <c r="G721" s="267">
        <f t="shared" si="87"/>
        <v>97383.802880000003</v>
      </c>
      <c r="H721" s="267">
        <f t="shared" si="87"/>
        <v>45968.280000000006</v>
      </c>
      <c r="I721" s="267">
        <f t="shared" si="87"/>
        <v>45968.280000000006</v>
      </c>
      <c r="J721" s="288">
        <f t="shared" si="80"/>
        <v>47.203208994255291</v>
      </c>
      <c r="K721" s="288">
        <f t="shared" si="81"/>
        <v>100</v>
      </c>
    </row>
    <row r="722" spans="1:11" ht="26.4" x14ac:dyDescent="0.3">
      <c r="A722" s="44"/>
      <c r="B722" s="25"/>
      <c r="C722" s="26" t="s">
        <v>59</v>
      </c>
      <c r="D722" s="25"/>
      <c r="E722" s="24" t="s">
        <v>58</v>
      </c>
      <c r="F722" s="263">
        <f t="shared" si="87"/>
        <v>85367.076210000014</v>
      </c>
      <c r="G722" s="263">
        <f t="shared" si="87"/>
        <v>97383.802880000003</v>
      </c>
      <c r="H722" s="263">
        <f t="shared" si="87"/>
        <v>45968.280000000006</v>
      </c>
      <c r="I722" s="263">
        <f t="shared" si="87"/>
        <v>45968.280000000006</v>
      </c>
      <c r="J722" s="283">
        <f t="shared" si="80"/>
        <v>47.203208994255291</v>
      </c>
      <c r="K722" s="283">
        <f t="shared" si="81"/>
        <v>100</v>
      </c>
    </row>
    <row r="723" spans="1:11" ht="27" x14ac:dyDescent="0.3">
      <c r="A723" s="23"/>
      <c r="B723" s="23"/>
      <c r="C723" s="23" t="s">
        <v>92</v>
      </c>
      <c r="D723" s="23"/>
      <c r="E723" s="42" t="s">
        <v>91</v>
      </c>
      <c r="F723" s="264">
        <f>F724+F727+F737+F740+F763</f>
        <v>85367.076210000014</v>
      </c>
      <c r="G723" s="264">
        <f>G724+G727+G737+G740+G763</f>
        <v>97383.802880000003</v>
      </c>
      <c r="H723" s="264">
        <f>H724+H727+H737+H740+H763</f>
        <v>45968.280000000006</v>
      </c>
      <c r="I723" s="264">
        <f>I724+I727+I737+I740+I763</f>
        <v>45968.280000000006</v>
      </c>
      <c r="J723" s="284">
        <f t="shared" si="80"/>
        <v>47.203208994255291</v>
      </c>
      <c r="K723" s="284">
        <f t="shared" si="81"/>
        <v>100</v>
      </c>
    </row>
    <row r="724" spans="1:11" ht="40.200000000000003" x14ac:dyDescent="0.3">
      <c r="A724" s="101"/>
      <c r="B724" s="101"/>
      <c r="C724" s="101" t="s">
        <v>116</v>
      </c>
      <c r="D724" s="101"/>
      <c r="E724" s="102" t="s">
        <v>115</v>
      </c>
      <c r="F724" s="265">
        <f t="shared" ref="F724:I725" si="88">F725</f>
        <v>50874.8</v>
      </c>
      <c r="G724" s="265">
        <f t="shared" si="88"/>
        <v>50874.8</v>
      </c>
      <c r="H724" s="265">
        <f t="shared" si="88"/>
        <v>26258</v>
      </c>
      <c r="I724" s="265">
        <f t="shared" si="88"/>
        <v>26258</v>
      </c>
      <c r="J724" s="285">
        <f t="shared" si="80"/>
        <v>51.612979313923589</v>
      </c>
      <c r="K724" s="285">
        <f t="shared" si="81"/>
        <v>100</v>
      </c>
    </row>
    <row r="725" spans="1:11" x14ac:dyDescent="0.3">
      <c r="A725" s="6"/>
      <c r="B725" s="6"/>
      <c r="C725" s="6" t="s">
        <v>114</v>
      </c>
      <c r="D725" s="6"/>
      <c r="E725" s="51" t="s">
        <v>113</v>
      </c>
      <c r="F725" s="266">
        <f t="shared" si="88"/>
        <v>50874.8</v>
      </c>
      <c r="G725" s="266">
        <f t="shared" si="88"/>
        <v>50874.8</v>
      </c>
      <c r="H725" s="266">
        <f t="shared" si="88"/>
        <v>26258</v>
      </c>
      <c r="I725" s="266">
        <f t="shared" si="88"/>
        <v>26258</v>
      </c>
      <c r="J725" s="286">
        <f t="shared" si="80"/>
        <v>51.612979313923589</v>
      </c>
      <c r="K725" s="286">
        <f t="shared" si="81"/>
        <v>100</v>
      </c>
    </row>
    <row r="726" spans="1:11" ht="27" x14ac:dyDescent="0.3">
      <c r="A726" s="6"/>
      <c r="B726" s="6"/>
      <c r="C726" s="6"/>
      <c r="D726" s="6" t="s">
        <v>57</v>
      </c>
      <c r="E726" s="5" t="s">
        <v>56</v>
      </c>
      <c r="F726" s="270">
        <v>50874.8</v>
      </c>
      <c r="G726" s="270">
        <v>50874.8</v>
      </c>
      <c r="H726" s="270">
        <v>26258</v>
      </c>
      <c r="I726" s="270">
        <v>26258</v>
      </c>
      <c r="J726" s="287">
        <f t="shared" si="80"/>
        <v>51.612979313923589</v>
      </c>
      <c r="K726" s="287">
        <f t="shared" si="81"/>
        <v>100</v>
      </c>
    </row>
    <row r="727" spans="1:11" x14ac:dyDescent="0.3">
      <c r="A727" s="101"/>
      <c r="B727" s="101"/>
      <c r="C727" s="101" t="s">
        <v>112</v>
      </c>
      <c r="D727" s="101"/>
      <c r="E727" s="102" t="s">
        <v>111</v>
      </c>
      <c r="F727" s="265">
        <f>F728+F730+F732</f>
        <v>30130.05</v>
      </c>
      <c r="G727" s="265">
        <f>G728+G730+G732</f>
        <v>31010.05</v>
      </c>
      <c r="H727" s="265">
        <f>H728+H730+H732</f>
        <v>14007.05</v>
      </c>
      <c r="I727" s="265">
        <f>I728+I730+I732</f>
        <v>14007.05</v>
      </c>
      <c r="J727" s="285">
        <f t="shared" si="80"/>
        <v>45.169388633684889</v>
      </c>
      <c r="K727" s="285">
        <f t="shared" si="81"/>
        <v>100</v>
      </c>
    </row>
    <row r="728" spans="1:11" ht="27" x14ac:dyDescent="0.3">
      <c r="A728" s="6"/>
      <c r="B728" s="6"/>
      <c r="C728" s="6" t="s">
        <v>110</v>
      </c>
      <c r="D728" s="6"/>
      <c r="E728" s="51" t="s">
        <v>109</v>
      </c>
      <c r="F728" s="266">
        <f>F729</f>
        <v>29614.1</v>
      </c>
      <c r="G728" s="266">
        <f>G729</f>
        <v>29614.1</v>
      </c>
      <c r="H728" s="266">
        <f>H729</f>
        <v>13507.05</v>
      </c>
      <c r="I728" s="266">
        <f>I729</f>
        <v>13507.05</v>
      </c>
      <c r="J728" s="286">
        <f t="shared" si="80"/>
        <v>45.610199195653422</v>
      </c>
      <c r="K728" s="286">
        <f t="shared" si="81"/>
        <v>100</v>
      </c>
    </row>
    <row r="729" spans="1:11" ht="27" x14ac:dyDescent="0.3">
      <c r="A729" s="6"/>
      <c r="B729" s="6"/>
      <c r="C729" s="6"/>
      <c r="D729" s="6" t="s">
        <v>57</v>
      </c>
      <c r="E729" s="5" t="s">
        <v>56</v>
      </c>
      <c r="F729" s="270">
        <f>31652.3-2038.2</f>
        <v>29614.1</v>
      </c>
      <c r="G729" s="270">
        <f>31652.3-2038.2</f>
        <v>29614.1</v>
      </c>
      <c r="H729" s="270">
        <v>13507.05</v>
      </c>
      <c r="I729" s="270">
        <v>13507.05</v>
      </c>
      <c r="J729" s="287">
        <f t="shared" si="80"/>
        <v>45.610199195653422</v>
      </c>
      <c r="K729" s="287">
        <f t="shared" si="81"/>
        <v>100</v>
      </c>
    </row>
    <row r="730" spans="1:11" x14ac:dyDescent="0.3">
      <c r="A730" s="6"/>
      <c r="B730" s="6"/>
      <c r="C730" s="6" t="s">
        <v>108</v>
      </c>
      <c r="D730" s="6"/>
      <c r="E730" s="51" t="s">
        <v>107</v>
      </c>
      <c r="F730" s="266">
        <v>500</v>
      </c>
      <c r="G730" s="266">
        <v>500</v>
      </c>
      <c r="H730" s="266">
        <f>H731</f>
        <v>500</v>
      </c>
      <c r="I730" s="266">
        <f>I731</f>
        <v>500</v>
      </c>
      <c r="J730" s="286">
        <f t="shared" si="80"/>
        <v>100</v>
      </c>
      <c r="K730" s="286">
        <f t="shared" si="81"/>
        <v>100</v>
      </c>
    </row>
    <row r="731" spans="1:11" ht="27" x14ac:dyDescent="0.3">
      <c r="A731" s="6"/>
      <c r="B731" s="6"/>
      <c r="C731" s="6"/>
      <c r="D731" s="6" t="s">
        <v>57</v>
      </c>
      <c r="E731" s="5" t="s">
        <v>56</v>
      </c>
      <c r="F731" s="266">
        <v>500</v>
      </c>
      <c r="G731" s="266">
        <v>500</v>
      </c>
      <c r="H731" s="266">
        <v>500</v>
      </c>
      <c r="I731" s="266">
        <v>500</v>
      </c>
      <c r="J731" s="286">
        <f t="shared" si="80"/>
        <v>100</v>
      </c>
      <c r="K731" s="286">
        <f t="shared" si="81"/>
        <v>100</v>
      </c>
    </row>
    <row r="732" spans="1:11" ht="27" x14ac:dyDescent="0.3">
      <c r="A732" s="170"/>
      <c r="B732" s="170"/>
      <c r="C732" s="6" t="s">
        <v>702</v>
      </c>
      <c r="D732" s="170"/>
      <c r="E732" s="171" t="s">
        <v>705</v>
      </c>
      <c r="F732" s="270">
        <f>F733</f>
        <v>15.95</v>
      </c>
      <c r="G732" s="270">
        <f>G733</f>
        <v>895.95</v>
      </c>
      <c r="H732" s="270">
        <f>H733</f>
        <v>0</v>
      </c>
      <c r="I732" s="270">
        <f>I733</f>
        <v>0</v>
      </c>
      <c r="J732" s="287">
        <f t="shared" si="80"/>
        <v>0</v>
      </c>
      <c r="K732" s="287"/>
    </row>
    <row r="733" spans="1:11" ht="27" x14ac:dyDescent="0.3">
      <c r="A733" s="170"/>
      <c r="B733" s="170"/>
      <c r="C733" s="170"/>
      <c r="D733" s="6" t="s">
        <v>57</v>
      </c>
      <c r="E733" s="5" t="s">
        <v>56</v>
      </c>
      <c r="F733" s="270">
        <f>F734</f>
        <v>15.95</v>
      </c>
      <c r="G733" s="270">
        <f>G734+G735+G736</f>
        <v>895.95</v>
      </c>
      <c r="H733" s="270">
        <v>0</v>
      </c>
      <c r="I733" s="270">
        <v>0</v>
      </c>
      <c r="J733" s="287">
        <f t="shared" si="80"/>
        <v>0</v>
      </c>
      <c r="K733" s="287"/>
    </row>
    <row r="734" spans="1:11" x14ac:dyDescent="0.3">
      <c r="A734" s="170"/>
      <c r="B734" s="170"/>
      <c r="C734" s="170"/>
      <c r="D734" s="170"/>
      <c r="E734" s="73" t="s">
        <v>287</v>
      </c>
      <c r="F734" s="270">
        <v>15.95</v>
      </c>
      <c r="G734" s="270">
        <v>15.95</v>
      </c>
      <c r="H734" s="270">
        <v>0</v>
      </c>
      <c r="I734" s="270">
        <v>0</v>
      </c>
      <c r="J734" s="287">
        <f t="shared" si="80"/>
        <v>0</v>
      </c>
      <c r="K734" s="287"/>
    </row>
    <row r="735" spans="1:11" x14ac:dyDescent="0.3">
      <c r="A735" s="478"/>
      <c r="B735" s="478"/>
      <c r="C735" s="478"/>
      <c r="D735" s="478"/>
      <c r="E735" s="499" t="s">
        <v>292</v>
      </c>
      <c r="F735" s="270"/>
      <c r="G735" s="270">
        <v>220</v>
      </c>
      <c r="H735" s="270"/>
      <c r="I735" s="270"/>
      <c r="J735" s="287"/>
      <c r="K735" s="287"/>
    </row>
    <row r="736" spans="1:11" x14ac:dyDescent="0.3">
      <c r="A736" s="478"/>
      <c r="B736" s="478"/>
      <c r="C736" s="478"/>
      <c r="D736" s="478"/>
      <c r="E736" s="499" t="s">
        <v>1154</v>
      </c>
      <c r="F736" s="270"/>
      <c r="G736" s="270">
        <v>660</v>
      </c>
      <c r="H736" s="270"/>
      <c r="I736" s="270"/>
      <c r="J736" s="287"/>
      <c r="K736" s="287"/>
    </row>
    <row r="737" spans="1:11" ht="27" x14ac:dyDescent="0.3">
      <c r="A737" s="101"/>
      <c r="B737" s="101"/>
      <c r="C737" s="101" t="s">
        <v>106</v>
      </c>
      <c r="D737" s="101"/>
      <c r="E737" s="102" t="s">
        <v>105</v>
      </c>
      <c r="F737" s="265">
        <f t="shared" ref="F737:I738" si="89">F738</f>
        <v>1940.3</v>
      </c>
      <c r="G737" s="265">
        <f t="shared" si="89"/>
        <v>1940.3</v>
      </c>
      <c r="H737" s="265">
        <f t="shared" si="89"/>
        <v>1135</v>
      </c>
      <c r="I737" s="265">
        <f t="shared" si="89"/>
        <v>1135</v>
      </c>
      <c r="J737" s="285">
        <f t="shared" si="80"/>
        <v>58.496108849147042</v>
      </c>
      <c r="K737" s="285">
        <f t="shared" si="81"/>
        <v>100</v>
      </c>
    </row>
    <row r="738" spans="1:11" x14ac:dyDescent="0.3">
      <c r="A738" s="6"/>
      <c r="B738" s="6"/>
      <c r="C738" s="6" t="s">
        <v>104</v>
      </c>
      <c r="D738" s="6"/>
      <c r="E738" s="51" t="s">
        <v>103</v>
      </c>
      <c r="F738" s="266">
        <f t="shared" si="89"/>
        <v>1940.3</v>
      </c>
      <c r="G738" s="266">
        <f t="shared" si="89"/>
        <v>1940.3</v>
      </c>
      <c r="H738" s="266">
        <f t="shared" si="89"/>
        <v>1135</v>
      </c>
      <c r="I738" s="266">
        <f t="shared" si="89"/>
        <v>1135</v>
      </c>
      <c r="J738" s="286">
        <f t="shared" si="80"/>
        <v>58.496108849147042</v>
      </c>
      <c r="K738" s="286">
        <f t="shared" si="81"/>
        <v>100</v>
      </c>
    </row>
    <row r="739" spans="1:11" ht="27" x14ac:dyDescent="0.3">
      <c r="A739" s="6"/>
      <c r="B739" s="6"/>
      <c r="C739" s="6"/>
      <c r="D739" s="6" t="s">
        <v>57</v>
      </c>
      <c r="E739" s="5" t="s">
        <v>56</v>
      </c>
      <c r="F739" s="270">
        <v>1940.3</v>
      </c>
      <c r="G739" s="270">
        <v>1940.3</v>
      </c>
      <c r="H739" s="270">
        <v>1135</v>
      </c>
      <c r="I739" s="270">
        <v>1135</v>
      </c>
      <c r="J739" s="287">
        <f t="shared" si="80"/>
        <v>58.496108849147042</v>
      </c>
      <c r="K739" s="287">
        <f t="shared" si="81"/>
        <v>100</v>
      </c>
    </row>
    <row r="740" spans="1:11" s="48" customFormat="1" ht="40.200000000000003" x14ac:dyDescent="0.3">
      <c r="A740" s="101"/>
      <c r="B740" s="101"/>
      <c r="C740" s="101" t="s">
        <v>102</v>
      </c>
      <c r="D740" s="101"/>
      <c r="E740" s="103" t="s">
        <v>101</v>
      </c>
      <c r="F740" s="265">
        <f>F741+F743+F748+F753+F758</f>
        <v>2201.9262099999996</v>
      </c>
      <c r="G740" s="265">
        <f>G741+G743+G748+G753+G758</f>
        <v>9546.4228800000001</v>
      </c>
      <c r="H740" s="265">
        <f>H741+H743+H748+H753+H758</f>
        <v>556</v>
      </c>
      <c r="I740" s="265">
        <f>I741+I743+I748+I753+I758</f>
        <v>556</v>
      </c>
      <c r="J740" s="285">
        <f t="shared" si="80"/>
        <v>5.8241710742233535</v>
      </c>
      <c r="K740" s="285"/>
    </row>
    <row r="741" spans="1:11" s="154" customFormat="1" ht="27" x14ac:dyDescent="0.3">
      <c r="A741" s="153"/>
      <c r="B741" s="153"/>
      <c r="C741" s="6" t="s">
        <v>639</v>
      </c>
      <c r="D741" s="6"/>
      <c r="E741" s="5" t="s">
        <v>621</v>
      </c>
      <c r="F741" s="270">
        <f>F742</f>
        <v>212</v>
      </c>
      <c r="G741" s="270">
        <f>G742</f>
        <v>212</v>
      </c>
      <c r="H741" s="270">
        <f>H742</f>
        <v>0</v>
      </c>
      <c r="I741" s="270">
        <f>I742</f>
        <v>0</v>
      </c>
      <c r="J741" s="287">
        <f t="shared" si="80"/>
        <v>0</v>
      </c>
      <c r="K741" s="287"/>
    </row>
    <row r="742" spans="1:11" s="154" customFormat="1" ht="27" x14ac:dyDescent="0.3">
      <c r="A742" s="153"/>
      <c r="B742" s="153"/>
      <c r="C742" s="49"/>
      <c r="D742" s="6" t="s">
        <v>57</v>
      </c>
      <c r="E742" s="5" t="s">
        <v>56</v>
      </c>
      <c r="F742" s="270">
        <v>212</v>
      </c>
      <c r="G742" s="270">
        <v>212</v>
      </c>
      <c r="H742" s="270">
        <v>0</v>
      </c>
      <c r="I742" s="270">
        <v>0</v>
      </c>
      <c r="J742" s="287">
        <f t="shared" si="80"/>
        <v>0</v>
      </c>
      <c r="K742" s="287"/>
    </row>
    <row r="743" spans="1:11" ht="27" x14ac:dyDescent="0.3">
      <c r="A743" s="7"/>
      <c r="B743" s="7"/>
      <c r="C743" s="6" t="s">
        <v>563</v>
      </c>
      <c r="D743" s="6"/>
      <c r="E743" s="5" t="s">
        <v>640</v>
      </c>
      <c r="F743" s="268">
        <f>F744</f>
        <v>1650</v>
      </c>
      <c r="G743" s="268">
        <f t="shared" ref="G743:I744" si="90">G744</f>
        <v>5935.16086</v>
      </c>
      <c r="H743" s="268">
        <f t="shared" si="90"/>
        <v>0</v>
      </c>
      <c r="I743" s="268">
        <f t="shared" si="90"/>
        <v>0</v>
      </c>
      <c r="J743" s="289">
        <f t="shared" si="80"/>
        <v>0</v>
      </c>
      <c r="K743" s="289"/>
    </row>
    <row r="744" spans="1:11" ht="27" x14ac:dyDescent="0.3">
      <c r="A744" s="7"/>
      <c r="B744" s="7"/>
      <c r="C744" s="49"/>
      <c r="D744" s="6" t="s">
        <v>57</v>
      </c>
      <c r="E744" s="5" t="s">
        <v>56</v>
      </c>
      <c r="F744" s="268">
        <f>F745</f>
        <v>1650</v>
      </c>
      <c r="G744" s="268">
        <f>G745+G746+G747</f>
        <v>5935.16086</v>
      </c>
      <c r="H744" s="268">
        <f t="shared" si="90"/>
        <v>0</v>
      </c>
      <c r="I744" s="268">
        <f t="shared" si="90"/>
        <v>0</v>
      </c>
      <c r="J744" s="289">
        <f t="shared" si="80"/>
        <v>0</v>
      </c>
      <c r="K744" s="289"/>
    </row>
    <row r="745" spans="1:11" x14ac:dyDescent="0.3">
      <c r="A745" s="7"/>
      <c r="B745" s="7"/>
      <c r="C745" s="49"/>
      <c r="D745" s="6"/>
      <c r="E745" s="73" t="s">
        <v>287</v>
      </c>
      <c r="F745" s="268">
        <v>1650</v>
      </c>
      <c r="G745" s="268">
        <v>1650</v>
      </c>
      <c r="H745" s="268">
        <v>0</v>
      </c>
      <c r="I745" s="268">
        <v>0</v>
      </c>
      <c r="J745" s="289">
        <f t="shared" ref="J745:J818" si="91">I745/G745*100</f>
        <v>0</v>
      </c>
      <c r="K745" s="289"/>
    </row>
    <row r="746" spans="1:11" x14ac:dyDescent="0.3">
      <c r="A746" s="484"/>
      <c r="B746" s="484"/>
      <c r="C746" s="494"/>
      <c r="D746" s="478"/>
      <c r="E746" s="499" t="s">
        <v>292</v>
      </c>
      <c r="F746" s="268"/>
      <c r="G746" s="268">
        <v>1071.2902200000001</v>
      </c>
      <c r="H746" s="268"/>
      <c r="I746" s="268"/>
      <c r="J746" s="289"/>
      <c r="K746" s="289"/>
    </row>
    <row r="747" spans="1:11" x14ac:dyDescent="0.3">
      <c r="A747" s="484"/>
      <c r="B747" s="484"/>
      <c r="C747" s="494"/>
      <c r="D747" s="478"/>
      <c r="E747" s="499" t="s">
        <v>1154</v>
      </c>
      <c r="F747" s="268"/>
      <c r="G747" s="268">
        <v>3213.8706400000001</v>
      </c>
      <c r="H747" s="268"/>
      <c r="I747" s="268"/>
      <c r="J747" s="289"/>
      <c r="K747" s="289"/>
    </row>
    <row r="748" spans="1:11" s="18" customFormat="1" ht="27" x14ac:dyDescent="0.3">
      <c r="A748" s="49"/>
      <c r="B748" s="49"/>
      <c r="C748" s="60" t="s">
        <v>676</v>
      </c>
      <c r="D748" s="6"/>
      <c r="E748" s="74" t="s">
        <v>662</v>
      </c>
      <c r="F748" s="270">
        <f>F749</f>
        <v>55.6</v>
      </c>
      <c r="G748" s="270">
        <f>G749</f>
        <v>556</v>
      </c>
      <c r="H748" s="270">
        <f>H749</f>
        <v>556</v>
      </c>
      <c r="I748" s="270">
        <f>I749</f>
        <v>556</v>
      </c>
      <c r="J748" s="287">
        <f t="shared" si="91"/>
        <v>100</v>
      </c>
      <c r="K748" s="287"/>
    </row>
    <row r="749" spans="1:11" s="18" customFormat="1" ht="27" x14ac:dyDescent="0.3">
      <c r="A749" s="49"/>
      <c r="B749" s="49"/>
      <c r="C749" s="6"/>
      <c r="D749" s="6" t="s">
        <v>57</v>
      </c>
      <c r="E749" s="5" t="s">
        <v>56</v>
      </c>
      <c r="F749" s="270">
        <f>F751+F752</f>
        <v>55.6</v>
      </c>
      <c r="G749" s="270">
        <f>G751+G752+G750</f>
        <v>556</v>
      </c>
      <c r="H749" s="270">
        <f>H751+H752+H750</f>
        <v>556</v>
      </c>
      <c r="I749" s="270">
        <f>I751+I752+I750</f>
        <v>556</v>
      </c>
      <c r="J749" s="287">
        <f t="shared" si="91"/>
        <v>100</v>
      </c>
      <c r="K749" s="287"/>
    </row>
    <row r="750" spans="1:11" s="18" customFormat="1" x14ac:dyDescent="0.3">
      <c r="A750" s="254"/>
      <c r="B750" s="254"/>
      <c r="C750" s="249"/>
      <c r="D750" s="249"/>
      <c r="E750" s="8" t="s">
        <v>99</v>
      </c>
      <c r="F750" s="270"/>
      <c r="G750" s="270">
        <v>500.4</v>
      </c>
      <c r="H750" s="270">
        <v>500.4</v>
      </c>
      <c r="I750" s="270">
        <v>500.4</v>
      </c>
      <c r="J750" s="287">
        <f t="shared" si="91"/>
        <v>100</v>
      </c>
      <c r="K750" s="287"/>
    </row>
    <row r="751" spans="1:11" s="18" customFormat="1" x14ac:dyDescent="0.3">
      <c r="A751" s="49"/>
      <c r="B751" s="49"/>
      <c r="C751" s="6"/>
      <c r="D751" s="6"/>
      <c r="E751" s="73" t="s">
        <v>287</v>
      </c>
      <c r="F751" s="270">
        <v>27.8</v>
      </c>
      <c r="G751" s="270">
        <v>27.8</v>
      </c>
      <c r="H751" s="270">
        <v>27.8</v>
      </c>
      <c r="I751" s="270">
        <v>27.8</v>
      </c>
      <c r="J751" s="287">
        <f t="shared" si="91"/>
        <v>100</v>
      </c>
      <c r="K751" s="287"/>
    </row>
    <row r="752" spans="1:11" s="18" customFormat="1" x14ac:dyDescent="0.3">
      <c r="A752" s="49"/>
      <c r="B752" s="49"/>
      <c r="C752" s="6"/>
      <c r="D752" s="6"/>
      <c r="E752" s="73" t="s">
        <v>293</v>
      </c>
      <c r="F752" s="270">
        <v>27.8</v>
      </c>
      <c r="G752" s="270">
        <v>27.8</v>
      </c>
      <c r="H752" s="270">
        <v>27.8</v>
      </c>
      <c r="I752" s="270">
        <v>27.8</v>
      </c>
      <c r="J752" s="287">
        <f t="shared" si="91"/>
        <v>100</v>
      </c>
      <c r="K752" s="287"/>
    </row>
    <row r="753" spans="1:11" s="18" customFormat="1" ht="27" customHeight="1" x14ac:dyDescent="0.3">
      <c r="A753" s="49"/>
      <c r="B753" s="49"/>
      <c r="C753" s="60" t="s">
        <v>678</v>
      </c>
      <c r="D753" s="6"/>
      <c r="E753" s="74" t="s">
        <v>667</v>
      </c>
      <c r="F753" s="270">
        <f>F754</f>
        <v>85.188150000000007</v>
      </c>
      <c r="G753" s="270">
        <f>G754</f>
        <v>851.88148999999999</v>
      </c>
      <c r="H753" s="270">
        <f>H754</f>
        <v>0</v>
      </c>
      <c r="I753" s="270">
        <f>I754</f>
        <v>0</v>
      </c>
      <c r="J753" s="287">
        <f t="shared" si="91"/>
        <v>0</v>
      </c>
      <c r="K753" s="287"/>
    </row>
    <row r="754" spans="1:11" s="18" customFormat="1" ht="27" x14ac:dyDescent="0.3">
      <c r="A754" s="49"/>
      <c r="B754" s="49"/>
      <c r="C754" s="6"/>
      <c r="D754" s="6" t="s">
        <v>57</v>
      </c>
      <c r="E754" s="5" t="s">
        <v>56</v>
      </c>
      <c r="F754" s="270">
        <f>F756+F757</f>
        <v>85.188150000000007</v>
      </c>
      <c r="G754" s="270">
        <f>G756+G757+G755</f>
        <v>851.88148999999999</v>
      </c>
      <c r="H754" s="270">
        <v>0</v>
      </c>
      <c r="I754" s="270">
        <v>0</v>
      </c>
      <c r="J754" s="287">
        <f t="shared" si="91"/>
        <v>0</v>
      </c>
      <c r="K754" s="287"/>
    </row>
    <row r="755" spans="1:11" s="18" customFormat="1" x14ac:dyDescent="0.3">
      <c r="A755" s="254"/>
      <c r="B755" s="254"/>
      <c r="C755" s="249"/>
      <c r="D755" s="249"/>
      <c r="E755" s="8" t="s">
        <v>99</v>
      </c>
      <c r="F755" s="270"/>
      <c r="G755" s="270">
        <v>766.69334000000003</v>
      </c>
      <c r="H755" s="270">
        <v>0</v>
      </c>
      <c r="I755" s="270">
        <v>0</v>
      </c>
      <c r="J755" s="287">
        <f t="shared" si="91"/>
        <v>0</v>
      </c>
      <c r="K755" s="287"/>
    </row>
    <row r="756" spans="1:11" s="18" customFormat="1" x14ac:dyDescent="0.3">
      <c r="A756" s="49"/>
      <c r="B756" s="49"/>
      <c r="C756" s="6"/>
      <c r="D756" s="6"/>
      <c r="E756" s="73" t="s">
        <v>287</v>
      </c>
      <c r="F756" s="270">
        <v>42.594070000000002</v>
      </c>
      <c r="G756" s="270">
        <v>42.594070000000002</v>
      </c>
      <c r="H756" s="270">
        <v>0</v>
      </c>
      <c r="I756" s="270">
        <v>0</v>
      </c>
      <c r="J756" s="287">
        <f t="shared" si="91"/>
        <v>0</v>
      </c>
      <c r="K756" s="287"/>
    </row>
    <row r="757" spans="1:11" s="18" customFormat="1" x14ac:dyDescent="0.3">
      <c r="A757" s="49"/>
      <c r="B757" s="49"/>
      <c r="C757" s="6"/>
      <c r="D757" s="6"/>
      <c r="E757" s="73" t="s">
        <v>293</v>
      </c>
      <c r="F757" s="270">
        <v>42.594079999999998</v>
      </c>
      <c r="G757" s="270">
        <v>42.594079999999998</v>
      </c>
      <c r="H757" s="270">
        <v>0</v>
      </c>
      <c r="I757" s="270">
        <v>0</v>
      </c>
      <c r="J757" s="287">
        <f t="shared" si="91"/>
        <v>0</v>
      </c>
      <c r="K757" s="287"/>
    </row>
    <row r="758" spans="1:11" s="18" customFormat="1" ht="40.200000000000003" x14ac:dyDescent="0.3">
      <c r="A758" s="49"/>
      <c r="B758" s="49"/>
      <c r="C758" s="60" t="s">
        <v>679</v>
      </c>
      <c r="D758" s="6"/>
      <c r="E758" s="74" t="s">
        <v>668</v>
      </c>
      <c r="F758" s="270">
        <f>F759</f>
        <v>199.13806</v>
      </c>
      <c r="G758" s="270">
        <f>G759</f>
        <v>1991.3805299999999</v>
      </c>
      <c r="H758" s="270">
        <f>H759</f>
        <v>0</v>
      </c>
      <c r="I758" s="270">
        <f>I759</f>
        <v>0</v>
      </c>
      <c r="J758" s="287">
        <f t="shared" si="91"/>
        <v>0</v>
      </c>
      <c r="K758" s="287"/>
    </row>
    <row r="759" spans="1:11" s="18" customFormat="1" ht="27" x14ac:dyDescent="0.3">
      <c r="A759" s="49"/>
      <c r="B759" s="49"/>
      <c r="C759" s="6"/>
      <c r="D759" s="6" t="s">
        <v>57</v>
      </c>
      <c r="E759" s="5" t="s">
        <v>56</v>
      </c>
      <c r="F759" s="270">
        <f>F761+F762</f>
        <v>199.13806</v>
      </c>
      <c r="G759" s="270">
        <f>G761+G762+G760</f>
        <v>1991.3805299999999</v>
      </c>
      <c r="H759" s="270">
        <v>0</v>
      </c>
      <c r="I759" s="270">
        <v>0</v>
      </c>
      <c r="J759" s="287">
        <f t="shared" si="91"/>
        <v>0</v>
      </c>
      <c r="K759" s="287"/>
    </row>
    <row r="760" spans="1:11" s="18" customFormat="1" x14ac:dyDescent="0.3">
      <c r="A760" s="254"/>
      <c r="B760" s="254"/>
      <c r="C760" s="249"/>
      <c r="D760" s="249"/>
      <c r="E760" s="8" t="s">
        <v>99</v>
      </c>
      <c r="F760" s="270"/>
      <c r="G760" s="270">
        <v>1792.2424699999999</v>
      </c>
      <c r="H760" s="270">
        <v>0</v>
      </c>
      <c r="I760" s="270">
        <v>0</v>
      </c>
      <c r="J760" s="287">
        <f t="shared" si="91"/>
        <v>0</v>
      </c>
      <c r="K760" s="287"/>
    </row>
    <row r="761" spans="1:11" s="18" customFormat="1" x14ac:dyDescent="0.3">
      <c r="A761" s="49"/>
      <c r="B761" s="49"/>
      <c r="C761" s="6"/>
      <c r="D761" s="6"/>
      <c r="E761" s="73" t="s">
        <v>287</v>
      </c>
      <c r="F761" s="270">
        <v>99.569029999999998</v>
      </c>
      <c r="G761" s="270">
        <v>99.569029999999998</v>
      </c>
      <c r="H761" s="270">
        <v>0</v>
      </c>
      <c r="I761" s="270">
        <v>0</v>
      </c>
      <c r="J761" s="287">
        <f t="shared" si="91"/>
        <v>0</v>
      </c>
      <c r="K761" s="287"/>
    </row>
    <row r="762" spans="1:11" s="18" customFormat="1" x14ac:dyDescent="0.3">
      <c r="A762" s="49"/>
      <c r="B762" s="49"/>
      <c r="C762" s="6"/>
      <c r="D762" s="6"/>
      <c r="E762" s="73" t="s">
        <v>293</v>
      </c>
      <c r="F762" s="270">
        <v>99.569029999999998</v>
      </c>
      <c r="G762" s="270">
        <v>99.569029999999998</v>
      </c>
      <c r="H762" s="270">
        <v>0</v>
      </c>
      <c r="I762" s="270">
        <v>0</v>
      </c>
      <c r="J762" s="287">
        <f t="shared" si="91"/>
        <v>0</v>
      </c>
      <c r="K762" s="287"/>
    </row>
    <row r="763" spans="1:11" s="18" customFormat="1" ht="27" x14ac:dyDescent="0.3">
      <c r="A763" s="168"/>
      <c r="B763" s="168"/>
      <c r="C763" s="133" t="s">
        <v>694</v>
      </c>
      <c r="D763" s="167"/>
      <c r="E763" s="136" t="s">
        <v>695</v>
      </c>
      <c r="F763" s="278">
        <v>220</v>
      </c>
      <c r="G763" s="278">
        <f t="shared" ref="G763:I764" si="92">G764</f>
        <v>4012.23</v>
      </c>
      <c r="H763" s="278">
        <f t="shared" si="92"/>
        <v>4012.23</v>
      </c>
      <c r="I763" s="278">
        <f t="shared" si="92"/>
        <v>4012.23</v>
      </c>
      <c r="J763" s="298">
        <f t="shared" si="91"/>
        <v>100</v>
      </c>
      <c r="K763" s="298"/>
    </row>
    <row r="764" spans="1:11" s="18" customFormat="1" ht="27" x14ac:dyDescent="0.3">
      <c r="A764" s="153"/>
      <c r="B764" s="153"/>
      <c r="C764" s="149" t="s">
        <v>696</v>
      </c>
      <c r="D764" s="149"/>
      <c r="E764" s="163" t="s">
        <v>697</v>
      </c>
      <c r="F764" s="270">
        <v>220</v>
      </c>
      <c r="G764" s="270">
        <f t="shared" si="92"/>
        <v>4012.23</v>
      </c>
      <c r="H764" s="270">
        <f t="shared" si="92"/>
        <v>4012.23</v>
      </c>
      <c r="I764" s="270">
        <f t="shared" si="92"/>
        <v>4012.23</v>
      </c>
      <c r="J764" s="287">
        <f t="shared" si="91"/>
        <v>100</v>
      </c>
      <c r="K764" s="287"/>
    </row>
    <row r="765" spans="1:11" s="18" customFormat="1" ht="27" x14ac:dyDescent="0.3">
      <c r="A765" s="153"/>
      <c r="B765" s="153"/>
      <c r="C765" s="153"/>
      <c r="D765" s="149" t="s">
        <v>57</v>
      </c>
      <c r="E765" s="5" t="s">
        <v>56</v>
      </c>
      <c r="F765" s="270">
        <v>220</v>
      </c>
      <c r="G765" s="270">
        <f>G766+G767+G768</f>
        <v>4012.23</v>
      </c>
      <c r="H765" s="270">
        <f>H766+H767+H768</f>
        <v>4012.23</v>
      </c>
      <c r="I765" s="270">
        <f>I766+I767+I768</f>
        <v>4012.23</v>
      </c>
      <c r="J765" s="287">
        <f t="shared" si="91"/>
        <v>100</v>
      </c>
      <c r="K765" s="287"/>
    </row>
    <row r="766" spans="1:11" s="18" customFormat="1" x14ac:dyDescent="0.3">
      <c r="A766" s="254"/>
      <c r="B766" s="254"/>
      <c r="C766" s="254"/>
      <c r="D766" s="249"/>
      <c r="E766" s="8" t="s">
        <v>100</v>
      </c>
      <c r="F766" s="270"/>
      <c r="G766" s="270">
        <v>3640.5408000000002</v>
      </c>
      <c r="H766" s="270">
        <v>3640.5408000000002</v>
      </c>
      <c r="I766" s="270">
        <v>3640.5408000000002</v>
      </c>
      <c r="J766" s="287">
        <f t="shared" si="91"/>
        <v>100</v>
      </c>
      <c r="K766" s="287"/>
    </row>
    <row r="767" spans="1:11" s="18" customFormat="1" x14ac:dyDescent="0.3">
      <c r="A767" s="254"/>
      <c r="B767" s="254"/>
      <c r="C767" s="254"/>
      <c r="D767" s="249"/>
      <c r="E767" s="8" t="s">
        <v>99</v>
      </c>
      <c r="F767" s="270"/>
      <c r="G767" s="270">
        <v>151.6892</v>
      </c>
      <c r="H767" s="270">
        <v>151.6892</v>
      </c>
      <c r="I767" s="270">
        <v>151.6892</v>
      </c>
      <c r="J767" s="287">
        <f t="shared" si="91"/>
        <v>100</v>
      </c>
      <c r="K767" s="287"/>
    </row>
    <row r="768" spans="1:11" s="18" customFormat="1" x14ac:dyDescent="0.3">
      <c r="A768" s="153"/>
      <c r="B768" s="153"/>
      <c r="C768" s="153"/>
      <c r="D768" s="149"/>
      <c r="E768" s="5" t="s">
        <v>96</v>
      </c>
      <c r="F768" s="270">
        <v>220</v>
      </c>
      <c r="G768" s="270">
        <v>220</v>
      </c>
      <c r="H768" s="270">
        <v>220</v>
      </c>
      <c r="I768" s="270">
        <v>220</v>
      </c>
      <c r="J768" s="287">
        <f t="shared" si="91"/>
        <v>100</v>
      </c>
      <c r="K768" s="287"/>
    </row>
    <row r="769" spans="1:11" s="18" customFormat="1" x14ac:dyDescent="0.3">
      <c r="A769" s="20"/>
      <c r="B769" s="20"/>
      <c r="C769" s="13" t="s">
        <v>18</v>
      </c>
      <c r="D769" s="13"/>
      <c r="E769" s="12" t="s">
        <v>17</v>
      </c>
      <c r="F769" s="276">
        <f t="shared" ref="F769:I771" si="93">F770</f>
        <v>0</v>
      </c>
      <c r="G769" s="276">
        <f t="shared" si="93"/>
        <v>686.99762999999996</v>
      </c>
      <c r="H769" s="276">
        <f t="shared" si="93"/>
        <v>686.99762999999996</v>
      </c>
      <c r="I769" s="276">
        <f t="shared" si="93"/>
        <v>686.99762999999996</v>
      </c>
      <c r="J769" s="296">
        <f t="shared" si="91"/>
        <v>100</v>
      </c>
      <c r="K769" s="296"/>
    </row>
    <row r="770" spans="1:11" s="18" customFormat="1" ht="27" x14ac:dyDescent="0.3">
      <c r="A770" s="19"/>
      <c r="B770" s="19"/>
      <c r="C770" s="11" t="s">
        <v>16</v>
      </c>
      <c r="D770" s="11"/>
      <c r="E770" s="10" t="s">
        <v>15</v>
      </c>
      <c r="F770" s="273">
        <f t="shared" si="93"/>
        <v>0</v>
      </c>
      <c r="G770" s="273">
        <f t="shared" si="93"/>
        <v>686.99762999999996</v>
      </c>
      <c r="H770" s="273">
        <f t="shared" si="93"/>
        <v>686.99762999999996</v>
      </c>
      <c r="I770" s="273">
        <f t="shared" si="93"/>
        <v>686.99762999999996</v>
      </c>
      <c r="J770" s="293">
        <f t="shared" si="91"/>
        <v>100</v>
      </c>
      <c r="K770" s="293"/>
    </row>
    <row r="771" spans="1:11" x14ac:dyDescent="0.3">
      <c r="A771" s="7"/>
      <c r="B771" s="7"/>
      <c r="C771" s="6" t="s">
        <v>24</v>
      </c>
      <c r="D771" s="6"/>
      <c r="E771" s="5" t="s">
        <v>23</v>
      </c>
      <c r="F771" s="266">
        <f t="shared" si="93"/>
        <v>0</v>
      </c>
      <c r="G771" s="266">
        <f t="shared" si="93"/>
        <v>686.99762999999996</v>
      </c>
      <c r="H771" s="266">
        <f t="shared" si="93"/>
        <v>686.99762999999996</v>
      </c>
      <c r="I771" s="266">
        <f t="shared" si="93"/>
        <v>686.99762999999996</v>
      </c>
      <c r="J771" s="286">
        <f t="shared" si="91"/>
        <v>100</v>
      </c>
      <c r="K771" s="286"/>
    </row>
    <row r="772" spans="1:11" ht="27" x14ac:dyDescent="0.3">
      <c r="A772" s="7"/>
      <c r="B772" s="7"/>
      <c r="C772" s="6"/>
      <c r="D772" s="6" t="s">
        <v>57</v>
      </c>
      <c r="E772" s="5" t="s">
        <v>56</v>
      </c>
      <c r="F772" s="270"/>
      <c r="G772" s="270">
        <v>686.99762999999996</v>
      </c>
      <c r="H772" s="270">
        <v>686.99762999999996</v>
      </c>
      <c r="I772" s="270">
        <v>686.99762999999996</v>
      </c>
      <c r="J772" s="287">
        <f t="shared" si="91"/>
        <v>100</v>
      </c>
      <c r="K772" s="287"/>
    </row>
    <row r="773" spans="1:11" x14ac:dyDescent="0.3">
      <c r="A773" s="28"/>
      <c r="B773" s="17" t="s">
        <v>95</v>
      </c>
      <c r="C773" s="16"/>
      <c r="D773" s="15"/>
      <c r="E773" s="14" t="s">
        <v>94</v>
      </c>
      <c r="F773" s="262">
        <f>F774</f>
        <v>5832.73333</v>
      </c>
      <c r="G773" s="262">
        <f>G774</f>
        <v>6566.0666600000004</v>
      </c>
      <c r="H773" s="262">
        <f>H774</f>
        <v>2699.1</v>
      </c>
      <c r="I773" s="262">
        <f>I774</f>
        <v>2689.88078</v>
      </c>
      <c r="J773" s="282">
        <f t="shared" si="91"/>
        <v>40.966394636023992</v>
      </c>
      <c r="K773" s="282">
        <f t="shared" ref="K773:K818" si="94">I773/H773*100</f>
        <v>99.658433551924716</v>
      </c>
    </row>
    <row r="774" spans="1:11" x14ac:dyDescent="0.3">
      <c r="A774" s="28"/>
      <c r="B774" s="17"/>
      <c r="C774" s="16" t="s">
        <v>36</v>
      </c>
      <c r="D774" s="15"/>
      <c r="E774" s="21" t="s">
        <v>35</v>
      </c>
      <c r="F774" s="262">
        <f>F775+F781</f>
        <v>5832.73333</v>
      </c>
      <c r="G774" s="262">
        <f>G775+G781</f>
        <v>6566.0666600000004</v>
      </c>
      <c r="H774" s="262">
        <f>H775+H781</f>
        <v>2699.1</v>
      </c>
      <c r="I774" s="262">
        <f>I775+I781</f>
        <v>2689.88078</v>
      </c>
      <c r="J774" s="282">
        <f t="shared" si="91"/>
        <v>40.966394636023992</v>
      </c>
      <c r="K774" s="282">
        <f t="shared" si="94"/>
        <v>99.658433551924716</v>
      </c>
    </row>
    <row r="775" spans="1:11" ht="26.4" x14ac:dyDescent="0.3">
      <c r="A775" s="27"/>
      <c r="B775" s="25"/>
      <c r="C775" s="26" t="s">
        <v>34</v>
      </c>
      <c r="D775" s="25"/>
      <c r="E775" s="24" t="s">
        <v>33</v>
      </c>
      <c r="F775" s="263">
        <f t="shared" ref="F775:I777" si="95">F776</f>
        <v>4546.5</v>
      </c>
      <c r="G775" s="263">
        <f t="shared" si="95"/>
        <v>4546.5</v>
      </c>
      <c r="H775" s="263">
        <f t="shared" si="95"/>
        <v>1710</v>
      </c>
      <c r="I775" s="263">
        <f t="shared" si="95"/>
        <v>1700.78078</v>
      </c>
      <c r="J775" s="283">
        <f t="shared" si="91"/>
        <v>37.40857318816672</v>
      </c>
      <c r="K775" s="283">
        <f t="shared" si="94"/>
        <v>99.460864327485382</v>
      </c>
    </row>
    <row r="776" spans="1:11" ht="40.200000000000003" x14ac:dyDescent="0.3">
      <c r="A776" s="23"/>
      <c r="B776" s="23"/>
      <c r="C776" s="23" t="s">
        <v>32</v>
      </c>
      <c r="D776" s="23"/>
      <c r="E776" s="42" t="s">
        <v>93</v>
      </c>
      <c r="F776" s="264">
        <f t="shared" si="95"/>
        <v>4546.5</v>
      </c>
      <c r="G776" s="264">
        <f t="shared" si="95"/>
        <v>4546.5</v>
      </c>
      <c r="H776" s="264">
        <f t="shared" si="95"/>
        <v>1710</v>
      </c>
      <c r="I776" s="264">
        <f t="shared" si="95"/>
        <v>1700.78078</v>
      </c>
      <c r="J776" s="284">
        <f t="shared" si="91"/>
        <v>37.40857318816672</v>
      </c>
      <c r="K776" s="284">
        <f t="shared" si="94"/>
        <v>99.460864327485382</v>
      </c>
    </row>
    <row r="777" spans="1:11" ht="40.200000000000003" x14ac:dyDescent="0.3">
      <c r="A777" s="101"/>
      <c r="B777" s="101"/>
      <c r="C777" s="101" t="s">
        <v>30</v>
      </c>
      <c r="D777" s="105"/>
      <c r="E777" s="102" t="s">
        <v>29</v>
      </c>
      <c r="F777" s="265">
        <f t="shared" si="95"/>
        <v>4546.5</v>
      </c>
      <c r="G777" s="265">
        <f t="shared" si="95"/>
        <v>4546.5</v>
      </c>
      <c r="H777" s="265">
        <f t="shared" si="95"/>
        <v>1710</v>
      </c>
      <c r="I777" s="265">
        <f t="shared" si="95"/>
        <v>1700.78078</v>
      </c>
      <c r="J777" s="285">
        <f t="shared" si="91"/>
        <v>37.40857318816672</v>
      </c>
      <c r="K777" s="285">
        <f t="shared" si="94"/>
        <v>99.460864327485382</v>
      </c>
    </row>
    <row r="778" spans="1:11" ht="26.4" x14ac:dyDescent="0.3">
      <c r="A778" s="28"/>
      <c r="B778" s="45"/>
      <c r="C778" s="47" t="s">
        <v>28</v>
      </c>
      <c r="D778" s="45"/>
      <c r="E778" s="8" t="s">
        <v>27</v>
      </c>
      <c r="F778" s="268">
        <f>F779+F780</f>
        <v>4546.5</v>
      </c>
      <c r="G778" s="268">
        <f>G779+G780</f>
        <v>4546.5</v>
      </c>
      <c r="H778" s="268">
        <f>H779+H780</f>
        <v>1710</v>
      </c>
      <c r="I778" s="268">
        <f>I779+I780</f>
        <v>1700.78078</v>
      </c>
      <c r="J778" s="289">
        <f t="shared" si="91"/>
        <v>37.40857318816672</v>
      </c>
      <c r="K778" s="289">
        <f t="shared" si="94"/>
        <v>99.460864327485382</v>
      </c>
    </row>
    <row r="779" spans="1:11" ht="40.200000000000003" x14ac:dyDescent="0.3">
      <c r="A779" s="28"/>
      <c r="B779" s="45"/>
      <c r="C779" s="47"/>
      <c r="D779" s="45" t="s">
        <v>2</v>
      </c>
      <c r="E779" s="5" t="s">
        <v>1</v>
      </c>
      <c r="F779" s="268">
        <v>4420.8999999999996</v>
      </c>
      <c r="G779" s="268">
        <v>4420.8999999999996</v>
      </c>
      <c r="H779" s="257">
        <v>1600</v>
      </c>
      <c r="I779" s="257">
        <v>1594.5467100000001</v>
      </c>
      <c r="J779" s="289">
        <f t="shared" si="91"/>
        <v>36.068373181931285</v>
      </c>
      <c r="K779" s="289">
        <f t="shared" si="94"/>
        <v>99.659169375000005</v>
      </c>
    </row>
    <row r="780" spans="1:11" x14ac:dyDescent="0.3">
      <c r="A780" s="28"/>
      <c r="B780" s="45"/>
      <c r="C780" s="47"/>
      <c r="D780" s="45" t="s">
        <v>12</v>
      </c>
      <c r="E780" s="46" t="s">
        <v>11</v>
      </c>
      <c r="F780" s="266">
        <v>125.6</v>
      </c>
      <c r="G780" s="266">
        <v>125.6</v>
      </c>
      <c r="H780" s="257">
        <v>110</v>
      </c>
      <c r="I780" s="257">
        <v>106.23407</v>
      </c>
      <c r="J780" s="286">
        <f t="shared" si="91"/>
        <v>84.581265923566889</v>
      </c>
      <c r="K780" s="286">
        <f t="shared" si="94"/>
        <v>96.576427272727273</v>
      </c>
    </row>
    <row r="781" spans="1:11" ht="26.4" x14ac:dyDescent="0.3">
      <c r="A781" s="44"/>
      <c r="B781" s="25"/>
      <c r="C781" s="26" t="s">
        <v>59</v>
      </c>
      <c r="D781" s="25"/>
      <c r="E781" s="24" t="s">
        <v>58</v>
      </c>
      <c r="F781" s="263">
        <f>F782</f>
        <v>1286.23333</v>
      </c>
      <c r="G781" s="263">
        <f>G782</f>
        <v>2019.56666</v>
      </c>
      <c r="H781" s="263">
        <f>H782</f>
        <v>989.1</v>
      </c>
      <c r="I781" s="263">
        <f>I782</f>
        <v>989.1</v>
      </c>
      <c r="J781" s="283">
        <f t="shared" si="91"/>
        <v>48.975853067410021</v>
      </c>
      <c r="K781" s="283">
        <f t="shared" si="94"/>
        <v>100</v>
      </c>
    </row>
    <row r="782" spans="1:11" ht="27" x14ac:dyDescent="0.3">
      <c r="A782" s="23"/>
      <c r="B782" s="23"/>
      <c r="C782" s="23" t="s">
        <v>92</v>
      </c>
      <c r="D782" s="23"/>
      <c r="E782" s="42" t="s">
        <v>91</v>
      </c>
      <c r="F782" s="264">
        <f>F783+F788</f>
        <v>1286.23333</v>
      </c>
      <c r="G782" s="264">
        <f>G783+G788</f>
        <v>2019.56666</v>
      </c>
      <c r="H782" s="264">
        <f>H783+H788</f>
        <v>989.1</v>
      </c>
      <c r="I782" s="264">
        <f>I783+I788</f>
        <v>989.1</v>
      </c>
      <c r="J782" s="284">
        <f t="shared" si="91"/>
        <v>48.975853067410021</v>
      </c>
      <c r="K782" s="284">
        <f t="shared" si="94"/>
        <v>100</v>
      </c>
    </row>
    <row r="783" spans="1:11" ht="27" x14ac:dyDescent="0.3">
      <c r="A783" s="101"/>
      <c r="B783" s="101"/>
      <c r="C783" s="101" t="s">
        <v>90</v>
      </c>
      <c r="D783" s="105"/>
      <c r="E783" s="102" t="s">
        <v>89</v>
      </c>
      <c r="F783" s="265">
        <f>F784+F786</f>
        <v>1235.5</v>
      </c>
      <c r="G783" s="265">
        <f>G784+G786</f>
        <v>1235.5</v>
      </c>
      <c r="H783" s="265">
        <f>H784+H786</f>
        <v>939.1</v>
      </c>
      <c r="I783" s="265">
        <f>I784+I786</f>
        <v>939.1</v>
      </c>
      <c r="J783" s="285">
        <f t="shared" si="91"/>
        <v>76.009712666936466</v>
      </c>
      <c r="K783" s="285">
        <f t="shared" si="94"/>
        <v>100</v>
      </c>
    </row>
    <row r="784" spans="1:11" ht="53.4" x14ac:dyDescent="0.3">
      <c r="A784" s="6"/>
      <c r="B784" s="6"/>
      <c r="C784" s="6" t="s">
        <v>88</v>
      </c>
      <c r="D784" s="6"/>
      <c r="E784" s="5" t="s">
        <v>87</v>
      </c>
      <c r="F784" s="266">
        <f>F785</f>
        <v>603.79999999999995</v>
      </c>
      <c r="G784" s="266">
        <f>G785</f>
        <v>603.79999999999995</v>
      </c>
      <c r="H784" s="266">
        <f>H785</f>
        <v>386.9</v>
      </c>
      <c r="I784" s="266">
        <f>I785</f>
        <v>386.9</v>
      </c>
      <c r="J784" s="286">
        <f t="shared" si="91"/>
        <v>64.077509108976486</v>
      </c>
      <c r="K784" s="286">
        <f t="shared" si="94"/>
        <v>100</v>
      </c>
    </row>
    <row r="785" spans="1:11" ht="27" x14ac:dyDescent="0.3">
      <c r="A785" s="6"/>
      <c r="B785" s="6"/>
      <c r="C785" s="6"/>
      <c r="D785" s="6" t="s">
        <v>57</v>
      </c>
      <c r="E785" s="5" t="s">
        <v>56</v>
      </c>
      <c r="F785" s="270">
        <v>603.79999999999995</v>
      </c>
      <c r="G785" s="270">
        <v>603.79999999999995</v>
      </c>
      <c r="H785" s="270">
        <v>386.9</v>
      </c>
      <c r="I785" s="270">
        <v>386.9</v>
      </c>
      <c r="J785" s="287">
        <f t="shared" si="91"/>
        <v>64.077509108976486</v>
      </c>
      <c r="K785" s="287">
        <f t="shared" si="94"/>
        <v>100</v>
      </c>
    </row>
    <row r="786" spans="1:11" ht="53.4" x14ac:dyDescent="0.3">
      <c r="A786" s="6"/>
      <c r="B786" s="6"/>
      <c r="C786" s="6" t="s">
        <v>86</v>
      </c>
      <c r="D786" s="6"/>
      <c r="E786" s="5" t="s">
        <v>85</v>
      </c>
      <c r="F786" s="266">
        <f>F787</f>
        <v>631.70000000000005</v>
      </c>
      <c r="G786" s="266">
        <f>G787</f>
        <v>631.70000000000005</v>
      </c>
      <c r="H786" s="266">
        <f>H787</f>
        <v>552.20000000000005</v>
      </c>
      <c r="I786" s="266">
        <f>I787</f>
        <v>552.20000000000005</v>
      </c>
      <c r="J786" s="286">
        <f t="shared" si="91"/>
        <v>87.41491214183948</v>
      </c>
      <c r="K786" s="286">
        <f t="shared" si="94"/>
        <v>100</v>
      </c>
    </row>
    <row r="787" spans="1:11" s="48" customFormat="1" ht="27" x14ac:dyDescent="0.3">
      <c r="A787" s="6"/>
      <c r="B787" s="6"/>
      <c r="C787" s="6"/>
      <c r="D787" s="6" t="s">
        <v>57</v>
      </c>
      <c r="E787" s="5" t="s">
        <v>56</v>
      </c>
      <c r="F787" s="270">
        <v>631.70000000000005</v>
      </c>
      <c r="G787" s="270">
        <v>631.70000000000005</v>
      </c>
      <c r="H787" s="270">
        <v>552.20000000000005</v>
      </c>
      <c r="I787" s="270">
        <v>552.20000000000005</v>
      </c>
      <c r="J787" s="287">
        <f t="shared" si="91"/>
        <v>87.41491214183948</v>
      </c>
      <c r="K787" s="287">
        <f t="shared" si="94"/>
        <v>100</v>
      </c>
    </row>
    <row r="788" spans="1:11" x14ac:dyDescent="0.3">
      <c r="A788" s="101"/>
      <c r="B788" s="101"/>
      <c r="C788" s="101" t="s">
        <v>84</v>
      </c>
      <c r="D788" s="105"/>
      <c r="E788" s="102" t="s">
        <v>83</v>
      </c>
      <c r="F788" s="265">
        <f>F789+F791+F796</f>
        <v>50.733330000000002</v>
      </c>
      <c r="G788" s="265">
        <f>G789+G791+G796</f>
        <v>784.06665999999996</v>
      </c>
      <c r="H788" s="265">
        <f>H789+H791+H796</f>
        <v>50</v>
      </c>
      <c r="I788" s="265">
        <f>I789+I791+I796</f>
        <v>50</v>
      </c>
      <c r="J788" s="285">
        <f t="shared" si="91"/>
        <v>6.3770088119803487</v>
      </c>
      <c r="K788" s="285">
        <f t="shared" si="94"/>
        <v>100</v>
      </c>
    </row>
    <row r="789" spans="1:11" x14ac:dyDescent="0.3">
      <c r="A789" s="6"/>
      <c r="B789" s="6"/>
      <c r="C789" s="6" t="s">
        <v>82</v>
      </c>
      <c r="D789" s="6"/>
      <c r="E789" s="5" t="s">
        <v>81</v>
      </c>
      <c r="F789" s="266">
        <f>F790</f>
        <v>50</v>
      </c>
      <c r="G789" s="266">
        <f>G790</f>
        <v>50</v>
      </c>
      <c r="H789" s="266">
        <f>H790</f>
        <v>50</v>
      </c>
      <c r="I789" s="266">
        <f>I790</f>
        <v>50</v>
      </c>
      <c r="J789" s="286">
        <f t="shared" si="91"/>
        <v>100</v>
      </c>
      <c r="K789" s="286">
        <f t="shared" si="94"/>
        <v>100</v>
      </c>
    </row>
    <row r="790" spans="1:11" ht="27" x14ac:dyDescent="0.3">
      <c r="A790" s="6"/>
      <c r="B790" s="6"/>
      <c r="C790" s="6"/>
      <c r="D790" s="6" t="s">
        <v>57</v>
      </c>
      <c r="E790" s="5" t="s">
        <v>56</v>
      </c>
      <c r="F790" s="266">
        <v>50</v>
      </c>
      <c r="G790" s="266">
        <v>50</v>
      </c>
      <c r="H790" s="266">
        <v>50</v>
      </c>
      <c r="I790" s="266">
        <v>50</v>
      </c>
      <c r="J790" s="286">
        <f t="shared" si="91"/>
        <v>100</v>
      </c>
      <c r="K790" s="286">
        <f t="shared" si="94"/>
        <v>100</v>
      </c>
    </row>
    <row r="791" spans="1:11" ht="27" x14ac:dyDescent="0.3">
      <c r="A791" s="149"/>
      <c r="B791" s="149"/>
      <c r="C791" s="45" t="s">
        <v>674</v>
      </c>
      <c r="D791" s="45"/>
      <c r="E791" s="74" t="s">
        <v>98</v>
      </c>
      <c r="F791" s="270">
        <f>F792</f>
        <v>0.20000999999999999</v>
      </c>
      <c r="G791" s="270">
        <f>G792</f>
        <v>200.20001999999999</v>
      </c>
      <c r="H791" s="270">
        <v>0</v>
      </c>
      <c r="I791" s="270">
        <v>0</v>
      </c>
      <c r="J791" s="287">
        <f t="shared" si="91"/>
        <v>0</v>
      </c>
      <c r="K791" s="287"/>
    </row>
    <row r="792" spans="1:11" ht="27" x14ac:dyDescent="0.3">
      <c r="A792" s="149"/>
      <c r="B792" s="149"/>
      <c r="C792" s="17"/>
      <c r="D792" s="45" t="s">
        <v>57</v>
      </c>
      <c r="E792" s="5" t="s">
        <v>56</v>
      </c>
      <c r="F792" s="270">
        <f>F793</f>
        <v>0.20000999999999999</v>
      </c>
      <c r="G792" s="270">
        <f>G793+G794+G795</f>
        <v>200.20001999999999</v>
      </c>
      <c r="H792" s="270">
        <v>0</v>
      </c>
      <c r="I792" s="270">
        <v>0</v>
      </c>
      <c r="J792" s="287">
        <f t="shared" si="91"/>
        <v>0</v>
      </c>
      <c r="K792" s="287"/>
    </row>
    <row r="793" spans="1:11" x14ac:dyDescent="0.3">
      <c r="A793" s="149"/>
      <c r="B793" s="149"/>
      <c r="C793" s="17"/>
      <c r="D793" s="45"/>
      <c r="E793" s="5" t="s">
        <v>96</v>
      </c>
      <c r="F793" s="270">
        <v>0.20000999999999999</v>
      </c>
      <c r="G793" s="270">
        <v>0.20000999999999999</v>
      </c>
      <c r="H793" s="270">
        <v>0</v>
      </c>
      <c r="I793" s="270">
        <v>0</v>
      </c>
      <c r="J793" s="287">
        <f t="shared" si="91"/>
        <v>0</v>
      </c>
      <c r="K793" s="287"/>
    </row>
    <row r="794" spans="1:11" x14ac:dyDescent="0.3">
      <c r="A794" s="478"/>
      <c r="B794" s="478"/>
      <c r="C794" s="500"/>
      <c r="D794" s="496"/>
      <c r="E794" s="8" t="s">
        <v>99</v>
      </c>
      <c r="F794" s="270"/>
      <c r="G794" s="270">
        <v>50.000010000000003</v>
      </c>
      <c r="H794" s="270"/>
      <c r="I794" s="270"/>
      <c r="J794" s="287"/>
      <c r="K794" s="287"/>
    </row>
    <row r="795" spans="1:11" x14ac:dyDescent="0.3">
      <c r="A795" s="478"/>
      <c r="B795" s="478"/>
      <c r="C795" s="500"/>
      <c r="D795" s="496"/>
      <c r="E795" s="5" t="s">
        <v>100</v>
      </c>
      <c r="F795" s="270"/>
      <c r="G795" s="270">
        <v>150</v>
      </c>
      <c r="H795" s="270"/>
      <c r="I795" s="270"/>
      <c r="J795" s="287"/>
      <c r="K795" s="287"/>
    </row>
    <row r="796" spans="1:11" ht="27" x14ac:dyDescent="0.3">
      <c r="A796" s="149"/>
      <c r="B796" s="149"/>
      <c r="C796" s="45" t="s">
        <v>675</v>
      </c>
      <c r="D796" s="45"/>
      <c r="E796" s="74" t="s">
        <v>97</v>
      </c>
      <c r="F796" s="270">
        <f>F797</f>
        <v>0.53332000000000002</v>
      </c>
      <c r="G796" s="270">
        <f>G797</f>
        <v>533.86663999999996</v>
      </c>
      <c r="H796" s="270">
        <v>0</v>
      </c>
      <c r="I796" s="270">
        <v>0</v>
      </c>
      <c r="J796" s="287">
        <f t="shared" si="91"/>
        <v>0</v>
      </c>
      <c r="K796" s="287"/>
    </row>
    <row r="797" spans="1:11" ht="27" x14ac:dyDescent="0.3">
      <c r="A797" s="149"/>
      <c r="B797" s="149"/>
      <c r="C797" s="17"/>
      <c r="D797" s="45" t="s">
        <v>57</v>
      </c>
      <c r="E797" s="5" t="s">
        <v>56</v>
      </c>
      <c r="F797" s="270">
        <f>F798</f>
        <v>0.53332000000000002</v>
      </c>
      <c r="G797" s="270">
        <f>G798+G799+G800</f>
        <v>533.86663999999996</v>
      </c>
      <c r="H797" s="270">
        <v>0</v>
      </c>
      <c r="I797" s="270">
        <v>0</v>
      </c>
      <c r="J797" s="287">
        <f t="shared" si="91"/>
        <v>0</v>
      </c>
      <c r="K797" s="287"/>
    </row>
    <row r="798" spans="1:11" x14ac:dyDescent="0.3">
      <c r="A798" s="149"/>
      <c r="B798" s="149"/>
      <c r="C798" s="17"/>
      <c r="D798" s="45"/>
      <c r="E798" s="5" t="s">
        <v>96</v>
      </c>
      <c r="F798" s="270">
        <v>0.53332000000000002</v>
      </c>
      <c r="G798" s="270">
        <v>0.53332000000000002</v>
      </c>
      <c r="H798" s="270">
        <v>0</v>
      </c>
      <c r="I798" s="270">
        <v>0</v>
      </c>
      <c r="J798" s="287">
        <f t="shared" si="91"/>
        <v>0</v>
      </c>
      <c r="K798" s="287"/>
    </row>
    <row r="799" spans="1:11" x14ac:dyDescent="0.3">
      <c r="A799" s="478"/>
      <c r="B799" s="478"/>
      <c r="C799" s="500"/>
      <c r="D799" s="496"/>
      <c r="E799" s="8" t="s">
        <v>99</v>
      </c>
      <c r="F799" s="270"/>
      <c r="G799" s="270">
        <v>133.33331999999999</v>
      </c>
      <c r="H799" s="270"/>
      <c r="I799" s="270"/>
      <c r="J799" s="287"/>
      <c r="K799" s="287"/>
    </row>
    <row r="800" spans="1:11" x14ac:dyDescent="0.3">
      <c r="A800" s="478"/>
      <c r="B800" s="478"/>
      <c r="C800" s="500"/>
      <c r="D800" s="496"/>
      <c r="E800" s="5" t="s">
        <v>100</v>
      </c>
      <c r="F800" s="270"/>
      <c r="G800" s="270">
        <v>400</v>
      </c>
      <c r="H800" s="270"/>
      <c r="I800" s="270"/>
      <c r="J800" s="287"/>
      <c r="K800" s="287"/>
    </row>
    <row r="801" spans="1:11" x14ac:dyDescent="0.3">
      <c r="A801" s="28"/>
      <c r="B801" s="17">
        <v>1000</v>
      </c>
      <c r="C801" s="16"/>
      <c r="D801" s="15"/>
      <c r="E801" s="14" t="s">
        <v>80</v>
      </c>
      <c r="F801" s="267">
        <f t="shared" ref="F801:I806" si="96">F802</f>
        <v>456.6</v>
      </c>
      <c r="G801" s="267">
        <f t="shared" si="96"/>
        <v>456.6</v>
      </c>
      <c r="H801" s="267">
        <f t="shared" si="96"/>
        <v>247</v>
      </c>
      <c r="I801" s="267">
        <f t="shared" si="96"/>
        <v>247</v>
      </c>
      <c r="J801" s="288">
        <f t="shared" si="91"/>
        <v>54.095488392466052</v>
      </c>
      <c r="K801" s="288">
        <f t="shared" si="94"/>
        <v>100</v>
      </c>
    </row>
    <row r="802" spans="1:11" x14ac:dyDescent="0.3">
      <c r="A802" s="15"/>
      <c r="B802" s="17">
        <v>1003</v>
      </c>
      <c r="C802" s="16"/>
      <c r="D802" s="15"/>
      <c r="E802" s="14" t="s">
        <v>79</v>
      </c>
      <c r="F802" s="267">
        <f t="shared" si="96"/>
        <v>456.6</v>
      </c>
      <c r="G802" s="267">
        <f t="shared" si="96"/>
        <v>456.6</v>
      </c>
      <c r="H802" s="267">
        <f t="shared" si="96"/>
        <v>247</v>
      </c>
      <c r="I802" s="267">
        <f t="shared" si="96"/>
        <v>247</v>
      </c>
      <c r="J802" s="288">
        <f t="shared" si="91"/>
        <v>54.095488392466052</v>
      </c>
      <c r="K802" s="288">
        <f t="shared" si="94"/>
        <v>100</v>
      </c>
    </row>
    <row r="803" spans="1:11" x14ac:dyDescent="0.3">
      <c r="A803" s="43"/>
      <c r="B803" s="17"/>
      <c r="C803" s="16" t="s">
        <v>36</v>
      </c>
      <c r="D803" s="15"/>
      <c r="E803" s="21" t="s">
        <v>35</v>
      </c>
      <c r="F803" s="267">
        <f t="shared" si="96"/>
        <v>456.6</v>
      </c>
      <c r="G803" s="267">
        <f t="shared" si="96"/>
        <v>456.6</v>
      </c>
      <c r="H803" s="267">
        <f t="shared" si="96"/>
        <v>247</v>
      </c>
      <c r="I803" s="267">
        <f t="shared" si="96"/>
        <v>247</v>
      </c>
      <c r="J803" s="288">
        <f t="shared" si="91"/>
        <v>54.095488392466052</v>
      </c>
      <c r="K803" s="288">
        <f t="shared" si="94"/>
        <v>100</v>
      </c>
    </row>
    <row r="804" spans="1:11" ht="26.4" x14ac:dyDescent="0.3">
      <c r="A804" s="44"/>
      <c r="B804" s="25"/>
      <c r="C804" s="26" t="s">
        <v>78</v>
      </c>
      <c r="D804" s="25"/>
      <c r="E804" s="24" t="s">
        <v>203</v>
      </c>
      <c r="F804" s="263">
        <f t="shared" si="96"/>
        <v>456.6</v>
      </c>
      <c r="G804" s="263">
        <f t="shared" si="96"/>
        <v>456.6</v>
      </c>
      <c r="H804" s="263">
        <f t="shared" si="96"/>
        <v>247</v>
      </c>
      <c r="I804" s="263">
        <f t="shared" si="96"/>
        <v>247</v>
      </c>
      <c r="J804" s="283">
        <f t="shared" si="91"/>
        <v>54.095488392466052</v>
      </c>
      <c r="K804" s="283">
        <f t="shared" si="94"/>
        <v>100</v>
      </c>
    </row>
    <row r="805" spans="1:11" x14ac:dyDescent="0.3">
      <c r="A805" s="23"/>
      <c r="B805" s="23"/>
      <c r="C805" s="23" t="s">
        <v>77</v>
      </c>
      <c r="D805" s="23"/>
      <c r="E805" s="42" t="s">
        <v>76</v>
      </c>
      <c r="F805" s="264">
        <f t="shared" si="96"/>
        <v>456.6</v>
      </c>
      <c r="G805" s="264">
        <f t="shared" si="96"/>
        <v>456.6</v>
      </c>
      <c r="H805" s="264">
        <f t="shared" si="96"/>
        <v>247</v>
      </c>
      <c r="I805" s="264">
        <f t="shared" si="96"/>
        <v>247</v>
      </c>
      <c r="J805" s="284">
        <f t="shared" si="91"/>
        <v>54.095488392466052</v>
      </c>
      <c r="K805" s="284">
        <f t="shared" si="94"/>
        <v>100</v>
      </c>
    </row>
    <row r="806" spans="1:11" ht="27" x14ac:dyDescent="0.3">
      <c r="A806" s="101"/>
      <c r="B806" s="101"/>
      <c r="C806" s="101" t="s">
        <v>75</v>
      </c>
      <c r="D806" s="105"/>
      <c r="E806" s="102" t="s">
        <v>74</v>
      </c>
      <c r="F806" s="265">
        <f t="shared" si="96"/>
        <v>456.6</v>
      </c>
      <c r="G806" s="265">
        <f t="shared" si="96"/>
        <v>456.6</v>
      </c>
      <c r="H806" s="265">
        <f t="shared" si="96"/>
        <v>247</v>
      </c>
      <c r="I806" s="265">
        <f t="shared" si="96"/>
        <v>247</v>
      </c>
      <c r="J806" s="285">
        <f t="shared" si="91"/>
        <v>54.095488392466052</v>
      </c>
      <c r="K806" s="285">
        <f t="shared" si="94"/>
        <v>100</v>
      </c>
    </row>
    <row r="807" spans="1:11" ht="40.5" customHeight="1" x14ac:dyDescent="0.3">
      <c r="A807" s="43"/>
      <c r="B807" s="45"/>
      <c r="C807" s="47" t="s">
        <v>73</v>
      </c>
      <c r="D807" s="45"/>
      <c r="E807" s="8" t="s">
        <v>72</v>
      </c>
      <c r="F807" s="266">
        <f>F808+F809</f>
        <v>456.6</v>
      </c>
      <c r="G807" s="266">
        <f>G808+G809</f>
        <v>456.6</v>
      </c>
      <c r="H807" s="266">
        <f>H808+H809</f>
        <v>247</v>
      </c>
      <c r="I807" s="266">
        <f>I808+I809</f>
        <v>247</v>
      </c>
      <c r="J807" s="286">
        <f t="shared" si="91"/>
        <v>54.095488392466052</v>
      </c>
      <c r="K807" s="286">
        <f t="shared" si="94"/>
        <v>100</v>
      </c>
    </row>
    <row r="808" spans="1:11" x14ac:dyDescent="0.3">
      <c r="A808" s="43"/>
      <c r="B808" s="45"/>
      <c r="C808" s="47"/>
      <c r="D808" s="45" t="s">
        <v>71</v>
      </c>
      <c r="E808" s="5" t="s">
        <v>70</v>
      </c>
      <c r="F808" s="266">
        <v>26.6</v>
      </c>
      <c r="G808" s="266">
        <v>26.6</v>
      </c>
      <c r="H808" s="257">
        <v>15</v>
      </c>
      <c r="I808" s="257">
        <v>15</v>
      </c>
      <c r="J808" s="286">
        <f t="shared" si="91"/>
        <v>56.390977443609025</v>
      </c>
      <c r="K808" s="286">
        <f t="shared" si="94"/>
        <v>100</v>
      </c>
    </row>
    <row r="809" spans="1:11" ht="26.4" x14ac:dyDescent="0.3">
      <c r="A809" s="43"/>
      <c r="B809" s="45"/>
      <c r="C809" s="47"/>
      <c r="D809" s="45" t="s">
        <v>57</v>
      </c>
      <c r="E809" s="46" t="s">
        <v>56</v>
      </c>
      <c r="F809" s="266">
        <v>430</v>
      </c>
      <c r="G809" s="266">
        <v>430</v>
      </c>
      <c r="H809" s="257">
        <v>232</v>
      </c>
      <c r="I809" s="257">
        <v>232</v>
      </c>
      <c r="J809" s="286">
        <f t="shared" si="91"/>
        <v>53.953488372093027</v>
      </c>
      <c r="K809" s="286">
        <f t="shared" si="94"/>
        <v>100</v>
      </c>
    </row>
    <row r="810" spans="1:11" x14ac:dyDescent="0.3">
      <c r="A810" s="43"/>
      <c r="B810" s="17">
        <v>1100</v>
      </c>
      <c r="C810" s="16"/>
      <c r="D810" s="15"/>
      <c r="E810" s="14" t="s">
        <v>68</v>
      </c>
      <c r="F810" s="267">
        <f t="shared" ref="F810:I815" si="97">F811</f>
        <v>100</v>
      </c>
      <c r="G810" s="267">
        <f t="shared" si="97"/>
        <v>100</v>
      </c>
      <c r="H810" s="267">
        <f t="shared" si="97"/>
        <v>0</v>
      </c>
      <c r="I810" s="267">
        <f t="shared" si="97"/>
        <v>0</v>
      </c>
      <c r="J810" s="288">
        <f t="shared" si="91"/>
        <v>0</v>
      </c>
      <c r="K810" s="288"/>
    </row>
    <row r="811" spans="1:11" x14ac:dyDescent="0.3">
      <c r="A811" s="43"/>
      <c r="B811" s="17" t="s">
        <v>67</v>
      </c>
      <c r="C811" s="16"/>
      <c r="D811" s="17"/>
      <c r="E811" s="21" t="s">
        <v>66</v>
      </c>
      <c r="F811" s="267">
        <f t="shared" si="97"/>
        <v>100</v>
      </c>
      <c r="G811" s="267">
        <f t="shared" si="97"/>
        <v>100</v>
      </c>
      <c r="H811" s="267">
        <f t="shared" si="97"/>
        <v>0</v>
      </c>
      <c r="I811" s="267">
        <f t="shared" si="97"/>
        <v>0</v>
      </c>
      <c r="J811" s="288">
        <f t="shared" si="91"/>
        <v>0</v>
      </c>
      <c r="K811" s="288"/>
    </row>
    <row r="812" spans="1:11" x14ac:dyDescent="0.3">
      <c r="A812" s="43"/>
      <c r="B812" s="17"/>
      <c r="C812" s="16" t="s">
        <v>36</v>
      </c>
      <c r="D812" s="17"/>
      <c r="E812" s="21" t="s">
        <v>35</v>
      </c>
      <c r="F812" s="267">
        <f t="shared" si="97"/>
        <v>100</v>
      </c>
      <c r="G812" s="267">
        <f t="shared" si="97"/>
        <v>100</v>
      </c>
      <c r="H812" s="267">
        <f t="shared" si="97"/>
        <v>0</v>
      </c>
      <c r="I812" s="267">
        <f t="shared" si="97"/>
        <v>0</v>
      </c>
      <c r="J812" s="288">
        <f t="shared" si="91"/>
        <v>0</v>
      </c>
      <c r="K812" s="288"/>
    </row>
    <row r="813" spans="1:11" ht="26.4" x14ac:dyDescent="0.3">
      <c r="A813" s="44"/>
      <c r="B813" s="25"/>
      <c r="C813" s="26" t="s">
        <v>65</v>
      </c>
      <c r="D813" s="25"/>
      <c r="E813" s="24" t="s">
        <v>64</v>
      </c>
      <c r="F813" s="263">
        <f t="shared" si="97"/>
        <v>100</v>
      </c>
      <c r="G813" s="263">
        <f t="shared" si="97"/>
        <v>100</v>
      </c>
      <c r="H813" s="263">
        <f t="shared" si="97"/>
        <v>0</v>
      </c>
      <c r="I813" s="263">
        <f t="shared" si="97"/>
        <v>0</v>
      </c>
      <c r="J813" s="283">
        <f t="shared" si="91"/>
        <v>0</v>
      </c>
      <c r="K813" s="283"/>
    </row>
    <row r="814" spans="1:11" ht="40.200000000000003" x14ac:dyDescent="0.3">
      <c r="A814" s="101"/>
      <c r="B814" s="101"/>
      <c r="C814" s="101" t="s">
        <v>63</v>
      </c>
      <c r="D814" s="101"/>
      <c r="E814" s="102" t="s">
        <v>62</v>
      </c>
      <c r="F814" s="265">
        <f t="shared" si="97"/>
        <v>100</v>
      </c>
      <c r="G814" s="265">
        <f t="shared" si="97"/>
        <v>100</v>
      </c>
      <c r="H814" s="265">
        <f t="shared" si="97"/>
        <v>0</v>
      </c>
      <c r="I814" s="265">
        <f t="shared" si="97"/>
        <v>0</v>
      </c>
      <c r="J814" s="285">
        <f t="shared" si="91"/>
        <v>0</v>
      </c>
      <c r="K814" s="285"/>
    </row>
    <row r="815" spans="1:11" ht="40.200000000000003" x14ac:dyDescent="0.3">
      <c r="A815" s="7"/>
      <c r="B815" s="7"/>
      <c r="C815" s="6" t="s">
        <v>61</v>
      </c>
      <c r="D815" s="6"/>
      <c r="E815" s="5" t="s">
        <v>60</v>
      </c>
      <c r="F815" s="266">
        <f t="shared" si="97"/>
        <v>100</v>
      </c>
      <c r="G815" s="266">
        <f t="shared" si="97"/>
        <v>100</v>
      </c>
      <c r="H815" s="266">
        <f t="shared" si="97"/>
        <v>0</v>
      </c>
      <c r="I815" s="266">
        <f t="shared" si="97"/>
        <v>0</v>
      </c>
      <c r="J815" s="286">
        <f t="shared" si="91"/>
        <v>0</v>
      </c>
      <c r="K815" s="286"/>
    </row>
    <row r="816" spans="1:11" ht="27" x14ac:dyDescent="0.3">
      <c r="A816" s="7"/>
      <c r="B816" s="7"/>
      <c r="C816" s="6"/>
      <c r="D816" s="6" t="s">
        <v>57</v>
      </c>
      <c r="E816" s="5" t="s">
        <v>56</v>
      </c>
      <c r="F816" s="266">
        <v>100</v>
      </c>
      <c r="G816" s="266">
        <v>100</v>
      </c>
      <c r="H816" s="266">
        <v>0</v>
      </c>
      <c r="I816" s="266">
        <v>0</v>
      </c>
      <c r="J816" s="286">
        <f t="shared" si="91"/>
        <v>0</v>
      </c>
      <c r="K816" s="286"/>
    </row>
    <row r="817" spans="1:11" x14ac:dyDescent="0.3">
      <c r="A817" s="30">
        <v>636</v>
      </c>
      <c r="B817" s="32"/>
      <c r="C817" s="31"/>
      <c r="D817" s="30"/>
      <c r="E817" s="29" t="s">
        <v>55</v>
      </c>
      <c r="F817" s="261">
        <f t="shared" ref="F817:I819" si="98">F818</f>
        <v>3837.2</v>
      </c>
      <c r="G817" s="261">
        <f t="shared" si="98"/>
        <v>3837.2</v>
      </c>
      <c r="H817" s="261">
        <f t="shared" si="98"/>
        <v>1569</v>
      </c>
      <c r="I817" s="261">
        <f t="shared" si="98"/>
        <v>1551.29367</v>
      </c>
      <c r="J817" s="281">
        <f t="shared" si="91"/>
        <v>40.427751224851455</v>
      </c>
      <c r="K817" s="281">
        <f t="shared" si="94"/>
        <v>98.871489483747609</v>
      </c>
    </row>
    <row r="818" spans="1:11" x14ac:dyDescent="0.3">
      <c r="A818" s="28"/>
      <c r="B818" s="17" t="s">
        <v>40</v>
      </c>
      <c r="C818" s="16"/>
      <c r="D818" s="15"/>
      <c r="E818" s="14" t="s">
        <v>39</v>
      </c>
      <c r="F818" s="267">
        <f t="shared" si="98"/>
        <v>3837.2</v>
      </c>
      <c r="G818" s="267">
        <f t="shared" si="98"/>
        <v>3837.2</v>
      </c>
      <c r="H818" s="267">
        <f t="shared" si="98"/>
        <v>1569</v>
      </c>
      <c r="I818" s="267">
        <f t="shared" si="98"/>
        <v>1551.29367</v>
      </c>
      <c r="J818" s="288">
        <f t="shared" si="91"/>
        <v>40.427751224851455</v>
      </c>
      <c r="K818" s="288">
        <f t="shared" si="94"/>
        <v>98.871489483747609</v>
      </c>
    </row>
    <row r="819" spans="1:11" ht="26.4" x14ac:dyDescent="0.3">
      <c r="A819" s="28"/>
      <c r="B819" s="17" t="s">
        <v>54</v>
      </c>
      <c r="C819" s="16"/>
      <c r="D819" s="17"/>
      <c r="E819" s="21" t="s">
        <v>53</v>
      </c>
      <c r="F819" s="267">
        <f t="shared" si="98"/>
        <v>3837.2</v>
      </c>
      <c r="G819" s="267">
        <f t="shared" si="98"/>
        <v>3837.2</v>
      </c>
      <c r="H819" s="267">
        <f t="shared" si="98"/>
        <v>1569</v>
      </c>
      <c r="I819" s="267">
        <f t="shared" si="98"/>
        <v>1551.29367</v>
      </c>
      <c r="J819" s="288">
        <f t="shared" ref="J819:J859" si="99">I819/G819*100</f>
        <v>40.427751224851455</v>
      </c>
      <c r="K819" s="288">
        <f t="shared" ref="K819:K859" si="100">I819/H819*100</f>
        <v>98.871489483747609</v>
      </c>
    </row>
    <row r="820" spans="1:11" x14ac:dyDescent="0.3">
      <c r="A820" s="41"/>
      <c r="B820" s="40"/>
      <c r="C820" s="39" t="s">
        <v>52</v>
      </c>
      <c r="D820" s="38"/>
      <c r="E820" s="37" t="s">
        <v>51</v>
      </c>
      <c r="F820" s="276">
        <f>F821+F827</f>
        <v>3837.2</v>
      </c>
      <c r="G820" s="276">
        <f>G821+G827</f>
        <v>3837.2</v>
      </c>
      <c r="H820" s="276">
        <f>H821+H827</f>
        <v>1569</v>
      </c>
      <c r="I820" s="276">
        <f>I821+I827</f>
        <v>1551.29367</v>
      </c>
      <c r="J820" s="296">
        <f t="shared" si="99"/>
        <v>40.427751224851455</v>
      </c>
      <c r="K820" s="296">
        <f t="shared" si="100"/>
        <v>98.871489483747609</v>
      </c>
    </row>
    <row r="821" spans="1:11" s="18" customFormat="1" ht="27" x14ac:dyDescent="0.3">
      <c r="A821" s="19"/>
      <c r="B821" s="19"/>
      <c r="C821" s="35" t="s">
        <v>50</v>
      </c>
      <c r="D821" s="36"/>
      <c r="E821" s="10" t="s">
        <v>49</v>
      </c>
      <c r="F821" s="273">
        <f>F822+F824</f>
        <v>3687.2</v>
      </c>
      <c r="G821" s="273">
        <f>G822+G824</f>
        <v>3687.2</v>
      </c>
      <c r="H821" s="273">
        <f>H822+H824</f>
        <v>1535</v>
      </c>
      <c r="I821" s="273">
        <f>I822+I824</f>
        <v>1517.5432900000001</v>
      </c>
      <c r="J821" s="293">
        <f t="shared" si="99"/>
        <v>41.157064710349324</v>
      </c>
      <c r="K821" s="293">
        <f t="shared" si="100"/>
        <v>98.862755048859938</v>
      </c>
    </row>
    <row r="822" spans="1:11" ht="27" x14ac:dyDescent="0.3">
      <c r="A822" s="7"/>
      <c r="B822" s="7"/>
      <c r="C822" s="6" t="s">
        <v>48</v>
      </c>
      <c r="D822" s="6"/>
      <c r="E822" s="5" t="s">
        <v>47</v>
      </c>
      <c r="F822" s="266">
        <f>F823</f>
        <v>1164</v>
      </c>
      <c r="G822" s="266">
        <f>G823</f>
        <v>1164</v>
      </c>
      <c r="H822" s="266">
        <f>H823</f>
        <v>485</v>
      </c>
      <c r="I822" s="266">
        <f>I823</f>
        <v>485</v>
      </c>
      <c r="J822" s="286">
        <f t="shared" si="99"/>
        <v>41.666666666666671</v>
      </c>
      <c r="K822" s="286">
        <f t="shared" si="100"/>
        <v>100</v>
      </c>
    </row>
    <row r="823" spans="1:11" ht="40.200000000000003" x14ac:dyDescent="0.3">
      <c r="A823" s="7"/>
      <c r="B823" s="7"/>
      <c r="C823" s="6"/>
      <c r="D823" s="6" t="s">
        <v>2</v>
      </c>
      <c r="E823" s="5" t="s">
        <v>1</v>
      </c>
      <c r="F823" s="268">
        <v>1164</v>
      </c>
      <c r="G823" s="268">
        <v>1164</v>
      </c>
      <c r="H823" s="268">
        <v>485</v>
      </c>
      <c r="I823" s="268">
        <v>485</v>
      </c>
      <c r="J823" s="289">
        <f t="shared" si="99"/>
        <v>41.666666666666671</v>
      </c>
      <c r="K823" s="289">
        <f t="shared" si="100"/>
        <v>100</v>
      </c>
    </row>
    <row r="824" spans="1:11" ht="27" x14ac:dyDescent="0.3">
      <c r="A824" s="7"/>
      <c r="B824" s="7"/>
      <c r="C824" s="6" t="s">
        <v>46</v>
      </c>
      <c r="D824" s="6"/>
      <c r="E824" s="9" t="s">
        <v>45</v>
      </c>
      <c r="F824" s="268">
        <f>F825+F826</f>
        <v>2523.1999999999998</v>
      </c>
      <c r="G824" s="268">
        <f>G825+G826</f>
        <v>2523.1999999999998</v>
      </c>
      <c r="H824" s="268">
        <f>H825+H826</f>
        <v>1050</v>
      </c>
      <c r="I824" s="268">
        <f>I825+I826</f>
        <v>1032.5432900000001</v>
      </c>
      <c r="J824" s="289">
        <f t="shared" si="99"/>
        <v>40.921975665821186</v>
      </c>
      <c r="K824" s="289">
        <f t="shared" si="100"/>
        <v>98.337456190476203</v>
      </c>
    </row>
    <row r="825" spans="1:11" ht="40.200000000000003" x14ac:dyDescent="0.3">
      <c r="A825" s="7"/>
      <c r="B825" s="7"/>
      <c r="C825" s="6"/>
      <c r="D825" s="6" t="s">
        <v>2</v>
      </c>
      <c r="E825" s="5" t="s">
        <v>1</v>
      </c>
      <c r="F825" s="270">
        <v>2465.6999999999998</v>
      </c>
      <c r="G825" s="270">
        <v>2465.6999999999998</v>
      </c>
      <c r="H825" s="257">
        <v>1016</v>
      </c>
      <c r="I825" s="257">
        <v>999.41605000000004</v>
      </c>
      <c r="J825" s="287">
        <f t="shared" si="99"/>
        <v>40.532751348501442</v>
      </c>
      <c r="K825" s="287">
        <f t="shared" si="100"/>
        <v>98.367721456692919</v>
      </c>
    </row>
    <row r="826" spans="1:11" x14ac:dyDescent="0.3">
      <c r="A826" s="7"/>
      <c r="B826" s="7"/>
      <c r="C826" s="6"/>
      <c r="D826" s="6" t="s">
        <v>12</v>
      </c>
      <c r="E826" s="5" t="s">
        <v>11</v>
      </c>
      <c r="F826" s="270">
        <v>57.5</v>
      </c>
      <c r="G826" s="270">
        <v>57.5</v>
      </c>
      <c r="H826" s="257">
        <v>34</v>
      </c>
      <c r="I826" s="257">
        <v>33.12724</v>
      </c>
      <c r="J826" s="287">
        <f t="shared" si="99"/>
        <v>57.612591304347823</v>
      </c>
      <c r="K826" s="287">
        <f t="shared" si="100"/>
        <v>97.433058823529421</v>
      </c>
    </row>
    <row r="827" spans="1:11" ht="26.4" x14ac:dyDescent="0.3">
      <c r="A827" s="19"/>
      <c r="B827" s="19"/>
      <c r="C827" s="35" t="s">
        <v>16</v>
      </c>
      <c r="D827" s="34"/>
      <c r="E827" s="33" t="s">
        <v>44</v>
      </c>
      <c r="F827" s="273">
        <f t="shared" ref="F827:I828" si="101">F828</f>
        <v>150</v>
      </c>
      <c r="G827" s="273">
        <f t="shared" si="101"/>
        <v>150</v>
      </c>
      <c r="H827" s="273">
        <f t="shared" si="101"/>
        <v>34</v>
      </c>
      <c r="I827" s="273">
        <f t="shared" si="101"/>
        <v>33.75038</v>
      </c>
      <c r="J827" s="293">
        <f t="shared" si="99"/>
        <v>22.500253333333333</v>
      </c>
      <c r="K827" s="293">
        <f t="shared" si="100"/>
        <v>99.265823529411762</v>
      </c>
    </row>
    <row r="828" spans="1:11" ht="27" x14ac:dyDescent="0.3">
      <c r="A828" s="7"/>
      <c r="B828" s="7"/>
      <c r="C828" s="6" t="s">
        <v>43</v>
      </c>
      <c r="D828" s="6"/>
      <c r="E828" s="5" t="s">
        <v>42</v>
      </c>
      <c r="F828" s="266">
        <f t="shared" si="101"/>
        <v>150</v>
      </c>
      <c r="G828" s="266">
        <f t="shared" si="101"/>
        <v>150</v>
      </c>
      <c r="H828" s="266">
        <f t="shared" si="101"/>
        <v>34</v>
      </c>
      <c r="I828" s="266">
        <f t="shared" si="101"/>
        <v>33.75038</v>
      </c>
      <c r="J828" s="286">
        <f t="shared" si="99"/>
        <v>22.500253333333333</v>
      </c>
      <c r="K828" s="286">
        <f t="shared" si="100"/>
        <v>99.265823529411762</v>
      </c>
    </row>
    <row r="829" spans="1:11" x14ac:dyDescent="0.3">
      <c r="A829" s="7"/>
      <c r="B829" s="7"/>
      <c r="C829" s="6"/>
      <c r="D829" s="6" t="s">
        <v>12</v>
      </c>
      <c r="E829" s="5" t="s">
        <v>11</v>
      </c>
      <c r="F829" s="266">
        <v>150</v>
      </c>
      <c r="G829" s="266">
        <v>150</v>
      </c>
      <c r="H829" s="266">
        <v>34</v>
      </c>
      <c r="I829" s="257">
        <v>33.75038</v>
      </c>
      <c r="J829" s="286">
        <f t="shared" si="99"/>
        <v>22.500253333333333</v>
      </c>
      <c r="K829" s="286">
        <f t="shared" si="100"/>
        <v>99.265823529411762</v>
      </c>
    </row>
    <row r="830" spans="1:11" ht="26.4" x14ac:dyDescent="0.3">
      <c r="A830" s="30">
        <v>651</v>
      </c>
      <c r="B830" s="32"/>
      <c r="C830" s="31"/>
      <c r="D830" s="30"/>
      <c r="E830" s="29" t="s">
        <v>41</v>
      </c>
      <c r="F830" s="261">
        <f>F831</f>
        <v>41046.502240000002</v>
      </c>
      <c r="G830" s="261">
        <f>G831</f>
        <v>39168.907160000002</v>
      </c>
      <c r="H830" s="261">
        <f>H831</f>
        <v>16600</v>
      </c>
      <c r="I830" s="261">
        <f>I831</f>
        <v>16411.393380000001</v>
      </c>
      <c r="J830" s="281">
        <f t="shared" si="99"/>
        <v>41.89903311052705</v>
      </c>
      <c r="K830" s="281">
        <f t="shared" si="100"/>
        <v>98.86381554216868</v>
      </c>
    </row>
    <row r="831" spans="1:11" x14ac:dyDescent="0.3">
      <c r="A831" s="28"/>
      <c r="B831" s="17" t="s">
        <v>40</v>
      </c>
      <c r="C831" s="16"/>
      <c r="D831" s="15"/>
      <c r="E831" s="14" t="s">
        <v>39</v>
      </c>
      <c r="F831" s="267">
        <f>F832+F840+F845</f>
        <v>41046.502240000002</v>
      </c>
      <c r="G831" s="267">
        <f>G832+G840+G845</f>
        <v>39168.907160000002</v>
      </c>
      <c r="H831" s="267">
        <f>H832+H840+H845</f>
        <v>16600</v>
      </c>
      <c r="I831" s="267">
        <f>I832+I840+I845</f>
        <v>16411.393380000001</v>
      </c>
      <c r="J831" s="288">
        <f t="shared" si="99"/>
        <v>41.89903311052705</v>
      </c>
      <c r="K831" s="288">
        <f t="shared" si="100"/>
        <v>98.86381554216868</v>
      </c>
    </row>
    <row r="832" spans="1:11" ht="26.4" x14ac:dyDescent="0.3">
      <c r="A832" s="28"/>
      <c r="B832" s="17" t="s">
        <v>38</v>
      </c>
      <c r="C832" s="16"/>
      <c r="D832" s="15"/>
      <c r="E832" s="14" t="s">
        <v>37</v>
      </c>
      <c r="F832" s="267">
        <f>F833</f>
        <v>10290</v>
      </c>
      <c r="G832" s="267">
        <f>G833</f>
        <v>10290</v>
      </c>
      <c r="H832" s="267">
        <f>H833</f>
        <v>4200</v>
      </c>
      <c r="I832" s="267">
        <f>I833</f>
        <v>4094.88463</v>
      </c>
      <c r="J832" s="288">
        <f t="shared" si="99"/>
        <v>39.794797181729834</v>
      </c>
      <c r="K832" s="288">
        <f t="shared" si="100"/>
        <v>97.497253095238108</v>
      </c>
    </row>
    <row r="833" spans="1:11" x14ac:dyDescent="0.3">
      <c r="A833" s="28"/>
      <c r="B833" s="17"/>
      <c r="C833" s="16" t="s">
        <v>36</v>
      </c>
      <c r="D833" s="15"/>
      <c r="E833" s="14" t="s">
        <v>35</v>
      </c>
      <c r="F833" s="267">
        <f>F835</f>
        <v>10290</v>
      </c>
      <c r="G833" s="267">
        <f>G835</f>
        <v>10290</v>
      </c>
      <c r="H833" s="267">
        <f>H835</f>
        <v>4200</v>
      </c>
      <c r="I833" s="267">
        <f>I835</f>
        <v>4094.88463</v>
      </c>
      <c r="J833" s="288">
        <f t="shared" si="99"/>
        <v>39.794797181729834</v>
      </c>
      <c r="K833" s="288">
        <f t="shared" si="100"/>
        <v>97.497253095238108</v>
      </c>
    </row>
    <row r="834" spans="1:11" ht="26.4" x14ac:dyDescent="0.3">
      <c r="A834" s="27"/>
      <c r="B834" s="25"/>
      <c r="C834" s="26" t="s">
        <v>34</v>
      </c>
      <c r="D834" s="25"/>
      <c r="E834" s="24" t="s">
        <v>33</v>
      </c>
      <c r="F834" s="263">
        <f t="shared" ref="F834:I836" si="102">F835</f>
        <v>10290</v>
      </c>
      <c r="G834" s="263">
        <f t="shared" si="102"/>
        <v>10290</v>
      </c>
      <c r="H834" s="263">
        <f t="shared" si="102"/>
        <v>4200</v>
      </c>
      <c r="I834" s="263">
        <f t="shared" si="102"/>
        <v>4094.88463</v>
      </c>
      <c r="J834" s="283">
        <f t="shared" si="99"/>
        <v>39.794797181729834</v>
      </c>
      <c r="K834" s="283">
        <f t="shared" si="100"/>
        <v>97.497253095238108</v>
      </c>
    </row>
    <row r="835" spans="1:11" ht="27" x14ac:dyDescent="0.3">
      <c r="A835" s="23"/>
      <c r="B835" s="23"/>
      <c r="C835" s="23" t="s">
        <v>32</v>
      </c>
      <c r="D835" s="23"/>
      <c r="E835" s="22" t="s">
        <v>31</v>
      </c>
      <c r="F835" s="264">
        <f t="shared" si="102"/>
        <v>10290</v>
      </c>
      <c r="G835" s="264">
        <f t="shared" si="102"/>
        <v>10290</v>
      </c>
      <c r="H835" s="264">
        <f t="shared" si="102"/>
        <v>4200</v>
      </c>
      <c r="I835" s="264">
        <f t="shared" si="102"/>
        <v>4094.88463</v>
      </c>
      <c r="J835" s="284">
        <f t="shared" si="99"/>
        <v>39.794797181729834</v>
      </c>
      <c r="K835" s="284">
        <f t="shared" si="100"/>
        <v>97.497253095238108</v>
      </c>
    </row>
    <row r="836" spans="1:11" ht="40.200000000000003" x14ac:dyDescent="0.3">
      <c r="A836" s="101"/>
      <c r="B836" s="101"/>
      <c r="C836" s="101" t="s">
        <v>30</v>
      </c>
      <c r="D836" s="101"/>
      <c r="E836" s="102" t="s">
        <v>29</v>
      </c>
      <c r="F836" s="265">
        <f t="shared" si="102"/>
        <v>10290</v>
      </c>
      <c r="G836" s="265">
        <f t="shared" si="102"/>
        <v>10290</v>
      </c>
      <c r="H836" s="265">
        <f t="shared" si="102"/>
        <v>4200</v>
      </c>
      <c r="I836" s="265">
        <f t="shared" si="102"/>
        <v>4094.88463</v>
      </c>
      <c r="J836" s="285">
        <f t="shared" si="99"/>
        <v>39.794797181729834</v>
      </c>
      <c r="K836" s="285">
        <f t="shared" si="100"/>
        <v>97.497253095238108</v>
      </c>
    </row>
    <row r="837" spans="1:11" ht="26.4" x14ac:dyDescent="0.3">
      <c r="A837" s="7"/>
      <c r="B837" s="7"/>
      <c r="C837" s="6" t="s">
        <v>28</v>
      </c>
      <c r="D837" s="6"/>
      <c r="E837" s="8" t="s">
        <v>27</v>
      </c>
      <c r="F837" s="266">
        <f>F838+F839</f>
        <v>10290</v>
      </c>
      <c r="G837" s="266">
        <f>G838+G839</f>
        <v>10290</v>
      </c>
      <c r="H837" s="266">
        <f>H838+H839</f>
        <v>4200</v>
      </c>
      <c r="I837" s="266">
        <f>I838+I839</f>
        <v>4094.88463</v>
      </c>
      <c r="J837" s="286">
        <f t="shared" si="99"/>
        <v>39.794797181729834</v>
      </c>
      <c r="K837" s="286">
        <f t="shared" si="100"/>
        <v>97.497253095238108</v>
      </c>
    </row>
    <row r="838" spans="1:11" ht="40.200000000000003" x14ac:dyDescent="0.3">
      <c r="A838" s="7"/>
      <c r="B838" s="7"/>
      <c r="C838" s="6"/>
      <c r="D838" s="6" t="s">
        <v>2</v>
      </c>
      <c r="E838" s="5" t="s">
        <v>1</v>
      </c>
      <c r="F838" s="266">
        <v>9693.7999999999993</v>
      </c>
      <c r="G838" s="266">
        <v>9693.7999999999993</v>
      </c>
      <c r="H838" s="266">
        <v>3700</v>
      </c>
      <c r="I838" s="257">
        <v>3642.6868199999999</v>
      </c>
      <c r="J838" s="286">
        <f t="shared" si="99"/>
        <v>37.577490973612001</v>
      </c>
      <c r="K838" s="286">
        <f t="shared" si="100"/>
        <v>98.45099513513513</v>
      </c>
    </row>
    <row r="839" spans="1:11" x14ac:dyDescent="0.3">
      <c r="A839" s="7"/>
      <c r="B839" s="7"/>
      <c r="C839" s="6"/>
      <c r="D839" s="6" t="s">
        <v>12</v>
      </c>
      <c r="E839" s="5" t="s">
        <v>11</v>
      </c>
      <c r="F839" s="266">
        <v>596.20000000000005</v>
      </c>
      <c r="G839" s="266">
        <v>596.20000000000005</v>
      </c>
      <c r="H839" s="266">
        <v>500</v>
      </c>
      <c r="I839" s="257">
        <v>452.19781</v>
      </c>
      <c r="J839" s="286">
        <f t="shared" si="99"/>
        <v>75.846663871184163</v>
      </c>
      <c r="K839" s="286">
        <f t="shared" si="100"/>
        <v>90.439561999999995</v>
      </c>
    </row>
    <row r="840" spans="1:11" x14ac:dyDescent="0.3">
      <c r="A840" s="7"/>
      <c r="B840" s="17" t="s">
        <v>26</v>
      </c>
      <c r="C840" s="16"/>
      <c r="D840" s="17"/>
      <c r="E840" s="21" t="s">
        <v>25</v>
      </c>
      <c r="F840" s="267">
        <f t="shared" ref="F840:I843" si="103">F841</f>
        <v>2405.6</v>
      </c>
      <c r="G840" s="267">
        <f t="shared" si="103"/>
        <v>528.00491999999997</v>
      </c>
      <c r="H840" s="267">
        <f t="shared" si="103"/>
        <v>0</v>
      </c>
      <c r="I840" s="267">
        <f t="shared" si="103"/>
        <v>0</v>
      </c>
      <c r="J840" s="288">
        <f t="shared" si="99"/>
        <v>0</v>
      </c>
      <c r="K840" s="288"/>
    </row>
    <row r="841" spans="1:11" s="18" customFormat="1" x14ac:dyDescent="0.3">
      <c r="A841" s="20"/>
      <c r="B841" s="20"/>
      <c r="C841" s="13" t="s">
        <v>18</v>
      </c>
      <c r="D841" s="13"/>
      <c r="E841" s="12" t="s">
        <v>17</v>
      </c>
      <c r="F841" s="276">
        <f t="shared" si="103"/>
        <v>2405.6</v>
      </c>
      <c r="G841" s="276">
        <f t="shared" si="103"/>
        <v>528.00491999999997</v>
      </c>
      <c r="H841" s="276">
        <f t="shared" si="103"/>
        <v>0</v>
      </c>
      <c r="I841" s="276">
        <f t="shared" si="103"/>
        <v>0</v>
      </c>
      <c r="J841" s="296">
        <f t="shared" si="99"/>
        <v>0</v>
      </c>
      <c r="K841" s="296"/>
    </row>
    <row r="842" spans="1:11" s="18" customFormat="1" ht="27" x14ac:dyDescent="0.3">
      <c r="A842" s="19"/>
      <c r="B842" s="19"/>
      <c r="C842" s="11" t="s">
        <v>16</v>
      </c>
      <c r="D842" s="11"/>
      <c r="E842" s="10" t="s">
        <v>15</v>
      </c>
      <c r="F842" s="273">
        <f t="shared" si="103"/>
        <v>2405.6</v>
      </c>
      <c r="G842" s="273">
        <f t="shared" si="103"/>
        <v>528.00491999999997</v>
      </c>
      <c r="H842" s="273">
        <f t="shared" si="103"/>
        <v>0</v>
      </c>
      <c r="I842" s="273">
        <f t="shared" si="103"/>
        <v>0</v>
      </c>
      <c r="J842" s="293">
        <f t="shared" si="99"/>
        <v>0</v>
      </c>
      <c r="K842" s="293"/>
    </row>
    <row r="843" spans="1:11" x14ac:dyDescent="0.3">
      <c r="A843" s="7"/>
      <c r="B843" s="7"/>
      <c r="C843" s="6" t="s">
        <v>24</v>
      </c>
      <c r="D843" s="6"/>
      <c r="E843" s="5" t="s">
        <v>23</v>
      </c>
      <c r="F843" s="266">
        <f t="shared" si="103"/>
        <v>2405.6</v>
      </c>
      <c r="G843" s="266">
        <f t="shared" si="103"/>
        <v>528.00491999999997</v>
      </c>
      <c r="H843" s="266">
        <f t="shared" si="103"/>
        <v>0</v>
      </c>
      <c r="I843" s="266">
        <f t="shared" si="103"/>
        <v>0</v>
      </c>
      <c r="J843" s="286">
        <f t="shared" si="99"/>
        <v>0</v>
      </c>
      <c r="K843" s="286"/>
    </row>
    <row r="844" spans="1:11" x14ac:dyDescent="0.3">
      <c r="A844" s="7"/>
      <c r="B844" s="7"/>
      <c r="C844" s="6"/>
      <c r="D844" s="6" t="s">
        <v>22</v>
      </c>
      <c r="E844" s="5" t="s">
        <v>21</v>
      </c>
      <c r="F844" s="270">
        <f>836.9+1568.7</f>
        <v>2405.6</v>
      </c>
      <c r="G844" s="270">
        <v>528.00491999999997</v>
      </c>
      <c r="H844" s="270">
        <v>0</v>
      </c>
      <c r="I844" s="270">
        <v>0</v>
      </c>
      <c r="J844" s="287">
        <f t="shared" si="99"/>
        <v>0</v>
      </c>
      <c r="K844" s="287"/>
    </row>
    <row r="845" spans="1:11" x14ac:dyDescent="0.3">
      <c r="A845" s="15"/>
      <c r="B845" s="17" t="s">
        <v>20</v>
      </c>
      <c r="C845" s="16"/>
      <c r="D845" s="15"/>
      <c r="E845" s="14" t="s">
        <v>19</v>
      </c>
      <c r="F845" s="274">
        <f>F846+F874</f>
        <v>28350.902239999999</v>
      </c>
      <c r="G845" s="274">
        <f>G846+G874</f>
        <v>28350.902239999999</v>
      </c>
      <c r="H845" s="274">
        <f>H846+H874</f>
        <v>12400</v>
      </c>
      <c r="I845" s="274">
        <f>I846+I874</f>
        <v>12316.508750000001</v>
      </c>
      <c r="J845" s="294">
        <f t="shared" si="99"/>
        <v>43.443092730300357</v>
      </c>
      <c r="K845" s="294">
        <f t="shared" si="100"/>
        <v>99.326683467741944</v>
      </c>
    </row>
    <row r="846" spans="1:11" x14ac:dyDescent="0.3">
      <c r="A846" s="13"/>
      <c r="B846" s="13"/>
      <c r="C846" s="13" t="s">
        <v>18</v>
      </c>
      <c r="D846" s="13"/>
      <c r="E846" s="12" t="s">
        <v>17</v>
      </c>
      <c r="F846" s="276">
        <f>F847</f>
        <v>28350.902239999999</v>
      </c>
      <c r="G846" s="276">
        <f>G847</f>
        <v>28350.902239999999</v>
      </c>
      <c r="H846" s="276">
        <f>H847</f>
        <v>12400</v>
      </c>
      <c r="I846" s="276">
        <f>I847</f>
        <v>12316.508750000001</v>
      </c>
      <c r="J846" s="296">
        <f t="shared" si="99"/>
        <v>43.443092730300357</v>
      </c>
      <c r="K846" s="296">
        <f t="shared" si="100"/>
        <v>99.326683467741944</v>
      </c>
    </row>
    <row r="847" spans="1:11" ht="27" x14ac:dyDescent="0.3">
      <c r="A847" s="11"/>
      <c r="B847" s="11"/>
      <c r="C847" s="11" t="s">
        <v>16</v>
      </c>
      <c r="D847" s="11"/>
      <c r="E847" s="10" t="s">
        <v>15</v>
      </c>
      <c r="F847" s="273">
        <f>F848+F851+F853+F855+F857</f>
        <v>28350.902239999999</v>
      </c>
      <c r="G847" s="273">
        <f>G848+G851+G853+G855+G857</f>
        <v>28350.902239999999</v>
      </c>
      <c r="H847" s="273">
        <f>H848+H851+H853+H855+H857</f>
        <v>12400</v>
      </c>
      <c r="I847" s="273">
        <f>I848+I851+I853+I855+I857</f>
        <v>12316.508750000001</v>
      </c>
      <c r="J847" s="293">
        <f t="shared" si="99"/>
        <v>43.443092730300357</v>
      </c>
      <c r="K847" s="293">
        <f t="shared" si="100"/>
        <v>99.326683467741944</v>
      </c>
    </row>
    <row r="848" spans="1:11" ht="18.75" customHeight="1" x14ac:dyDescent="0.3">
      <c r="A848" s="7"/>
      <c r="B848" s="7"/>
      <c r="C848" s="6" t="s">
        <v>14</v>
      </c>
      <c r="D848" s="6"/>
      <c r="E848" s="9" t="s">
        <v>13</v>
      </c>
      <c r="F848" s="266">
        <f>F849+F850</f>
        <v>20725.899999999998</v>
      </c>
      <c r="G848" s="266">
        <f>G849+G850</f>
        <v>20725.899999999998</v>
      </c>
      <c r="H848" s="266">
        <f>H849+H850</f>
        <v>9200</v>
      </c>
      <c r="I848" s="266">
        <f>I849+I850</f>
        <v>9122.9660000000003</v>
      </c>
      <c r="J848" s="286">
        <f t="shared" si="99"/>
        <v>44.017224824977454</v>
      </c>
      <c r="K848" s="286">
        <f t="shared" si="100"/>
        <v>99.162673913043491</v>
      </c>
    </row>
    <row r="849" spans="1:11" ht="40.200000000000003" x14ac:dyDescent="0.3">
      <c r="A849" s="7"/>
      <c r="B849" s="7"/>
      <c r="C849" s="6"/>
      <c r="D849" s="6" t="s">
        <v>2</v>
      </c>
      <c r="E849" s="5" t="s">
        <v>1</v>
      </c>
      <c r="F849" s="270">
        <v>19740.599999999999</v>
      </c>
      <c r="G849" s="270">
        <v>19740.599999999999</v>
      </c>
      <c r="H849" s="270">
        <v>8500</v>
      </c>
      <c r="I849" s="257">
        <v>8460.5346399999999</v>
      </c>
      <c r="J849" s="287">
        <f t="shared" si="99"/>
        <v>42.858548575017984</v>
      </c>
      <c r="K849" s="287">
        <f t="shared" si="100"/>
        <v>99.535701647058815</v>
      </c>
    </row>
    <row r="850" spans="1:11" x14ac:dyDescent="0.3">
      <c r="A850" s="7"/>
      <c r="B850" s="7"/>
      <c r="C850" s="6"/>
      <c r="D850" s="6" t="s">
        <v>12</v>
      </c>
      <c r="E850" s="5" t="s">
        <v>11</v>
      </c>
      <c r="F850" s="270">
        <v>985.3</v>
      </c>
      <c r="G850" s="270">
        <v>985.3</v>
      </c>
      <c r="H850" s="270">
        <v>700</v>
      </c>
      <c r="I850" s="257">
        <v>662.43136000000004</v>
      </c>
      <c r="J850" s="287">
        <f t="shared" si="99"/>
        <v>67.231438140667819</v>
      </c>
      <c r="K850" s="287">
        <f t="shared" si="100"/>
        <v>94.633051428571434</v>
      </c>
    </row>
    <row r="851" spans="1:11" ht="40.200000000000003" x14ac:dyDescent="0.3">
      <c r="A851" s="7"/>
      <c r="B851" s="7"/>
      <c r="C851" s="6" t="s">
        <v>10</v>
      </c>
      <c r="D851" s="6"/>
      <c r="E851" s="5" t="s">
        <v>9</v>
      </c>
      <c r="F851" s="266">
        <f>F852</f>
        <v>122.9</v>
      </c>
      <c r="G851" s="266">
        <f>G852</f>
        <v>122.9</v>
      </c>
      <c r="H851" s="266">
        <f>H852</f>
        <v>0</v>
      </c>
      <c r="I851" s="266">
        <f>I852</f>
        <v>0</v>
      </c>
      <c r="J851" s="286">
        <f t="shared" si="99"/>
        <v>0</v>
      </c>
      <c r="K851" s="286"/>
    </row>
    <row r="852" spans="1:11" ht="40.200000000000003" x14ac:dyDescent="0.3">
      <c r="A852" s="7"/>
      <c r="B852" s="7"/>
      <c r="C852" s="6"/>
      <c r="D852" s="6" t="s">
        <v>2</v>
      </c>
      <c r="E852" s="5" t="s">
        <v>1</v>
      </c>
      <c r="F852" s="266">
        <v>122.9</v>
      </c>
      <c r="G852" s="266">
        <v>122.9</v>
      </c>
      <c r="H852" s="266">
        <v>0</v>
      </c>
      <c r="I852" s="266">
        <v>0</v>
      </c>
      <c r="J852" s="286">
        <f t="shared" si="99"/>
        <v>0</v>
      </c>
      <c r="K852" s="286"/>
    </row>
    <row r="853" spans="1:11" ht="26.4" x14ac:dyDescent="0.3">
      <c r="A853" s="7"/>
      <c r="B853" s="7"/>
      <c r="C853" s="6" t="s">
        <v>8</v>
      </c>
      <c r="D853" s="6"/>
      <c r="E853" s="8" t="s">
        <v>7</v>
      </c>
      <c r="F853" s="268">
        <f>F854</f>
        <v>101.11799999999999</v>
      </c>
      <c r="G853" s="268">
        <f>G854</f>
        <v>101.11799999999999</v>
      </c>
      <c r="H853" s="268">
        <f>H854</f>
        <v>0</v>
      </c>
      <c r="I853" s="268">
        <f>I854</f>
        <v>0</v>
      </c>
      <c r="J853" s="289">
        <f t="shared" si="99"/>
        <v>0</v>
      </c>
      <c r="K853" s="289"/>
    </row>
    <row r="854" spans="1:11" ht="40.200000000000003" x14ac:dyDescent="0.3">
      <c r="A854" s="7"/>
      <c r="B854" s="7"/>
      <c r="C854" s="6"/>
      <c r="D854" s="6" t="s">
        <v>2</v>
      </c>
      <c r="E854" s="5" t="s">
        <v>1</v>
      </c>
      <c r="F854" s="270">
        <v>101.11799999999999</v>
      </c>
      <c r="G854" s="270">
        <v>101.11799999999999</v>
      </c>
      <c r="H854" s="270">
        <v>0</v>
      </c>
      <c r="I854" s="270">
        <v>0</v>
      </c>
      <c r="J854" s="287">
        <f t="shared" si="99"/>
        <v>0</v>
      </c>
      <c r="K854" s="287"/>
    </row>
    <row r="855" spans="1:11" ht="40.200000000000003" x14ac:dyDescent="0.3">
      <c r="A855" s="7"/>
      <c r="B855" s="7"/>
      <c r="C855" s="6" t="s">
        <v>6</v>
      </c>
      <c r="D855" s="6"/>
      <c r="E855" s="5" t="s">
        <v>5</v>
      </c>
      <c r="F855" s="266">
        <f>F856</f>
        <v>7134.8892400000004</v>
      </c>
      <c r="G855" s="266">
        <f>G856</f>
        <v>7134.8892400000004</v>
      </c>
      <c r="H855" s="266">
        <f>H856</f>
        <v>3200</v>
      </c>
      <c r="I855" s="266">
        <f>I856</f>
        <v>3193.5427500000001</v>
      </c>
      <c r="J855" s="286">
        <f t="shared" si="99"/>
        <v>44.75952803998959</v>
      </c>
      <c r="K855" s="286">
        <f t="shared" si="100"/>
        <v>99.798210937500002</v>
      </c>
    </row>
    <row r="856" spans="1:11" ht="40.200000000000003" x14ac:dyDescent="0.3">
      <c r="A856" s="7"/>
      <c r="B856" s="7"/>
      <c r="C856" s="6"/>
      <c r="D856" s="6" t="s">
        <v>2</v>
      </c>
      <c r="E856" s="5" t="s">
        <v>1</v>
      </c>
      <c r="F856" s="270">
        <f>2483.9144+4650.97484</f>
        <v>7134.8892400000004</v>
      </c>
      <c r="G856" s="270">
        <f>2483.9144+4650.97484</f>
        <v>7134.8892400000004</v>
      </c>
      <c r="H856" s="257">
        <v>3200</v>
      </c>
      <c r="I856" s="257">
        <v>3193.5427500000001</v>
      </c>
      <c r="J856" s="287">
        <f t="shared" si="99"/>
        <v>44.75952803998959</v>
      </c>
      <c r="K856" s="287">
        <f t="shared" si="100"/>
        <v>99.798210937500002</v>
      </c>
    </row>
    <row r="857" spans="1:11" ht="53.4" x14ac:dyDescent="0.3">
      <c r="A857" s="7"/>
      <c r="B857" s="70"/>
      <c r="C857" s="6" t="s">
        <v>4</v>
      </c>
      <c r="D857" s="6"/>
      <c r="E857" s="5" t="s">
        <v>3</v>
      </c>
      <c r="F857" s="266">
        <f>F858</f>
        <v>266.09500000000003</v>
      </c>
      <c r="G857" s="266">
        <f>G858</f>
        <v>266.09500000000003</v>
      </c>
      <c r="H857" s="266">
        <f>H858</f>
        <v>0</v>
      </c>
      <c r="I857" s="266">
        <f>I858</f>
        <v>0</v>
      </c>
      <c r="J857" s="286">
        <f t="shared" si="99"/>
        <v>0</v>
      </c>
      <c r="K857" s="286"/>
    </row>
    <row r="858" spans="1:11" ht="40.200000000000003" x14ac:dyDescent="0.3">
      <c r="A858" s="7"/>
      <c r="B858" s="70"/>
      <c r="C858" s="6"/>
      <c r="D858" s="6" t="s">
        <v>2</v>
      </c>
      <c r="E858" s="5" t="s">
        <v>1</v>
      </c>
      <c r="F858" s="280">
        <v>266.09500000000003</v>
      </c>
      <c r="G858" s="280">
        <v>266.09500000000003</v>
      </c>
      <c r="H858" s="280">
        <v>0</v>
      </c>
      <c r="I858" s="280">
        <v>0</v>
      </c>
      <c r="J858" s="300">
        <f t="shared" si="99"/>
        <v>0</v>
      </c>
      <c r="K858" s="300"/>
    </row>
    <row r="859" spans="1:11" x14ac:dyDescent="0.3">
      <c r="A859" s="4"/>
      <c r="B859" s="4"/>
      <c r="C859" s="4"/>
      <c r="D859" s="4"/>
      <c r="E859" s="3" t="s">
        <v>0</v>
      </c>
      <c r="F859" s="2">
        <f>SUM(F830+F817+F688+F503+F4)</f>
        <v>1451721.9516099999</v>
      </c>
      <c r="G859" s="2">
        <f>SUM(G830+G817+G688+G503+G4)</f>
        <v>1565617.2546800002</v>
      </c>
      <c r="H859" s="2">
        <f>SUM(H830+H817+H688+H503+H4)</f>
        <v>673282.74823999999</v>
      </c>
      <c r="I859" s="258">
        <f>SUM(I830+I817+I688+I503+I4)</f>
        <v>671889.86763000011</v>
      </c>
      <c r="J859" s="260">
        <f t="shared" si="99"/>
        <v>42.915333592649311</v>
      </c>
      <c r="K859" s="260">
        <f t="shared" si="100"/>
        <v>99.793121000999804</v>
      </c>
    </row>
    <row r="860" spans="1:11" x14ac:dyDescent="0.3">
      <c r="G860" s="161"/>
    </row>
  </sheetData>
  <autoFilter ref="A3:F859"/>
  <mergeCells count="1">
    <mergeCell ref="A1:J1"/>
  </mergeCells>
  <pageMargins left="1.1023622047244095" right="0.31496062992125984" top="0.74803149606299213" bottom="0.74803149606299213" header="0.31496062992125984" footer="0.31496062992125984"/>
  <pageSetup paperSize="9" scale="41" orientation="portrait" r:id="rId1"/>
  <rowBreaks count="1" manualBreakCount="1">
    <brk id="700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view="pageBreakPreview" zoomScale="85" zoomScaleSheetLayoutView="85" workbookViewId="0">
      <selection activeCell="C1" sqref="C1:G5"/>
    </sheetView>
  </sheetViews>
  <sheetFormatPr defaultRowHeight="14.4" x14ac:dyDescent="0.3"/>
  <cols>
    <col min="1" max="1" width="25" customWidth="1"/>
    <col min="2" max="2" width="39" customWidth="1"/>
    <col min="3" max="3" width="18.33203125" customWidth="1"/>
    <col min="4" max="4" width="16.33203125" customWidth="1"/>
    <col min="5" max="5" width="18.44140625" customWidth="1"/>
    <col min="6" max="7" width="11.88671875" customWidth="1"/>
  </cols>
  <sheetData>
    <row r="1" spans="1:7" ht="46.95" customHeight="1" x14ac:dyDescent="0.3">
      <c r="A1" s="515" t="s">
        <v>1171</v>
      </c>
      <c r="B1" s="515"/>
      <c r="C1" s="515"/>
      <c r="D1" s="515"/>
      <c r="E1" s="515"/>
      <c r="F1" s="515"/>
      <c r="G1" s="515"/>
    </row>
    <row r="2" spans="1:7" x14ac:dyDescent="0.3">
      <c r="A2" s="97"/>
      <c r="B2" s="516"/>
      <c r="C2" s="516"/>
      <c r="D2" s="516"/>
      <c r="E2" s="516"/>
      <c r="G2" t="s">
        <v>513</v>
      </c>
    </row>
    <row r="3" spans="1:7" ht="66" x14ac:dyDescent="0.3">
      <c r="A3" s="314" t="s">
        <v>538</v>
      </c>
      <c r="B3" s="314" t="s">
        <v>539</v>
      </c>
      <c r="C3" s="246" t="s">
        <v>802</v>
      </c>
      <c r="D3" s="246" t="s">
        <v>1144</v>
      </c>
      <c r="E3" s="246" t="s">
        <v>1145</v>
      </c>
      <c r="F3" s="246" t="s">
        <v>800</v>
      </c>
      <c r="G3" s="246" t="s">
        <v>801</v>
      </c>
    </row>
    <row r="4" spans="1:7" hidden="1" x14ac:dyDescent="0.3">
      <c r="A4" s="315"/>
      <c r="B4" s="315"/>
      <c r="C4" s="315"/>
      <c r="D4" s="315"/>
      <c r="E4" s="315"/>
    </row>
    <row r="5" spans="1:7" ht="41.4" x14ac:dyDescent="0.3">
      <c r="A5" s="316" t="s">
        <v>540</v>
      </c>
      <c r="B5" s="317" t="s">
        <v>541</v>
      </c>
      <c r="C5" s="470">
        <f>C6</f>
        <v>57381.337530000135</v>
      </c>
      <c r="D5" s="470">
        <f>D6</f>
        <v>-35610.756470000022</v>
      </c>
      <c r="E5" s="470">
        <f>E6</f>
        <v>-37470.546109999763</v>
      </c>
      <c r="F5" s="472" t="s">
        <v>820</v>
      </c>
      <c r="G5" s="473">
        <f>E5/D5*100</f>
        <v>105.22255021896684</v>
      </c>
    </row>
    <row r="6" spans="1:7" ht="27.6" x14ac:dyDescent="0.3">
      <c r="A6" s="316" t="s">
        <v>542</v>
      </c>
      <c r="B6" s="317" t="s">
        <v>543</v>
      </c>
      <c r="C6" s="470">
        <f>(C10+C11)</f>
        <v>57381.337530000135</v>
      </c>
      <c r="D6" s="470">
        <f>(D10+D11)</f>
        <v>-35610.756470000022</v>
      </c>
      <c r="E6" s="470">
        <f>(E10+E11)</f>
        <v>-37470.546109999763</v>
      </c>
      <c r="F6" s="472" t="s">
        <v>820</v>
      </c>
      <c r="G6" s="473">
        <f t="shared" ref="G6:G15" si="0">E6/D6*100</f>
        <v>105.22255021896684</v>
      </c>
    </row>
    <row r="7" spans="1:7" x14ac:dyDescent="0.3">
      <c r="A7" s="315" t="s">
        <v>544</v>
      </c>
      <c r="B7" s="318" t="s">
        <v>545</v>
      </c>
      <c r="C7" s="471">
        <f t="shared" ref="C7:E9" si="1">C8</f>
        <v>-1508235.9171500001</v>
      </c>
      <c r="D7" s="471">
        <f t="shared" si="1"/>
        <v>-708893.50471000001</v>
      </c>
      <c r="E7" s="471">
        <f t="shared" si="1"/>
        <v>-709360.41373999987</v>
      </c>
      <c r="F7" s="473">
        <f t="shared" ref="F7:F14" si="2">E7/C7*100</f>
        <v>47.032457301535743</v>
      </c>
      <c r="G7" s="473">
        <f t="shared" si="0"/>
        <v>100.06586448132163</v>
      </c>
    </row>
    <row r="8" spans="1:7" ht="27.6" x14ac:dyDescent="0.3">
      <c r="A8" s="315" t="s">
        <v>546</v>
      </c>
      <c r="B8" s="318" t="s">
        <v>547</v>
      </c>
      <c r="C8" s="471">
        <f t="shared" si="1"/>
        <v>-1508235.9171500001</v>
      </c>
      <c r="D8" s="471">
        <f t="shared" si="1"/>
        <v>-708893.50471000001</v>
      </c>
      <c r="E8" s="471">
        <f t="shared" si="1"/>
        <v>-709360.41373999987</v>
      </c>
      <c r="F8" s="473">
        <f t="shared" si="2"/>
        <v>47.032457301535743</v>
      </c>
      <c r="G8" s="473">
        <f t="shared" si="0"/>
        <v>100.06586448132163</v>
      </c>
    </row>
    <row r="9" spans="1:7" ht="27.6" x14ac:dyDescent="0.3">
      <c r="A9" s="315" t="s">
        <v>548</v>
      </c>
      <c r="B9" s="318" t="s">
        <v>549</v>
      </c>
      <c r="C9" s="471">
        <f t="shared" si="1"/>
        <v>-1508235.9171500001</v>
      </c>
      <c r="D9" s="471">
        <f t="shared" si="1"/>
        <v>-708893.50471000001</v>
      </c>
      <c r="E9" s="471">
        <f t="shared" si="1"/>
        <v>-709360.41373999987</v>
      </c>
      <c r="F9" s="473">
        <f t="shared" si="2"/>
        <v>47.032457301535743</v>
      </c>
      <c r="G9" s="473">
        <f t="shared" si="0"/>
        <v>100.06586448132163</v>
      </c>
    </row>
    <row r="10" spans="1:7" ht="41.4" x14ac:dyDescent="0.3">
      <c r="A10" s="315" t="s">
        <v>550</v>
      </c>
      <c r="B10" s="318" t="s">
        <v>551</v>
      </c>
      <c r="C10" s="471">
        <f>ДОХОДЫ!D209*-1</f>
        <v>-1508235.9171500001</v>
      </c>
      <c r="D10" s="471">
        <f>ДОХОДЫ!E209*-1</f>
        <v>-708893.50471000001</v>
      </c>
      <c r="E10" s="471">
        <f>ДОХОДЫ!F209*-1</f>
        <v>-709360.41373999987</v>
      </c>
      <c r="F10" s="473">
        <f t="shared" si="2"/>
        <v>47.032457301535743</v>
      </c>
      <c r="G10" s="473">
        <f t="shared" si="0"/>
        <v>100.06586448132163</v>
      </c>
    </row>
    <row r="11" spans="1:7" x14ac:dyDescent="0.3">
      <c r="A11" s="315" t="s">
        <v>552</v>
      </c>
      <c r="B11" s="318" t="s">
        <v>553</v>
      </c>
      <c r="C11" s="471">
        <f>C12</f>
        <v>1565617.2546800002</v>
      </c>
      <c r="D11" s="471">
        <f>D14</f>
        <v>673282.74823999999</v>
      </c>
      <c r="E11" s="471">
        <f>E14</f>
        <v>671889.86763000011</v>
      </c>
      <c r="F11" s="473">
        <f t="shared" si="2"/>
        <v>42.915333592649311</v>
      </c>
      <c r="G11" s="473">
        <f t="shared" si="0"/>
        <v>99.793121000999804</v>
      </c>
    </row>
    <row r="12" spans="1:7" ht="27.6" x14ac:dyDescent="0.3">
      <c r="A12" s="315" t="s">
        <v>554</v>
      </c>
      <c r="B12" s="318" t="s">
        <v>555</v>
      </c>
      <c r="C12" s="319">
        <f>C13</f>
        <v>1565617.2546800002</v>
      </c>
      <c r="D12" s="319">
        <f>D14</f>
        <v>673282.74823999999</v>
      </c>
      <c r="E12" s="319">
        <f>E14</f>
        <v>671889.86763000011</v>
      </c>
      <c r="F12" s="473">
        <f t="shared" si="2"/>
        <v>42.915333592649311</v>
      </c>
      <c r="G12" s="473">
        <f t="shared" si="0"/>
        <v>99.793121000999804</v>
      </c>
    </row>
    <row r="13" spans="1:7" ht="27.6" x14ac:dyDescent="0.3">
      <c r="A13" s="315" t="s">
        <v>556</v>
      </c>
      <c r="B13" s="318" t="s">
        <v>557</v>
      </c>
      <c r="C13" s="319">
        <f>C14</f>
        <v>1565617.2546800002</v>
      </c>
      <c r="D13" s="319">
        <f>D14</f>
        <v>673282.74823999999</v>
      </c>
      <c r="E13" s="319">
        <f>E14</f>
        <v>671889.86763000011</v>
      </c>
      <c r="F13" s="473">
        <f t="shared" si="2"/>
        <v>42.915333592649311</v>
      </c>
      <c r="G13" s="473">
        <f t="shared" si="0"/>
        <v>99.793121000999804</v>
      </c>
    </row>
    <row r="14" spans="1:7" ht="41.4" x14ac:dyDescent="0.3">
      <c r="A14" s="315" t="s">
        <v>558</v>
      </c>
      <c r="B14" s="318" t="s">
        <v>559</v>
      </c>
      <c r="C14" s="319">
        <f>расходы!G859</f>
        <v>1565617.2546800002</v>
      </c>
      <c r="D14" s="319">
        <f>расходы!H859</f>
        <v>673282.74823999999</v>
      </c>
      <c r="E14" s="319">
        <f>расходы!I859</f>
        <v>671889.86763000011</v>
      </c>
      <c r="F14" s="473">
        <f t="shared" si="2"/>
        <v>42.915333592649311</v>
      </c>
      <c r="G14" s="473">
        <f t="shared" si="0"/>
        <v>99.793121000999804</v>
      </c>
    </row>
    <row r="15" spans="1:7" x14ac:dyDescent="0.3">
      <c r="A15" s="320"/>
      <c r="B15" s="321" t="s">
        <v>560</v>
      </c>
      <c r="C15" s="322">
        <f>C5</f>
        <v>57381.337530000135</v>
      </c>
      <c r="D15" s="322">
        <f>D5</f>
        <v>-35610.756470000022</v>
      </c>
      <c r="E15" s="322">
        <f>E5</f>
        <v>-37470.546109999763</v>
      </c>
      <c r="F15" s="472" t="s">
        <v>820</v>
      </c>
      <c r="G15" s="473">
        <f t="shared" si="0"/>
        <v>105.22255021896684</v>
      </c>
    </row>
    <row r="17" spans="3:3" x14ac:dyDescent="0.3">
      <c r="C17" s="98"/>
    </row>
  </sheetData>
  <mergeCells count="2">
    <mergeCell ref="A1:G1"/>
    <mergeCell ref="B2:E2"/>
  </mergeCells>
  <pageMargins left="0.9055118110236221" right="0.51181102362204722" top="0.74803149606299213" bottom="0.74803149606299213" header="0.31496062992125984" footer="0.31496062992125984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96"/>
  <sheetViews>
    <sheetView view="pageBreakPreview" zoomScale="55" zoomScaleNormal="85" zoomScaleSheetLayoutView="55" workbookViewId="0">
      <selection activeCell="I14" sqref="I14"/>
    </sheetView>
  </sheetViews>
  <sheetFormatPr defaultRowHeight="14.4" x14ac:dyDescent="0.3"/>
  <cols>
    <col min="1" max="1" width="8.6640625" customWidth="1"/>
    <col min="2" max="2" width="68.88671875" customWidth="1"/>
    <col min="3" max="3" width="18.109375" customWidth="1"/>
    <col min="4" max="4" width="17.109375" customWidth="1"/>
    <col min="5" max="5" width="15.88671875" customWidth="1"/>
    <col min="6" max="6" width="16.6640625" customWidth="1"/>
    <col min="7" max="8" width="17" customWidth="1"/>
    <col min="9" max="9" width="17.88671875" customWidth="1"/>
    <col min="10" max="10" width="15.6640625" customWidth="1"/>
    <col min="11" max="12" width="17.5546875" customWidth="1"/>
    <col min="13" max="13" width="17.109375" customWidth="1"/>
    <col min="14" max="14" width="15.6640625" customWidth="1"/>
    <col min="257" max="257" width="8.6640625" customWidth="1"/>
    <col min="258" max="258" width="53.44140625" customWidth="1"/>
    <col min="259" max="259" width="15.6640625" customWidth="1"/>
    <col min="260" max="260" width="15.88671875" customWidth="1"/>
    <col min="261" max="261" width="15.5546875" customWidth="1"/>
    <col min="262" max="262" width="17" customWidth="1"/>
    <col min="263" max="263" width="17.88671875" customWidth="1"/>
    <col min="264" max="264" width="14.5546875" customWidth="1"/>
    <col min="265" max="265" width="15.109375" customWidth="1"/>
    <col min="266" max="266" width="17.109375" customWidth="1"/>
    <col min="267" max="267" width="15.6640625" customWidth="1"/>
    <col min="268" max="268" width="13.5546875" bestFit="1" customWidth="1"/>
    <col min="513" max="513" width="8.6640625" customWidth="1"/>
    <col min="514" max="514" width="53.44140625" customWidth="1"/>
    <col min="515" max="515" width="15.6640625" customWidth="1"/>
    <col min="516" max="516" width="15.88671875" customWidth="1"/>
    <col min="517" max="517" width="15.5546875" customWidth="1"/>
    <col min="518" max="518" width="17" customWidth="1"/>
    <col min="519" max="519" width="17.88671875" customWidth="1"/>
    <col min="520" max="520" width="14.5546875" customWidth="1"/>
    <col min="521" max="521" width="15.109375" customWidth="1"/>
    <col min="522" max="522" width="17.109375" customWidth="1"/>
    <col min="523" max="523" width="15.6640625" customWidth="1"/>
    <col min="524" max="524" width="13.5546875" bestFit="1" customWidth="1"/>
    <col min="769" max="769" width="8.6640625" customWidth="1"/>
    <col min="770" max="770" width="53.44140625" customWidth="1"/>
    <col min="771" max="771" width="15.6640625" customWidth="1"/>
    <col min="772" max="772" width="15.88671875" customWidth="1"/>
    <col min="773" max="773" width="15.5546875" customWidth="1"/>
    <col min="774" max="774" width="17" customWidth="1"/>
    <col min="775" max="775" width="17.88671875" customWidth="1"/>
    <col min="776" max="776" width="14.5546875" customWidth="1"/>
    <col min="777" max="777" width="15.109375" customWidth="1"/>
    <col min="778" max="778" width="17.109375" customWidth="1"/>
    <col min="779" max="779" width="15.6640625" customWidth="1"/>
    <col min="780" max="780" width="13.5546875" bestFit="1" customWidth="1"/>
    <col min="1025" max="1025" width="8.6640625" customWidth="1"/>
    <col min="1026" max="1026" width="53.44140625" customWidth="1"/>
    <col min="1027" max="1027" width="15.6640625" customWidth="1"/>
    <col min="1028" max="1028" width="15.88671875" customWidth="1"/>
    <col min="1029" max="1029" width="15.5546875" customWidth="1"/>
    <col min="1030" max="1030" width="17" customWidth="1"/>
    <col min="1031" max="1031" width="17.88671875" customWidth="1"/>
    <col min="1032" max="1032" width="14.5546875" customWidth="1"/>
    <col min="1033" max="1033" width="15.109375" customWidth="1"/>
    <col min="1034" max="1034" width="17.109375" customWidth="1"/>
    <col min="1035" max="1035" width="15.6640625" customWidth="1"/>
    <col min="1036" max="1036" width="13.5546875" bestFit="1" customWidth="1"/>
    <col min="1281" max="1281" width="8.6640625" customWidth="1"/>
    <col min="1282" max="1282" width="53.44140625" customWidth="1"/>
    <col min="1283" max="1283" width="15.6640625" customWidth="1"/>
    <col min="1284" max="1284" width="15.88671875" customWidth="1"/>
    <col min="1285" max="1285" width="15.5546875" customWidth="1"/>
    <col min="1286" max="1286" width="17" customWidth="1"/>
    <col min="1287" max="1287" width="17.88671875" customWidth="1"/>
    <col min="1288" max="1288" width="14.5546875" customWidth="1"/>
    <col min="1289" max="1289" width="15.109375" customWidth="1"/>
    <col min="1290" max="1290" width="17.109375" customWidth="1"/>
    <col min="1291" max="1291" width="15.6640625" customWidth="1"/>
    <col min="1292" max="1292" width="13.5546875" bestFit="1" customWidth="1"/>
    <col min="1537" max="1537" width="8.6640625" customWidth="1"/>
    <col min="1538" max="1538" width="53.44140625" customWidth="1"/>
    <col min="1539" max="1539" width="15.6640625" customWidth="1"/>
    <col min="1540" max="1540" width="15.88671875" customWidth="1"/>
    <col min="1541" max="1541" width="15.5546875" customWidth="1"/>
    <col min="1542" max="1542" width="17" customWidth="1"/>
    <col min="1543" max="1543" width="17.88671875" customWidth="1"/>
    <col min="1544" max="1544" width="14.5546875" customWidth="1"/>
    <col min="1545" max="1545" width="15.109375" customWidth="1"/>
    <col min="1546" max="1546" width="17.109375" customWidth="1"/>
    <col min="1547" max="1547" width="15.6640625" customWidth="1"/>
    <col min="1548" max="1548" width="13.5546875" bestFit="1" customWidth="1"/>
    <col min="1793" max="1793" width="8.6640625" customWidth="1"/>
    <col min="1794" max="1794" width="53.44140625" customWidth="1"/>
    <col min="1795" max="1795" width="15.6640625" customWidth="1"/>
    <col min="1796" max="1796" width="15.88671875" customWidth="1"/>
    <col min="1797" max="1797" width="15.5546875" customWidth="1"/>
    <col min="1798" max="1798" width="17" customWidth="1"/>
    <col min="1799" max="1799" width="17.88671875" customWidth="1"/>
    <col min="1800" max="1800" width="14.5546875" customWidth="1"/>
    <col min="1801" max="1801" width="15.109375" customWidth="1"/>
    <col min="1802" max="1802" width="17.109375" customWidth="1"/>
    <col min="1803" max="1803" width="15.6640625" customWidth="1"/>
    <col min="1804" max="1804" width="13.5546875" bestFit="1" customWidth="1"/>
    <col min="2049" max="2049" width="8.6640625" customWidth="1"/>
    <col min="2050" max="2050" width="53.44140625" customWidth="1"/>
    <col min="2051" max="2051" width="15.6640625" customWidth="1"/>
    <col min="2052" max="2052" width="15.88671875" customWidth="1"/>
    <col min="2053" max="2053" width="15.5546875" customWidth="1"/>
    <col min="2054" max="2054" width="17" customWidth="1"/>
    <col min="2055" max="2055" width="17.88671875" customWidth="1"/>
    <col min="2056" max="2056" width="14.5546875" customWidth="1"/>
    <col min="2057" max="2057" width="15.109375" customWidth="1"/>
    <col min="2058" max="2058" width="17.109375" customWidth="1"/>
    <col min="2059" max="2059" width="15.6640625" customWidth="1"/>
    <col min="2060" max="2060" width="13.5546875" bestFit="1" customWidth="1"/>
    <col min="2305" max="2305" width="8.6640625" customWidth="1"/>
    <col min="2306" max="2306" width="53.44140625" customWidth="1"/>
    <col min="2307" max="2307" width="15.6640625" customWidth="1"/>
    <col min="2308" max="2308" width="15.88671875" customWidth="1"/>
    <col min="2309" max="2309" width="15.5546875" customWidth="1"/>
    <col min="2310" max="2310" width="17" customWidth="1"/>
    <col min="2311" max="2311" width="17.88671875" customWidth="1"/>
    <col min="2312" max="2312" width="14.5546875" customWidth="1"/>
    <col min="2313" max="2313" width="15.109375" customWidth="1"/>
    <col min="2314" max="2314" width="17.109375" customWidth="1"/>
    <col min="2315" max="2315" width="15.6640625" customWidth="1"/>
    <col min="2316" max="2316" width="13.5546875" bestFit="1" customWidth="1"/>
    <col min="2561" max="2561" width="8.6640625" customWidth="1"/>
    <col min="2562" max="2562" width="53.44140625" customWidth="1"/>
    <col min="2563" max="2563" width="15.6640625" customWidth="1"/>
    <col min="2564" max="2564" width="15.88671875" customWidth="1"/>
    <col min="2565" max="2565" width="15.5546875" customWidth="1"/>
    <col min="2566" max="2566" width="17" customWidth="1"/>
    <col min="2567" max="2567" width="17.88671875" customWidth="1"/>
    <col min="2568" max="2568" width="14.5546875" customWidth="1"/>
    <col min="2569" max="2569" width="15.109375" customWidth="1"/>
    <col min="2570" max="2570" width="17.109375" customWidth="1"/>
    <col min="2571" max="2571" width="15.6640625" customWidth="1"/>
    <col min="2572" max="2572" width="13.5546875" bestFit="1" customWidth="1"/>
    <col min="2817" max="2817" width="8.6640625" customWidth="1"/>
    <col min="2818" max="2818" width="53.44140625" customWidth="1"/>
    <col min="2819" max="2819" width="15.6640625" customWidth="1"/>
    <col min="2820" max="2820" width="15.88671875" customWidth="1"/>
    <col min="2821" max="2821" width="15.5546875" customWidth="1"/>
    <col min="2822" max="2822" width="17" customWidth="1"/>
    <col min="2823" max="2823" width="17.88671875" customWidth="1"/>
    <col min="2824" max="2824" width="14.5546875" customWidth="1"/>
    <col min="2825" max="2825" width="15.109375" customWidth="1"/>
    <col min="2826" max="2826" width="17.109375" customWidth="1"/>
    <col min="2827" max="2827" width="15.6640625" customWidth="1"/>
    <col min="2828" max="2828" width="13.5546875" bestFit="1" customWidth="1"/>
    <col min="3073" max="3073" width="8.6640625" customWidth="1"/>
    <col min="3074" max="3074" width="53.44140625" customWidth="1"/>
    <col min="3075" max="3075" width="15.6640625" customWidth="1"/>
    <col min="3076" max="3076" width="15.88671875" customWidth="1"/>
    <col min="3077" max="3077" width="15.5546875" customWidth="1"/>
    <col min="3078" max="3078" width="17" customWidth="1"/>
    <col min="3079" max="3079" width="17.88671875" customWidth="1"/>
    <col min="3080" max="3080" width="14.5546875" customWidth="1"/>
    <col min="3081" max="3081" width="15.109375" customWidth="1"/>
    <col min="3082" max="3082" width="17.109375" customWidth="1"/>
    <col min="3083" max="3083" width="15.6640625" customWidth="1"/>
    <col min="3084" max="3084" width="13.5546875" bestFit="1" customWidth="1"/>
    <col min="3329" max="3329" width="8.6640625" customWidth="1"/>
    <col min="3330" max="3330" width="53.44140625" customWidth="1"/>
    <col min="3331" max="3331" width="15.6640625" customWidth="1"/>
    <col min="3332" max="3332" width="15.88671875" customWidth="1"/>
    <col min="3333" max="3333" width="15.5546875" customWidth="1"/>
    <col min="3334" max="3334" width="17" customWidth="1"/>
    <col min="3335" max="3335" width="17.88671875" customWidth="1"/>
    <col min="3336" max="3336" width="14.5546875" customWidth="1"/>
    <col min="3337" max="3337" width="15.109375" customWidth="1"/>
    <col min="3338" max="3338" width="17.109375" customWidth="1"/>
    <col min="3339" max="3339" width="15.6640625" customWidth="1"/>
    <col min="3340" max="3340" width="13.5546875" bestFit="1" customWidth="1"/>
    <col min="3585" max="3585" width="8.6640625" customWidth="1"/>
    <col min="3586" max="3586" width="53.44140625" customWidth="1"/>
    <col min="3587" max="3587" width="15.6640625" customWidth="1"/>
    <col min="3588" max="3588" width="15.88671875" customWidth="1"/>
    <col min="3589" max="3589" width="15.5546875" customWidth="1"/>
    <col min="3590" max="3590" width="17" customWidth="1"/>
    <col min="3591" max="3591" width="17.88671875" customWidth="1"/>
    <col min="3592" max="3592" width="14.5546875" customWidth="1"/>
    <col min="3593" max="3593" width="15.109375" customWidth="1"/>
    <col min="3594" max="3594" width="17.109375" customWidth="1"/>
    <col min="3595" max="3595" width="15.6640625" customWidth="1"/>
    <col min="3596" max="3596" width="13.5546875" bestFit="1" customWidth="1"/>
    <col min="3841" max="3841" width="8.6640625" customWidth="1"/>
    <col min="3842" max="3842" width="53.44140625" customWidth="1"/>
    <col min="3843" max="3843" width="15.6640625" customWidth="1"/>
    <col min="3844" max="3844" width="15.88671875" customWidth="1"/>
    <col min="3845" max="3845" width="15.5546875" customWidth="1"/>
    <col min="3846" max="3846" width="17" customWidth="1"/>
    <col min="3847" max="3847" width="17.88671875" customWidth="1"/>
    <col min="3848" max="3848" width="14.5546875" customWidth="1"/>
    <col min="3849" max="3849" width="15.109375" customWidth="1"/>
    <col min="3850" max="3850" width="17.109375" customWidth="1"/>
    <col min="3851" max="3851" width="15.6640625" customWidth="1"/>
    <col min="3852" max="3852" width="13.5546875" bestFit="1" customWidth="1"/>
    <col min="4097" max="4097" width="8.6640625" customWidth="1"/>
    <col min="4098" max="4098" width="53.44140625" customWidth="1"/>
    <col min="4099" max="4099" width="15.6640625" customWidth="1"/>
    <col min="4100" max="4100" width="15.88671875" customWidth="1"/>
    <col min="4101" max="4101" width="15.5546875" customWidth="1"/>
    <col min="4102" max="4102" width="17" customWidth="1"/>
    <col min="4103" max="4103" width="17.88671875" customWidth="1"/>
    <col min="4104" max="4104" width="14.5546875" customWidth="1"/>
    <col min="4105" max="4105" width="15.109375" customWidth="1"/>
    <col min="4106" max="4106" width="17.109375" customWidth="1"/>
    <col min="4107" max="4107" width="15.6640625" customWidth="1"/>
    <col min="4108" max="4108" width="13.5546875" bestFit="1" customWidth="1"/>
    <col min="4353" max="4353" width="8.6640625" customWidth="1"/>
    <col min="4354" max="4354" width="53.44140625" customWidth="1"/>
    <col min="4355" max="4355" width="15.6640625" customWidth="1"/>
    <col min="4356" max="4356" width="15.88671875" customWidth="1"/>
    <col min="4357" max="4357" width="15.5546875" customWidth="1"/>
    <col min="4358" max="4358" width="17" customWidth="1"/>
    <col min="4359" max="4359" width="17.88671875" customWidth="1"/>
    <col min="4360" max="4360" width="14.5546875" customWidth="1"/>
    <col min="4361" max="4361" width="15.109375" customWidth="1"/>
    <col min="4362" max="4362" width="17.109375" customWidth="1"/>
    <col min="4363" max="4363" width="15.6640625" customWidth="1"/>
    <col min="4364" max="4364" width="13.5546875" bestFit="1" customWidth="1"/>
    <col min="4609" max="4609" width="8.6640625" customWidth="1"/>
    <col min="4610" max="4610" width="53.44140625" customWidth="1"/>
    <col min="4611" max="4611" width="15.6640625" customWidth="1"/>
    <col min="4612" max="4612" width="15.88671875" customWidth="1"/>
    <col min="4613" max="4613" width="15.5546875" customWidth="1"/>
    <col min="4614" max="4614" width="17" customWidth="1"/>
    <col min="4615" max="4615" width="17.88671875" customWidth="1"/>
    <col min="4616" max="4616" width="14.5546875" customWidth="1"/>
    <col min="4617" max="4617" width="15.109375" customWidth="1"/>
    <col min="4618" max="4618" width="17.109375" customWidth="1"/>
    <col min="4619" max="4619" width="15.6640625" customWidth="1"/>
    <col min="4620" max="4620" width="13.5546875" bestFit="1" customWidth="1"/>
    <col min="4865" max="4865" width="8.6640625" customWidth="1"/>
    <col min="4866" max="4866" width="53.44140625" customWidth="1"/>
    <col min="4867" max="4867" width="15.6640625" customWidth="1"/>
    <col min="4868" max="4868" width="15.88671875" customWidth="1"/>
    <col min="4869" max="4869" width="15.5546875" customWidth="1"/>
    <col min="4870" max="4870" width="17" customWidth="1"/>
    <col min="4871" max="4871" width="17.88671875" customWidth="1"/>
    <col min="4872" max="4872" width="14.5546875" customWidth="1"/>
    <col min="4873" max="4873" width="15.109375" customWidth="1"/>
    <col min="4874" max="4874" width="17.109375" customWidth="1"/>
    <col min="4875" max="4875" width="15.6640625" customWidth="1"/>
    <col min="4876" max="4876" width="13.5546875" bestFit="1" customWidth="1"/>
    <col min="5121" max="5121" width="8.6640625" customWidth="1"/>
    <col min="5122" max="5122" width="53.44140625" customWidth="1"/>
    <col min="5123" max="5123" width="15.6640625" customWidth="1"/>
    <col min="5124" max="5124" width="15.88671875" customWidth="1"/>
    <col min="5125" max="5125" width="15.5546875" customWidth="1"/>
    <col min="5126" max="5126" width="17" customWidth="1"/>
    <col min="5127" max="5127" width="17.88671875" customWidth="1"/>
    <col min="5128" max="5128" width="14.5546875" customWidth="1"/>
    <col min="5129" max="5129" width="15.109375" customWidth="1"/>
    <col min="5130" max="5130" width="17.109375" customWidth="1"/>
    <col min="5131" max="5131" width="15.6640625" customWidth="1"/>
    <col min="5132" max="5132" width="13.5546875" bestFit="1" customWidth="1"/>
    <col min="5377" max="5377" width="8.6640625" customWidth="1"/>
    <col min="5378" max="5378" width="53.44140625" customWidth="1"/>
    <col min="5379" max="5379" width="15.6640625" customWidth="1"/>
    <col min="5380" max="5380" width="15.88671875" customWidth="1"/>
    <col min="5381" max="5381" width="15.5546875" customWidth="1"/>
    <col min="5382" max="5382" width="17" customWidth="1"/>
    <col min="5383" max="5383" width="17.88671875" customWidth="1"/>
    <col min="5384" max="5384" width="14.5546875" customWidth="1"/>
    <col min="5385" max="5385" width="15.109375" customWidth="1"/>
    <col min="5386" max="5386" width="17.109375" customWidth="1"/>
    <col min="5387" max="5387" width="15.6640625" customWidth="1"/>
    <col min="5388" max="5388" width="13.5546875" bestFit="1" customWidth="1"/>
    <col min="5633" max="5633" width="8.6640625" customWidth="1"/>
    <col min="5634" max="5634" width="53.44140625" customWidth="1"/>
    <col min="5635" max="5635" width="15.6640625" customWidth="1"/>
    <col min="5636" max="5636" width="15.88671875" customWidth="1"/>
    <col min="5637" max="5637" width="15.5546875" customWidth="1"/>
    <col min="5638" max="5638" width="17" customWidth="1"/>
    <col min="5639" max="5639" width="17.88671875" customWidth="1"/>
    <col min="5640" max="5640" width="14.5546875" customWidth="1"/>
    <col min="5641" max="5641" width="15.109375" customWidth="1"/>
    <col min="5642" max="5642" width="17.109375" customWidth="1"/>
    <col min="5643" max="5643" width="15.6640625" customWidth="1"/>
    <col min="5644" max="5644" width="13.5546875" bestFit="1" customWidth="1"/>
    <col min="5889" max="5889" width="8.6640625" customWidth="1"/>
    <col min="5890" max="5890" width="53.44140625" customWidth="1"/>
    <col min="5891" max="5891" width="15.6640625" customWidth="1"/>
    <col min="5892" max="5892" width="15.88671875" customWidth="1"/>
    <col min="5893" max="5893" width="15.5546875" customWidth="1"/>
    <col min="5894" max="5894" width="17" customWidth="1"/>
    <col min="5895" max="5895" width="17.88671875" customWidth="1"/>
    <col min="5896" max="5896" width="14.5546875" customWidth="1"/>
    <col min="5897" max="5897" width="15.109375" customWidth="1"/>
    <col min="5898" max="5898" width="17.109375" customWidth="1"/>
    <col min="5899" max="5899" width="15.6640625" customWidth="1"/>
    <col min="5900" max="5900" width="13.5546875" bestFit="1" customWidth="1"/>
    <col min="6145" max="6145" width="8.6640625" customWidth="1"/>
    <col min="6146" max="6146" width="53.44140625" customWidth="1"/>
    <col min="6147" max="6147" width="15.6640625" customWidth="1"/>
    <col min="6148" max="6148" width="15.88671875" customWidth="1"/>
    <col min="6149" max="6149" width="15.5546875" customWidth="1"/>
    <col min="6150" max="6150" width="17" customWidth="1"/>
    <col min="6151" max="6151" width="17.88671875" customWidth="1"/>
    <col min="6152" max="6152" width="14.5546875" customWidth="1"/>
    <col min="6153" max="6153" width="15.109375" customWidth="1"/>
    <col min="6154" max="6154" width="17.109375" customWidth="1"/>
    <col min="6155" max="6155" width="15.6640625" customWidth="1"/>
    <col min="6156" max="6156" width="13.5546875" bestFit="1" customWidth="1"/>
    <col min="6401" max="6401" width="8.6640625" customWidth="1"/>
    <col min="6402" max="6402" width="53.44140625" customWidth="1"/>
    <col min="6403" max="6403" width="15.6640625" customWidth="1"/>
    <col min="6404" max="6404" width="15.88671875" customWidth="1"/>
    <col min="6405" max="6405" width="15.5546875" customWidth="1"/>
    <col min="6406" max="6406" width="17" customWidth="1"/>
    <col min="6407" max="6407" width="17.88671875" customWidth="1"/>
    <col min="6408" max="6408" width="14.5546875" customWidth="1"/>
    <col min="6409" max="6409" width="15.109375" customWidth="1"/>
    <col min="6410" max="6410" width="17.109375" customWidth="1"/>
    <col min="6411" max="6411" width="15.6640625" customWidth="1"/>
    <col min="6412" max="6412" width="13.5546875" bestFit="1" customWidth="1"/>
    <col min="6657" max="6657" width="8.6640625" customWidth="1"/>
    <col min="6658" max="6658" width="53.44140625" customWidth="1"/>
    <col min="6659" max="6659" width="15.6640625" customWidth="1"/>
    <col min="6660" max="6660" width="15.88671875" customWidth="1"/>
    <col min="6661" max="6661" width="15.5546875" customWidth="1"/>
    <col min="6662" max="6662" width="17" customWidth="1"/>
    <col min="6663" max="6663" width="17.88671875" customWidth="1"/>
    <col min="6664" max="6664" width="14.5546875" customWidth="1"/>
    <col min="6665" max="6665" width="15.109375" customWidth="1"/>
    <col min="6666" max="6666" width="17.109375" customWidth="1"/>
    <col min="6667" max="6667" width="15.6640625" customWidth="1"/>
    <col min="6668" max="6668" width="13.5546875" bestFit="1" customWidth="1"/>
    <col min="6913" max="6913" width="8.6640625" customWidth="1"/>
    <col min="6914" max="6914" width="53.44140625" customWidth="1"/>
    <col min="6915" max="6915" width="15.6640625" customWidth="1"/>
    <col min="6916" max="6916" width="15.88671875" customWidth="1"/>
    <col min="6917" max="6917" width="15.5546875" customWidth="1"/>
    <col min="6918" max="6918" width="17" customWidth="1"/>
    <col min="6919" max="6919" width="17.88671875" customWidth="1"/>
    <col min="6920" max="6920" width="14.5546875" customWidth="1"/>
    <col min="6921" max="6921" width="15.109375" customWidth="1"/>
    <col min="6922" max="6922" width="17.109375" customWidth="1"/>
    <col min="6923" max="6923" width="15.6640625" customWidth="1"/>
    <col min="6924" max="6924" width="13.5546875" bestFit="1" customWidth="1"/>
    <col min="7169" max="7169" width="8.6640625" customWidth="1"/>
    <col min="7170" max="7170" width="53.44140625" customWidth="1"/>
    <col min="7171" max="7171" width="15.6640625" customWidth="1"/>
    <col min="7172" max="7172" width="15.88671875" customWidth="1"/>
    <col min="7173" max="7173" width="15.5546875" customWidth="1"/>
    <col min="7174" max="7174" width="17" customWidth="1"/>
    <col min="7175" max="7175" width="17.88671875" customWidth="1"/>
    <col min="7176" max="7176" width="14.5546875" customWidth="1"/>
    <col min="7177" max="7177" width="15.109375" customWidth="1"/>
    <col min="7178" max="7178" width="17.109375" customWidth="1"/>
    <col min="7179" max="7179" width="15.6640625" customWidth="1"/>
    <col min="7180" max="7180" width="13.5546875" bestFit="1" customWidth="1"/>
    <col min="7425" max="7425" width="8.6640625" customWidth="1"/>
    <col min="7426" max="7426" width="53.44140625" customWidth="1"/>
    <col min="7427" max="7427" width="15.6640625" customWidth="1"/>
    <col min="7428" max="7428" width="15.88671875" customWidth="1"/>
    <col min="7429" max="7429" width="15.5546875" customWidth="1"/>
    <col min="7430" max="7430" width="17" customWidth="1"/>
    <col min="7431" max="7431" width="17.88671875" customWidth="1"/>
    <col min="7432" max="7432" width="14.5546875" customWidth="1"/>
    <col min="7433" max="7433" width="15.109375" customWidth="1"/>
    <col min="7434" max="7434" width="17.109375" customWidth="1"/>
    <col min="7435" max="7435" width="15.6640625" customWidth="1"/>
    <col min="7436" max="7436" width="13.5546875" bestFit="1" customWidth="1"/>
    <col min="7681" max="7681" width="8.6640625" customWidth="1"/>
    <col min="7682" max="7682" width="53.44140625" customWidth="1"/>
    <col min="7683" max="7683" width="15.6640625" customWidth="1"/>
    <col min="7684" max="7684" width="15.88671875" customWidth="1"/>
    <col min="7685" max="7685" width="15.5546875" customWidth="1"/>
    <col min="7686" max="7686" width="17" customWidth="1"/>
    <col min="7687" max="7687" width="17.88671875" customWidth="1"/>
    <col min="7688" max="7688" width="14.5546875" customWidth="1"/>
    <col min="7689" max="7689" width="15.109375" customWidth="1"/>
    <col min="7690" max="7690" width="17.109375" customWidth="1"/>
    <col min="7691" max="7691" width="15.6640625" customWidth="1"/>
    <col min="7692" max="7692" width="13.5546875" bestFit="1" customWidth="1"/>
    <col min="7937" max="7937" width="8.6640625" customWidth="1"/>
    <col min="7938" max="7938" width="53.44140625" customWidth="1"/>
    <col min="7939" max="7939" width="15.6640625" customWidth="1"/>
    <col min="7940" max="7940" width="15.88671875" customWidth="1"/>
    <col min="7941" max="7941" width="15.5546875" customWidth="1"/>
    <col min="7942" max="7942" width="17" customWidth="1"/>
    <col min="7943" max="7943" width="17.88671875" customWidth="1"/>
    <col min="7944" max="7944" width="14.5546875" customWidth="1"/>
    <col min="7945" max="7945" width="15.109375" customWidth="1"/>
    <col min="7946" max="7946" width="17.109375" customWidth="1"/>
    <col min="7947" max="7947" width="15.6640625" customWidth="1"/>
    <col min="7948" max="7948" width="13.5546875" bestFit="1" customWidth="1"/>
    <col min="8193" max="8193" width="8.6640625" customWidth="1"/>
    <col min="8194" max="8194" width="53.44140625" customWidth="1"/>
    <col min="8195" max="8195" width="15.6640625" customWidth="1"/>
    <col min="8196" max="8196" width="15.88671875" customWidth="1"/>
    <col min="8197" max="8197" width="15.5546875" customWidth="1"/>
    <col min="8198" max="8198" width="17" customWidth="1"/>
    <col min="8199" max="8199" width="17.88671875" customWidth="1"/>
    <col min="8200" max="8200" width="14.5546875" customWidth="1"/>
    <col min="8201" max="8201" width="15.109375" customWidth="1"/>
    <col min="8202" max="8202" width="17.109375" customWidth="1"/>
    <col min="8203" max="8203" width="15.6640625" customWidth="1"/>
    <col min="8204" max="8204" width="13.5546875" bestFit="1" customWidth="1"/>
    <col min="8449" max="8449" width="8.6640625" customWidth="1"/>
    <col min="8450" max="8450" width="53.44140625" customWidth="1"/>
    <col min="8451" max="8451" width="15.6640625" customWidth="1"/>
    <col min="8452" max="8452" width="15.88671875" customWidth="1"/>
    <col min="8453" max="8453" width="15.5546875" customWidth="1"/>
    <col min="8454" max="8454" width="17" customWidth="1"/>
    <col min="8455" max="8455" width="17.88671875" customWidth="1"/>
    <col min="8456" max="8456" width="14.5546875" customWidth="1"/>
    <col min="8457" max="8457" width="15.109375" customWidth="1"/>
    <col min="8458" max="8458" width="17.109375" customWidth="1"/>
    <col min="8459" max="8459" width="15.6640625" customWidth="1"/>
    <col min="8460" max="8460" width="13.5546875" bestFit="1" customWidth="1"/>
    <col min="8705" max="8705" width="8.6640625" customWidth="1"/>
    <col min="8706" max="8706" width="53.44140625" customWidth="1"/>
    <col min="8707" max="8707" width="15.6640625" customWidth="1"/>
    <col min="8708" max="8708" width="15.88671875" customWidth="1"/>
    <col min="8709" max="8709" width="15.5546875" customWidth="1"/>
    <col min="8710" max="8710" width="17" customWidth="1"/>
    <col min="8711" max="8711" width="17.88671875" customWidth="1"/>
    <col min="8712" max="8712" width="14.5546875" customWidth="1"/>
    <col min="8713" max="8713" width="15.109375" customWidth="1"/>
    <col min="8714" max="8714" width="17.109375" customWidth="1"/>
    <col min="8715" max="8715" width="15.6640625" customWidth="1"/>
    <col min="8716" max="8716" width="13.5546875" bestFit="1" customWidth="1"/>
    <col min="8961" max="8961" width="8.6640625" customWidth="1"/>
    <col min="8962" max="8962" width="53.44140625" customWidth="1"/>
    <col min="8963" max="8963" width="15.6640625" customWidth="1"/>
    <col min="8964" max="8964" width="15.88671875" customWidth="1"/>
    <col min="8965" max="8965" width="15.5546875" customWidth="1"/>
    <col min="8966" max="8966" width="17" customWidth="1"/>
    <col min="8967" max="8967" width="17.88671875" customWidth="1"/>
    <col min="8968" max="8968" width="14.5546875" customWidth="1"/>
    <col min="8969" max="8969" width="15.109375" customWidth="1"/>
    <col min="8970" max="8970" width="17.109375" customWidth="1"/>
    <col min="8971" max="8971" width="15.6640625" customWidth="1"/>
    <col min="8972" max="8972" width="13.5546875" bestFit="1" customWidth="1"/>
    <col min="9217" max="9217" width="8.6640625" customWidth="1"/>
    <col min="9218" max="9218" width="53.44140625" customWidth="1"/>
    <col min="9219" max="9219" width="15.6640625" customWidth="1"/>
    <col min="9220" max="9220" width="15.88671875" customWidth="1"/>
    <col min="9221" max="9221" width="15.5546875" customWidth="1"/>
    <col min="9222" max="9222" width="17" customWidth="1"/>
    <col min="9223" max="9223" width="17.88671875" customWidth="1"/>
    <col min="9224" max="9224" width="14.5546875" customWidth="1"/>
    <col min="9225" max="9225" width="15.109375" customWidth="1"/>
    <col min="9226" max="9226" width="17.109375" customWidth="1"/>
    <col min="9227" max="9227" width="15.6640625" customWidth="1"/>
    <col min="9228" max="9228" width="13.5546875" bestFit="1" customWidth="1"/>
    <col min="9473" max="9473" width="8.6640625" customWidth="1"/>
    <col min="9474" max="9474" width="53.44140625" customWidth="1"/>
    <col min="9475" max="9475" width="15.6640625" customWidth="1"/>
    <col min="9476" max="9476" width="15.88671875" customWidth="1"/>
    <col min="9477" max="9477" width="15.5546875" customWidth="1"/>
    <col min="9478" max="9478" width="17" customWidth="1"/>
    <col min="9479" max="9479" width="17.88671875" customWidth="1"/>
    <col min="9480" max="9480" width="14.5546875" customWidth="1"/>
    <col min="9481" max="9481" width="15.109375" customWidth="1"/>
    <col min="9482" max="9482" width="17.109375" customWidth="1"/>
    <col min="9483" max="9483" width="15.6640625" customWidth="1"/>
    <col min="9484" max="9484" width="13.5546875" bestFit="1" customWidth="1"/>
    <col min="9729" max="9729" width="8.6640625" customWidth="1"/>
    <col min="9730" max="9730" width="53.44140625" customWidth="1"/>
    <col min="9731" max="9731" width="15.6640625" customWidth="1"/>
    <col min="9732" max="9732" width="15.88671875" customWidth="1"/>
    <col min="9733" max="9733" width="15.5546875" customWidth="1"/>
    <col min="9734" max="9734" width="17" customWidth="1"/>
    <col min="9735" max="9735" width="17.88671875" customWidth="1"/>
    <col min="9736" max="9736" width="14.5546875" customWidth="1"/>
    <col min="9737" max="9737" width="15.109375" customWidth="1"/>
    <col min="9738" max="9738" width="17.109375" customWidth="1"/>
    <col min="9739" max="9739" width="15.6640625" customWidth="1"/>
    <col min="9740" max="9740" width="13.5546875" bestFit="1" customWidth="1"/>
    <col min="9985" max="9985" width="8.6640625" customWidth="1"/>
    <col min="9986" max="9986" width="53.44140625" customWidth="1"/>
    <col min="9987" max="9987" width="15.6640625" customWidth="1"/>
    <col min="9988" max="9988" width="15.88671875" customWidth="1"/>
    <col min="9989" max="9989" width="15.5546875" customWidth="1"/>
    <col min="9990" max="9990" width="17" customWidth="1"/>
    <col min="9991" max="9991" width="17.88671875" customWidth="1"/>
    <col min="9992" max="9992" width="14.5546875" customWidth="1"/>
    <col min="9993" max="9993" width="15.109375" customWidth="1"/>
    <col min="9994" max="9994" width="17.109375" customWidth="1"/>
    <col min="9995" max="9995" width="15.6640625" customWidth="1"/>
    <col min="9996" max="9996" width="13.5546875" bestFit="1" customWidth="1"/>
    <col min="10241" max="10241" width="8.6640625" customWidth="1"/>
    <col min="10242" max="10242" width="53.44140625" customWidth="1"/>
    <col min="10243" max="10243" width="15.6640625" customWidth="1"/>
    <col min="10244" max="10244" width="15.88671875" customWidth="1"/>
    <col min="10245" max="10245" width="15.5546875" customWidth="1"/>
    <col min="10246" max="10246" width="17" customWidth="1"/>
    <col min="10247" max="10247" width="17.88671875" customWidth="1"/>
    <col min="10248" max="10248" width="14.5546875" customWidth="1"/>
    <col min="10249" max="10249" width="15.109375" customWidth="1"/>
    <col min="10250" max="10250" width="17.109375" customWidth="1"/>
    <col min="10251" max="10251" width="15.6640625" customWidth="1"/>
    <col min="10252" max="10252" width="13.5546875" bestFit="1" customWidth="1"/>
    <col min="10497" max="10497" width="8.6640625" customWidth="1"/>
    <col min="10498" max="10498" width="53.44140625" customWidth="1"/>
    <col min="10499" max="10499" width="15.6640625" customWidth="1"/>
    <col min="10500" max="10500" width="15.88671875" customWidth="1"/>
    <col min="10501" max="10501" width="15.5546875" customWidth="1"/>
    <col min="10502" max="10502" width="17" customWidth="1"/>
    <col min="10503" max="10503" width="17.88671875" customWidth="1"/>
    <col min="10504" max="10504" width="14.5546875" customWidth="1"/>
    <col min="10505" max="10505" width="15.109375" customWidth="1"/>
    <col min="10506" max="10506" width="17.109375" customWidth="1"/>
    <col min="10507" max="10507" width="15.6640625" customWidth="1"/>
    <col min="10508" max="10508" width="13.5546875" bestFit="1" customWidth="1"/>
    <col min="10753" max="10753" width="8.6640625" customWidth="1"/>
    <col min="10754" max="10754" width="53.44140625" customWidth="1"/>
    <col min="10755" max="10755" width="15.6640625" customWidth="1"/>
    <col min="10756" max="10756" width="15.88671875" customWidth="1"/>
    <col min="10757" max="10757" width="15.5546875" customWidth="1"/>
    <col min="10758" max="10758" width="17" customWidth="1"/>
    <col min="10759" max="10759" width="17.88671875" customWidth="1"/>
    <col min="10760" max="10760" width="14.5546875" customWidth="1"/>
    <col min="10761" max="10761" width="15.109375" customWidth="1"/>
    <col min="10762" max="10762" width="17.109375" customWidth="1"/>
    <col min="10763" max="10763" width="15.6640625" customWidth="1"/>
    <col min="10764" max="10764" width="13.5546875" bestFit="1" customWidth="1"/>
    <col min="11009" max="11009" width="8.6640625" customWidth="1"/>
    <col min="11010" max="11010" width="53.44140625" customWidth="1"/>
    <col min="11011" max="11011" width="15.6640625" customWidth="1"/>
    <col min="11012" max="11012" width="15.88671875" customWidth="1"/>
    <col min="11013" max="11013" width="15.5546875" customWidth="1"/>
    <col min="11014" max="11014" width="17" customWidth="1"/>
    <col min="11015" max="11015" width="17.88671875" customWidth="1"/>
    <col min="11016" max="11016" width="14.5546875" customWidth="1"/>
    <col min="11017" max="11017" width="15.109375" customWidth="1"/>
    <col min="11018" max="11018" width="17.109375" customWidth="1"/>
    <col min="11019" max="11019" width="15.6640625" customWidth="1"/>
    <col min="11020" max="11020" width="13.5546875" bestFit="1" customWidth="1"/>
    <col min="11265" max="11265" width="8.6640625" customWidth="1"/>
    <col min="11266" max="11266" width="53.44140625" customWidth="1"/>
    <col min="11267" max="11267" width="15.6640625" customWidth="1"/>
    <col min="11268" max="11268" width="15.88671875" customWidth="1"/>
    <col min="11269" max="11269" width="15.5546875" customWidth="1"/>
    <col min="11270" max="11270" width="17" customWidth="1"/>
    <col min="11271" max="11271" width="17.88671875" customWidth="1"/>
    <col min="11272" max="11272" width="14.5546875" customWidth="1"/>
    <col min="11273" max="11273" width="15.109375" customWidth="1"/>
    <col min="11274" max="11274" width="17.109375" customWidth="1"/>
    <col min="11275" max="11275" width="15.6640625" customWidth="1"/>
    <col min="11276" max="11276" width="13.5546875" bestFit="1" customWidth="1"/>
    <col min="11521" max="11521" width="8.6640625" customWidth="1"/>
    <col min="11522" max="11522" width="53.44140625" customWidth="1"/>
    <col min="11523" max="11523" width="15.6640625" customWidth="1"/>
    <col min="11524" max="11524" width="15.88671875" customWidth="1"/>
    <col min="11525" max="11525" width="15.5546875" customWidth="1"/>
    <col min="11526" max="11526" width="17" customWidth="1"/>
    <col min="11527" max="11527" width="17.88671875" customWidth="1"/>
    <col min="11528" max="11528" width="14.5546875" customWidth="1"/>
    <col min="11529" max="11529" width="15.109375" customWidth="1"/>
    <col min="11530" max="11530" width="17.109375" customWidth="1"/>
    <col min="11531" max="11531" width="15.6640625" customWidth="1"/>
    <col min="11532" max="11532" width="13.5546875" bestFit="1" customWidth="1"/>
    <col min="11777" max="11777" width="8.6640625" customWidth="1"/>
    <col min="11778" max="11778" width="53.44140625" customWidth="1"/>
    <col min="11779" max="11779" width="15.6640625" customWidth="1"/>
    <col min="11780" max="11780" width="15.88671875" customWidth="1"/>
    <col min="11781" max="11781" width="15.5546875" customWidth="1"/>
    <col min="11782" max="11782" width="17" customWidth="1"/>
    <col min="11783" max="11783" width="17.88671875" customWidth="1"/>
    <col min="11784" max="11784" width="14.5546875" customWidth="1"/>
    <col min="11785" max="11785" width="15.109375" customWidth="1"/>
    <col min="11786" max="11786" width="17.109375" customWidth="1"/>
    <col min="11787" max="11787" width="15.6640625" customWidth="1"/>
    <col min="11788" max="11788" width="13.5546875" bestFit="1" customWidth="1"/>
    <col min="12033" max="12033" width="8.6640625" customWidth="1"/>
    <col min="12034" max="12034" width="53.44140625" customWidth="1"/>
    <col min="12035" max="12035" width="15.6640625" customWidth="1"/>
    <col min="12036" max="12036" width="15.88671875" customWidth="1"/>
    <col min="12037" max="12037" width="15.5546875" customWidth="1"/>
    <col min="12038" max="12038" width="17" customWidth="1"/>
    <col min="12039" max="12039" width="17.88671875" customWidth="1"/>
    <col min="12040" max="12040" width="14.5546875" customWidth="1"/>
    <col min="12041" max="12041" width="15.109375" customWidth="1"/>
    <col min="12042" max="12042" width="17.109375" customWidth="1"/>
    <col min="12043" max="12043" width="15.6640625" customWidth="1"/>
    <col min="12044" max="12044" width="13.5546875" bestFit="1" customWidth="1"/>
    <col min="12289" max="12289" width="8.6640625" customWidth="1"/>
    <col min="12290" max="12290" width="53.44140625" customWidth="1"/>
    <col min="12291" max="12291" width="15.6640625" customWidth="1"/>
    <col min="12292" max="12292" width="15.88671875" customWidth="1"/>
    <col min="12293" max="12293" width="15.5546875" customWidth="1"/>
    <col min="12294" max="12294" width="17" customWidth="1"/>
    <col min="12295" max="12295" width="17.88671875" customWidth="1"/>
    <col min="12296" max="12296" width="14.5546875" customWidth="1"/>
    <col min="12297" max="12297" width="15.109375" customWidth="1"/>
    <col min="12298" max="12298" width="17.109375" customWidth="1"/>
    <col min="12299" max="12299" width="15.6640625" customWidth="1"/>
    <col min="12300" max="12300" width="13.5546875" bestFit="1" customWidth="1"/>
    <col min="12545" max="12545" width="8.6640625" customWidth="1"/>
    <col min="12546" max="12546" width="53.44140625" customWidth="1"/>
    <col min="12547" max="12547" width="15.6640625" customWidth="1"/>
    <col min="12548" max="12548" width="15.88671875" customWidth="1"/>
    <col min="12549" max="12549" width="15.5546875" customWidth="1"/>
    <col min="12550" max="12550" width="17" customWidth="1"/>
    <col min="12551" max="12551" width="17.88671875" customWidth="1"/>
    <col min="12552" max="12552" width="14.5546875" customWidth="1"/>
    <col min="12553" max="12553" width="15.109375" customWidth="1"/>
    <col min="12554" max="12554" width="17.109375" customWidth="1"/>
    <col min="12555" max="12555" width="15.6640625" customWidth="1"/>
    <col min="12556" max="12556" width="13.5546875" bestFit="1" customWidth="1"/>
    <col min="12801" max="12801" width="8.6640625" customWidth="1"/>
    <col min="12802" max="12802" width="53.44140625" customWidth="1"/>
    <col min="12803" max="12803" width="15.6640625" customWidth="1"/>
    <col min="12804" max="12804" width="15.88671875" customWidth="1"/>
    <col min="12805" max="12805" width="15.5546875" customWidth="1"/>
    <col min="12806" max="12806" width="17" customWidth="1"/>
    <col min="12807" max="12807" width="17.88671875" customWidth="1"/>
    <col min="12808" max="12808" width="14.5546875" customWidth="1"/>
    <col min="12809" max="12809" width="15.109375" customWidth="1"/>
    <col min="12810" max="12810" width="17.109375" customWidth="1"/>
    <col min="12811" max="12811" width="15.6640625" customWidth="1"/>
    <col min="12812" max="12812" width="13.5546875" bestFit="1" customWidth="1"/>
    <col min="13057" max="13057" width="8.6640625" customWidth="1"/>
    <col min="13058" max="13058" width="53.44140625" customWidth="1"/>
    <col min="13059" max="13059" width="15.6640625" customWidth="1"/>
    <col min="13060" max="13060" width="15.88671875" customWidth="1"/>
    <col min="13061" max="13061" width="15.5546875" customWidth="1"/>
    <col min="13062" max="13062" width="17" customWidth="1"/>
    <col min="13063" max="13063" width="17.88671875" customWidth="1"/>
    <col min="13064" max="13064" width="14.5546875" customWidth="1"/>
    <col min="13065" max="13065" width="15.109375" customWidth="1"/>
    <col min="13066" max="13066" width="17.109375" customWidth="1"/>
    <col min="13067" max="13067" width="15.6640625" customWidth="1"/>
    <col min="13068" max="13068" width="13.5546875" bestFit="1" customWidth="1"/>
    <col min="13313" max="13313" width="8.6640625" customWidth="1"/>
    <col min="13314" max="13314" width="53.44140625" customWidth="1"/>
    <col min="13315" max="13315" width="15.6640625" customWidth="1"/>
    <col min="13316" max="13316" width="15.88671875" customWidth="1"/>
    <col min="13317" max="13317" width="15.5546875" customWidth="1"/>
    <col min="13318" max="13318" width="17" customWidth="1"/>
    <col min="13319" max="13319" width="17.88671875" customWidth="1"/>
    <col min="13320" max="13320" width="14.5546875" customWidth="1"/>
    <col min="13321" max="13321" width="15.109375" customWidth="1"/>
    <col min="13322" max="13322" width="17.109375" customWidth="1"/>
    <col min="13323" max="13323" width="15.6640625" customWidth="1"/>
    <col min="13324" max="13324" width="13.5546875" bestFit="1" customWidth="1"/>
    <col min="13569" max="13569" width="8.6640625" customWidth="1"/>
    <col min="13570" max="13570" width="53.44140625" customWidth="1"/>
    <col min="13571" max="13571" width="15.6640625" customWidth="1"/>
    <col min="13572" max="13572" width="15.88671875" customWidth="1"/>
    <col min="13573" max="13573" width="15.5546875" customWidth="1"/>
    <col min="13574" max="13574" width="17" customWidth="1"/>
    <col min="13575" max="13575" width="17.88671875" customWidth="1"/>
    <col min="13576" max="13576" width="14.5546875" customWidth="1"/>
    <col min="13577" max="13577" width="15.109375" customWidth="1"/>
    <col min="13578" max="13578" width="17.109375" customWidth="1"/>
    <col min="13579" max="13579" width="15.6640625" customWidth="1"/>
    <col min="13580" max="13580" width="13.5546875" bestFit="1" customWidth="1"/>
    <col min="13825" max="13825" width="8.6640625" customWidth="1"/>
    <col min="13826" max="13826" width="53.44140625" customWidth="1"/>
    <col min="13827" max="13827" width="15.6640625" customWidth="1"/>
    <col min="13828" max="13828" width="15.88671875" customWidth="1"/>
    <col min="13829" max="13829" width="15.5546875" customWidth="1"/>
    <col min="13830" max="13830" width="17" customWidth="1"/>
    <col min="13831" max="13831" width="17.88671875" customWidth="1"/>
    <col min="13832" max="13832" width="14.5546875" customWidth="1"/>
    <col min="13833" max="13833" width="15.109375" customWidth="1"/>
    <col min="13834" max="13834" width="17.109375" customWidth="1"/>
    <col min="13835" max="13835" width="15.6640625" customWidth="1"/>
    <col min="13836" max="13836" width="13.5546875" bestFit="1" customWidth="1"/>
    <col min="14081" max="14081" width="8.6640625" customWidth="1"/>
    <col min="14082" max="14082" width="53.44140625" customWidth="1"/>
    <col min="14083" max="14083" width="15.6640625" customWidth="1"/>
    <col min="14084" max="14084" width="15.88671875" customWidth="1"/>
    <col min="14085" max="14085" width="15.5546875" customWidth="1"/>
    <col min="14086" max="14086" width="17" customWidth="1"/>
    <col min="14087" max="14087" width="17.88671875" customWidth="1"/>
    <col min="14088" max="14088" width="14.5546875" customWidth="1"/>
    <col min="14089" max="14089" width="15.109375" customWidth="1"/>
    <col min="14090" max="14090" width="17.109375" customWidth="1"/>
    <col min="14091" max="14091" width="15.6640625" customWidth="1"/>
    <col min="14092" max="14092" width="13.5546875" bestFit="1" customWidth="1"/>
    <col min="14337" max="14337" width="8.6640625" customWidth="1"/>
    <col min="14338" max="14338" width="53.44140625" customWidth="1"/>
    <col min="14339" max="14339" width="15.6640625" customWidth="1"/>
    <col min="14340" max="14340" width="15.88671875" customWidth="1"/>
    <col min="14341" max="14341" width="15.5546875" customWidth="1"/>
    <col min="14342" max="14342" width="17" customWidth="1"/>
    <col min="14343" max="14343" width="17.88671875" customWidth="1"/>
    <col min="14344" max="14344" width="14.5546875" customWidth="1"/>
    <col min="14345" max="14345" width="15.109375" customWidth="1"/>
    <col min="14346" max="14346" width="17.109375" customWidth="1"/>
    <col min="14347" max="14347" width="15.6640625" customWidth="1"/>
    <col min="14348" max="14348" width="13.5546875" bestFit="1" customWidth="1"/>
    <col min="14593" max="14593" width="8.6640625" customWidth="1"/>
    <col min="14594" max="14594" width="53.44140625" customWidth="1"/>
    <col min="14595" max="14595" width="15.6640625" customWidth="1"/>
    <col min="14596" max="14596" width="15.88671875" customWidth="1"/>
    <col min="14597" max="14597" width="15.5546875" customWidth="1"/>
    <col min="14598" max="14598" width="17" customWidth="1"/>
    <col min="14599" max="14599" width="17.88671875" customWidth="1"/>
    <col min="14600" max="14600" width="14.5546875" customWidth="1"/>
    <col min="14601" max="14601" width="15.109375" customWidth="1"/>
    <col min="14602" max="14602" width="17.109375" customWidth="1"/>
    <col min="14603" max="14603" width="15.6640625" customWidth="1"/>
    <col min="14604" max="14604" width="13.5546875" bestFit="1" customWidth="1"/>
    <col min="14849" max="14849" width="8.6640625" customWidth="1"/>
    <col min="14850" max="14850" width="53.44140625" customWidth="1"/>
    <col min="14851" max="14851" width="15.6640625" customWidth="1"/>
    <col min="14852" max="14852" width="15.88671875" customWidth="1"/>
    <col min="14853" max="14853" width="15.5546875" customWidth="1"/>
    <col min="14854" max="14854" width="17" customWidth="1"/>
    <col min="14855" max="14855" width="17.88671875" customWidth="1"/>
    <col min="14856" max="14856" width="14.5546875" customWidth="1"/>
    <col min="14857" max="14857" width="15.109375" customWidth="1"/>
    <col min="14858" max="14858" width="17.109375" customWidth="1"/>
    <col min="14859" max="14859" width="15.6640625" customWidth="1"/>
    <col min="14860" max="14860" width="13.5546875" bestFit="1" customWidth="1"/>
    <col min="15105" max="15105" width="8.6640625" customWidth="1"/>
    <col min="15106" max="15106" width="53.44140625" customWidth="1"/>
    <col min="15107" max="15107" width="15.6640625" customWidth="1"/>
    <col min="15108" max="15108" width="15.88671875" customWidth="1"/>
    <col min="15109" max="15109" width="15.5546875" customWidth="1"/>
    <col min="15110" max="15110" width="17" customWidth="1"/>
    <col min="15111" max="15111" width="17.88671875" customWidth="1"/>
    <col min="15112" max="15112" width="14.5546875" customWidth="1"/>
    <col min="15113" max="15113" width="15.109375" customWidth="1"/>
    <col min="15114" max="15114" width="17.109375" customWidth="1"/>
    <col min="15115" max="15115" width="15.6640625" customWidth="1"/>
    <col min="15116" max="15116" width="13.5546875" bestFit="1" customWidth="1"/>
    <col min="15361" max="15361" width="8.6640625" customWidth="1"/>
    <col min="15362" max="15362" width="53.44140625" customWidth="1"/>
    <col min="15363" max="15363" width="15.6640625" customWidth="1"/>
    <col min="15364" max="15364" width="15.88671875" customWidth="1"/>
    <col min="15365" max="15365" width="15.5546875" customWidth="1"/>
    <col min="15366" max="15366" width="17" customWidth="1"/>
    <col min="15367" max="15367" width="17.88671875" customWidth="1"/>
    <col min="15368" max="15368" width="14.5546875" customWidth="1"/>
    <col min="15369" max="15369" width="15.109375" customWidth="1"/>
    <col min="15370" max="15370" width="17.109375" customWidth="1"/>
    <col min="15371" max="15371" width="15.6640625" customWidth="1"/>
    <col min="15372" max="15372" width="13.5546875" bestFit="1" customWidth="1"/>
    <col min="15617" max="15617" width="8.6640625" customWidth="1"/>
    <col min="15618" max="15618" width="53.44140625" customWidth="1"/>
    <col min="15619" max="15619" width="15.6640625" customWidth="1"/>
    <col min="15620" max="15620" width="15.88671875" customWidth="1"/>
    <col min="15621" max="15621" width="15.5546875" customWidth="1"/>
    <col min="15622" max="15622" width="17" customWidth="1"/>
    <col min="15623" max="15623" width="17.88671875" customWidth="1"/>
    <col min="15624" max="15624" width="14.5546875" customWidth="1"/>
    <col min="15625" max="15625" width="15.109375" customWidth="1"/>
    <col min="15626" max="15626" width="17.109375" customWidth="1"/>
    <col min="15627" max="15627" width="15.6640625" customWidth="1"/>
    <col min="15628" max="15628" width="13.5546875" bestFit="1" customWidth="1"/>
    <col min="15873" max="15873" width="8.6640625" customWidth="1"/>
    <col min="15874" max="15874" width="53.44140625" customWidth="1"/>
    <col min="15875" max="15875" width="15.6640625" customWidth="1"/>
    <col min="15876" max="15876" width="15.88671875" customWidth="1"/>
    <col min="15877" max="15877" width="15.5546875" customWidth="1"/>
    <col min="15878" max="15878" width="17" customWidth="1"/>
    <col min="15879" max="15879" width="17.88671875" customWidth="1"/>
    <col min="15880" max="15880" width="14.5546875" customWidth="1"/>
    <col min="15881" max="15881" width="15.109375" customWidth="1"/>
    <col min="15882" max="15882" width="17.109375" customWidth="1"/>
    <col min="15883" max="15883" width="15.6640625" customWidth="1"/>
    <col min="15884" max="15884" width="13.5546875" bestFit="1" customWidth="1"/>
    <col min="16129" max="16129" width="8.6640625" customWidth="1"/>
    <col min="16130" max="16130" width="53.44140625" customWidth="1"/>
    <col min="16131" max="16131" width="15.6640625" customWidth="1"/>
    <col min="16132" max="16132" width="15.88671875" customWidth="1"/>
    <col min="16133" max="16133" width="15.5546875" customWidth="1"/>
    <col min="16134" max="16134" width="17" customWidth="1"/>
    <col min="16135" max="16135" width="17.88671875" customWidth="1"/>
    <col min="16136" max="16136" width="14.5546875" customWidth="1"/>
    <col min="16137" max="16137" width="15.109375" customWidth="1"/>
    <col min="16138" max="16138" width="17.109375" customWidth="1"/>
    <col min="16139" max="16139" width="15.6640625" customWidth="1"/>
    <col min="16140" max="16140" width="13.5546875" bestFit="1" customWidth="1"/>
  </cols>
  <sheetData>
    <row r="2" spans="1:16" ht="16.8" x14ac:dyDescent="0.3">
      <c r="A2" s="523" t="s">
        <v>1172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</row>
    <row r="3" spans="1:16" ht="16.8" x14ac:dyDescent="0.3">
      <c r="A3" s="177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243"/>
      <c r="M3" s="177"/>
      <c r="N3" s="177"/>
    </row>
    <row r="4" spans="1:16" ht="16.8" x14ac:dyDescent="0.3">
      <c r="A4" s="529" t="s">
        <v>797</v>
      </c>
      <c r="B4" s="529"/>
      <c r="C4" s="529"/>
      <c r="D4" s="529"/>
      <c r="E4" s="177">
        <f>25.7+698.37059</f>
        <v>724.07059000000004</v>
      </c>
      <c r="F4" s="177"/>
      <c r="G4" s="177"/>
      <c r="H4" s="177"/>
      <c r="I4" s="177"/>
      <c r="J4" s="177"/>
      <c r="K4" s="177"/>
      <c r="L4" s="243"/>
      <c r="M4" s="177"/>
      <c r="N4" s="177"/>
    </row>
    <row r="5" spans="1:16" ht="16.8" x14ac:dyDescent="0.3">
      <c r="A5" s="517" t="s">
        <v>819</v>
      </c>
      <c r="B5" s="517"/>
      <c r="C5" s="517"/>
      <c r="D5" s="517"/>
      <c r="E5" s="312">
        <f>E4+G12-G26</f>
        <v>5059.4088099999935</v>
      </c>
      <c r="F5" s="177"/>
      <c r="G5" s="177"/>
      <c r="H5" s="177"/>
      <c r="I5" s="177"/>
      <c r="J5" s="177"/>
      <c r="K5" s="177"/>
      <c r="L5" s="243"/>
      <c r="M5" s="177"/>
      <c r="N5" s="177"/>
    </row>
    <row r="6" spans="1:16" ht="16.8" x14ac:dyDescent="0.3">
      <c r="A6" s="523" t="s">
        <v>708</v>
      </c>
      <c r="B6" s="523"/>
      <c r="C6" s="523"/>
      <c r="D6" s="523"/>
      <c r="E6" s="523"/>
      <c r="F6" s="523"/>
      <c r="G6" s="523"/>
      <c r="H6" s="523"/>
      <c r="I6" s="523"/>
      <c r="J6" s="523"/>
      <c r="K6" s="523"/>
      <c r="L6" s="523"/>
      <c r="M6" s="523"/>
      <c r="N6" s="523"/>
    </row>
    <row r="7" spans="1:16" ht="16.8" x14ac:dyDescent="0.3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243"/>
      <c r="M7" s="177"/>
      <c r="N7" s="177"/>
    </row>
    <row r="8" spans="1:16" s="1" customFormat="1" ht="15" customHeight="1" x14ac:dyDescent="0.3">
      <c r="A8" s="524" t="s">
        <v>709</v>
      </c>
      <c r="B8" s="524" t="s">
        <v>710</v>
      </c>
      <c r="C8" s="528" t="s">
        <v>802</v>
      </c>
      <c r="D8" s="528"/>
      <c r="E8" s="528"/>
      <c r="F8" s="528"/>
      <c r="G8" s="528" t="s">
        <v>1173</v>
      </c>
      <c r="H8" s="528"/>
      <c r="I8" s="528"/>
      <c r="J8" s="528"/>
      <c r="K8" s="528" t="s">
        <v>818</v>
      </c>
      <c r="L8" s="528"/>
      <c r="M8" s="528"/>
      <c r="N8" s="528"/>
    </row>
    <row r="9" spans="1:16" s="1" customFormat="1" ht="18.75" customHeight="1" x14ac:dyDescent="0.3">
      <c r="A9" s="524"/>
      <c r="B9" s="524"/>
      <c r="C9" s="528"/>
      <c r="D9" s="528"/>
      <c r="E9" s="528"/>
      <c r="F9" s="528"/>
      <c r="G9" s="528"/>
      <c r="H9" s="528"/>
      <c r="I9" s="528"/>
      <c r="J9" s="528"/>
      <c r="K9" s="528"/>
      <c r="L9" s="528"/>
      <c r="M9" s="528"/>
      <c r="N9" s="528"/>
    </row>
    <row r="10" spans="1:16" s="1" customFormat="1" ht="15.6" x14ac:dyDescent="0.3">
      <c r="A10" s="524"/>
      <c r="B10" s="524"/>
      <c r="C10" s="521" t="s">
        <v>560</v>
      </c>
      <c r="D10" s="525" t="s">
        <v>711</v>
      </c>
      <c r="E10" s="526"/>
      <c r="F10" s="527"/>
      <c r="G10" s="521" t="s">
        <v>560</v>
      </c>
      <c r="H10" s="525" t="s">
        <v>711</v>
      </c>
      <c r="I10" s="526"/>
      <c r="J10" s="527"/>
      <c r="K10" s="521" t="s">
        <v>560</v>
      </c>
      <c r="L10" s="525" t="s">
        <v>711</v>
      </c>
      <c r="M10" s="526"/>
      <c r="N10" s="527"/>
    </row>
    <row r="11" spans="1:16" s="1" customFormat="1" ht="46.8" x14ac:dyDescent="0.3">
      <c r="A11" s="524"/>
      <c r="B11" s="524"/>
      <c r="C11" s="522"/>
      <c r="D11" s="178" t="s">
        <v>712</v>
      </c>
      <c r="E11" s="179" t="s">
        <v>713</v>
      </c>
      <c r="F11" s="179" t="s">
        <v>714</v>
      </c>
      <c r="G11" s="522"/>
      <c r="H11" s="178" t="s">
        <v>712</v>
      </c>
      <c r="I11" s="179" t="s">
        <v>713</v>
      </c>
      <c r="J11" s="179" t="s">
        <v>714</v>
      </c>
      <c r="K11" s="522"/>
      <c r="L11" s="244" t="s">
        <v>713</v>
      </c>
      <c r="M11" s="179" t="s">
        <v>713</v>
      </c>
      <c r="N11" s="179" t="s">
        <v>714</v>
      </c>
    </row>
    <row r="12" spans="1:16" s="1" customFormat="1" ht="15.6" x14ac:dyDescent="0.3">
      <c r="A12" s="180" t="s">
        <v>715</v>
      </c>
      <c r="B12" s="181" t="s">
        <v>716</v>
      </c>
      <c r="C12" s="182">
        <f>SUM(C14:C18)</f>
        <v>347973.82900000003</v>
      </c>
      <c r="D12" s="182">
        <f t="shared" ref="D12:N12" si="0">SUM(D14:D18)</f>
        <v>250527.87560999999</v>
      </c>
      <c r="E12" s="182">
        <f t="shared" si="0"/>
        <v>36981.661480000002</v>
      </c>
      <c r="F12" s="182">
        <f>SUM(F14:F18)</f>
        <v>60464.29191</v>
      </c>
      <c r="G12" s="182">
        <f t="shared" si="0"/>
        <v>133921.24781</v>
      </c>
      <c r="H12" s="182">
        <f t="shared" si="0"/>
        <v>84537.118210000001</v>
      </c>
      <c r="I12" s="182">
        <f t="shared" si="0"/>
        <v>10201.78874</v>
      </c>
      <c r="J12" s="182">
        <f t="shared" si="0"/>
        <v>39182.340859999997</v>
      </c>
      <c r="K12" s="182">
        <f t="shared" si="0"/>
        <v>214052.58119000003</v>
      </c>
      <c r="L12" s="182">
        <f t="shared" si="0"/>
        <v>165990.7574</v>
      </c>
      <c r="M12" s="182">
        <f t="shared" si="0"/>
        <v>26779.872739999999</v>
      </c>
      <c r="N12" s="182">
        <f t="shared" si="0"/>
        <v>21281.951050000003</v>
      </c>
    </row>
    <row r="13" spans="1:16" s="1" customFormat="1" ht="16.8" x14ac:dyDescent="0.3">
      <c r="A13" s="180"/>
      <c r="B13" s="181" t="s">
        <v>717</v>
      </c>
      <c r="C13" s="183"/>
      <c r="D13" s="183"/>
      <c r="E13" s="183"/>
      <c r="F13" s="183"/>
      <c r="G13" s="183"/>
      <c r="H13" s="183"/>
      <c r="I13" s="183"/>
      <c r="J13" s="183"/>
      <c r="K13" s="183"/>
      <c r="L13" s="303"/>
      <c r="M13" s="183"/>
      <c r="N13" s="184"/>
    </row>
    <row r="14" spans="1:16" s="1" customFormat="1" ht="81.75" customHeight="1" x14ac:dyDescent="0.3">
      <c r="A14" s="180" t="s">
        <v>718</v>
      </c>
      <c r="B14" s="185" t="s">
        <v>719</v>
      </c>
      <c r="C14" s="186">
        <f>SUM(E14:F14)</f>
        <v>27676.7</v>
      </c>
      <c r="D14" s="187">
        <v>0</v>
      </c>
      <c r="E14" s="184">
        <v>0</v>
      </c>
      <c r="F14" s="187">
        <v>27676.7</v>
      </c>
      <c r="G14" s="186">
        <f>SUM(I14:J14)</f>
        <v>12290.395190000001</v>
      </c>
      <c r="H14" s="187">
        <v>0</v>
      </c>
      <c r="I14" s="184">
        <v>0</v>
      </c>
      <c r="J14" s="187">
        <v>12290.395190000001</v>
      </c>
      <c r="K14" s="182">
        <f>SUM(M14:N14)</f>
        <v>15386.30481</v>
      </c>
      <c r="L14" s="313">
        <f t="shared" ref="L14:N18" si="1">D14-H14</f>
        <v>0</v>
      </c>
      <c r="M14" s="188">
        <f t="shared" si="1"/>
        <v>0</v>
      </c>
      <c r="N14" s="188">
        <f t="shared" si="1"/>
        <v>15386.30481</v>
      </c>
    </row>
    <row r="15" spans="1:16" s="1" customFormat="1" ht="73.5" customHeight="1" x14ac:dyDescent="0.3">
      <c r="A15" s="180" t="s">
        <v>720</v>
      </c>
      <c r="B15" s="185" t="s">
        <v>721</v>
      </c>
      <c r="C15" s="186">
        <f>SUM(E15:F15)</f>
        <v>24383</v>
      </c>
      <c r="D15" s="187">
        <v>0</v>
      </c>
      <c r="E15" s="187">
        <v>24383</v>
      </c>
      <c r="F15" s="187">
        <v>0</v>
      </c>
      <c r="G15" s="186">
        <f>SUM(I15:J15)</f>
        <v>6679.4088099999999</v>
      </c>
      <c r="H15" s="187">
        <v>0</v>
      </c>
      <c r="I15" s="184">
        <v>6679.4088099999999</v>
      </c>
      <c r="J15" s="184">
        <v>0</v>
      </c>
      <c r="K15" s="182">
        <f>SUM(M15:N15)</f>
        <v>17703.591189999999</v>
      </c>
      <c r="L15" s="313">
        <f t="shared" si="1"/>
        <v>0</v>
      </c>
      <c r="M15" s="184">
        <f t="shared" si="1"/>
        <v>17703.591189999999</v>
      </c>
      <c r="N15" s="188">
        <f t="shared" si="1"/>
        <v>0</v>
      </c>
      <c r="O15" s="189"/>
      <c r="P15" s="189"/>
    </row>
    <row r="16" spans="1:16" s="1" customFormat="1" ht="55.5" customHeight="1" x14ac:dyDescent="0.3">
      <c r="A16" s="180" t="s">
        <v>722</v>
      </c>
      <c r="B16" s="185" t="s">
        <v>723</v>
      </c>
      <c r="C16" s="186">
        <f>SUM(D16:F16)</f>
        <v>260966.53709</v>
      </c>
      <c r="D16" s="187">
        <v>250527.87560999999</v>
      </c>
      <c r="E16" s="187">
        <v>10438.661480000001</v>
      </c>
      <c r="F16" s="187">
        <v>0</v>
      </c>
      <c r="G16" s="186">
        <f>SUM(H16:J16)</f>
        <v>88059.498139999996</v>
      </c>
      <c r="H16" s="187">
        <v>84537.118210000001</v>
      </c>
      <c r="I16" s="187">
        <v>3522.3799300000001</v>
      </c>
      <c r="J16" s="187">
        <v>0</v>
      </c>
      <c r="K16" s="182">
        <f>L16+M16+N16</f>
        <v>172907.03895000002</v>
      </c>
      <c r="L16" s="313">
        <f t="shared" si="1"/>
        <v>165990.7574</v>
      </c>
      <c r="M16" s="188">
        <f t="shared" si="1"/>
        <v>6916.2815500000006</v>
      </c>
      <c r="N16" s="188">
        <f t="shared" si="1"/>
        <v>0</v>
      </c>
    </row>
    <row r="17" spans="1:14" s="1" customFormat="1" ht="55.5" customHeight="1" x14ac:dyDescent="0.3">
      <c r="A17" s="180" t="s">
        <v>724</v>
      </c>
      <c r="B17" s="185" t="s">
        <v>725</v>
      </c>
      <c r="C17" s="186">
        <f>SUM(D17:F17)</f>
        <v>2160</v>
      </c>
      <c r="D17" s="187"/>
      <c r="E17" s="187">
        <v>2160</v>
      </c>
      <c r="F17" s="187"/>
      <c r="G17" s="186">
        <f>SUM(H17:J17)</f>
        <v>0</v>
      </c>
      <c r="H17" s="187"/>
      <c r="I17" s="187"/>
      <c r="J17" s="187"/>
      <c r="K17" s="182">
        <f>SUM(M17:N17)</f>
        <v>2160</v>
      </c>
      <c r="L17" s="313">
        <f t="shared" si="1"/>
        <v>0</v>
      </c>
      <c r="M17" s="188">
        <f t="shared" si="1"/>
        <v>2160</v>
      </c>
      <c r="N17" s="188">
        <f t="shared" si="1"/>
        <v>0</v>
      </c>
    </row>
    <row r="18" spans="1:14" s="1" customFormat="1" ht="24" customHeight="1" x14ac:dyDescent="0.3">
      <c r="A18" s="180" t="s">
        <v>726</v>
      </c>
      <c r="B18" s="185" t="s">
        <v>727</v>
      </c>
      <c r="C18" s="186">
        <f>F18</f>
        <v>32787.591910000003</v>
      </c>
      <c r="D18" s="186">
        <v>0</v>
      </c>
      <c r="E18" s="187">
        <v>0</v>
      </c>
      <c r="F18" s="187">
        <v>32787.591910000003</v>
      </c>
      <c r="G18" s="186">
        <f>SUM(I18:J18)</f>
        <v>26891.945669999997</v>
      </c>
      <c r="H18" s="186">
        <v>0</v>
      </c>
      <c r="I18" s="187">
        <v>0</v>
      </c>
      <c r="J18" s="187">
        <f>J26-J14-724.07059</f>
        <v>26891.945669999997</v>
      </c>
      <c r="K18" s="182">
        <f>SUM(M18:N18)</f>
        <v>5895.6462400000055</v>
      </c>
      <c r="L18" s="313">
        <f t="shared" si="1"/>
        <v>0</v>
      </c>
      <c r="M18" s="188">
        <f t="shared" si="1"/>
        <v>0</v>
      </c>
      <c r="N18" s="187">
        <f t="shared" si="1"/>
        <v>5895.6462400000055</v>
      </c>
    </row>
    <row r="19" spans="1:14" s="1" customFormat="1" ht="15.6" x14ac:dyDescent="0.3">
      <c r="A19" s="190"/>
      <c r="B19" s="191"/>
      <c r="C19" s="192"/>
      <c r="D19" s="192"/>
      <c r="E19" s="193"/>
      <c r="F19" s="193"/>
      <c r="G19" s="192"/>
      <c r="H19" s="192"/>
      <c r="I19" s="193"/>
      <c r="J19" s="193"/>
      <c r="K19" s="194"/>
      <c r="L19" s="194"/>
      <c r="M19" s="195"/>
      <c r="N19" s="195"/>
    </row>
    <row r="20" spans="1:14" s="1" customFormat="1" ht="15.6" x14ac:dyDescent="0.3">
      <c r="A20" s="530" t="s">
        <v>728</v>
      </c>
      <c r="B20" s="530"/>
      <c r="C20" s="530"/>
      <c r="D20" s="530"/>
      <c r="E20" s="530"/>
      <c r="F20" s="530"/>
      <c r="G20" s="530"/>
      <c r="H20" s="530"/>
      <c r="I20" s="530"/>
      <c r="J20" s="530"/>
      <c r="K20" s="530"/>
      <c r="L20" s="530"/>
      <c r="M20" s="530"/>
      <c r="N20" s="530"/>
    </row>
    <row r="21" spans="1:14" ht="16.8" x14ac:dyDescent="0.3">
      <c r="A21" s="196"/>
      <c r="B21" s="196"/>
      <c r="C21" s="312"/>
      <c r="D21" s="177"/>
      <c r="E21" s="177"/>
      <c r="F21" s="312"/>
      <c r="G21" s="177"/>
      <c r="H21" s="177"/>
      <c r="I21" s="177"/>
      <c r="J21" s="177"/>
    </row>
    <row r="22" spans="1:14" ht="15" customHeight="1" x14ac:dyDescent="0.3">
      <c r="A22" s="524" t="s">
        <v>709</v>
      </c>
      <c r="B22" s="524" t="s">
        <v>729</v>
      </c>
      <c r="C22" s="528" t="s">
        <v>802</v>
      </c>
      <c r="D22" s="528"/>
      <c r="E22" s="528"/>
      <c r="F22" s="528"/>
      <c r="G22" s="528" t="s">
        <v>817</v>
      </c>
      <c r="H22" s="528"/>
      <c r="I22" s="528"/>
      <c r="J22" s="528"/>
      <c r="K22" s="528" t="s">
        <v>818</v>
      </c>
      <c r="L22" s="528"/>
      <c r="M22" s="528"/>
      <c r="N22" s="528"/>
    </row>
    <row r="23" spans="1:14" ht="28.5" customHeight="1" x14ac:dyDescent="0.3">
      <c r="A23" s="524"/>
      <c r="B23" s="524"/>
      <c r="C23" s="528"/>
      <c r="D23" s="528"/>
      <c r="E23" s="528"/>
      <c r="F23" s="528"/>
      <c r="G23" s="528"/>
      <c r="H23" s="528"/>
      <c r="I23" s="528"/>
      <c r="J23" s="528"/>
      <c r="K23" s="528"/>
      <c r="L23" s="528"/>
      <c r="M23" s="528"/>
      <c r="N23" s="528"/>
    </row>
    <row r="24" spans="1:14" ht="15.6" x14ac:dyDescent="0.3">
      <c r="A24" s="524"/>
      <c r="B24" s="524"/>
      <c r="C24" s="521" t="s">
        <v>560</v>
      </c>
      <c r="D24" s="518" t="s">
        <v>711</v>
      </c>
      <c r="E24" s="519"/>
      <c r="F24" s="520"/>
      <c r="G24" s="521" t="s">
        <v>560</v>
      </c>
      <c r="H24" s="518" t="s">
        <v>711</v>
      </c>
      <c r="I24" s="519"/>
      <c r="J24" s="520"/>
      <c r="K24" s="521" t="s">
        <v>560</v>
      </c>
      <c r="L24" s="525" t="s">
        <v>711</v>
      </c>
      <c r="M24" s="526"/>
      <c r="N24" s="527"/>
    </row>
    <row r="25" spans="1:14" ht="46.8" x14ac:dyDescent="0.3">
      <c r="A25" s="524"/>
      <c r="B25" s="524"/>
      <c r="C25" s="522"/>
      <c r="D25" s="178" t="s">
        <v>712</v>
      </c>
      <c r="E25" s="179" t="s">
        <v>713</v>
      </c>
      <c r="F25" s="179" t="s">
        <v>714</v>
      </c>
      <c r="G25" s="522"/>
      <c r="H25" s="178" t="s">
        <v>712</v>
      </c>
      <c r="I25" s="179" t="s">
        <v>713</v>
      </c>
      <c r="J25" s="179" t="s">
        <v>714</v>
      </c>
      <c r="K25" s="522"/>
      <c r="L25" s="245" t="s">
        <v>712</v>
      </c>
      <c r="M25" s="179" t="s">
        <v>713</v>
      </c>
      <c r="N25" s="179" t="s">
        <v>714</v>
      </c>
    </row>
    <row r="26" spans="1:14" ht="48" customHeight="1" x14ac:dyDescent="0.3">
      <c r="A26" s="197" t="s">
        <v>715</v>
      </c>
      <c r="B26" s="198" t="s">
        <v>730</v>
      </c>
      <c r="C26" s="199">
        <f t="shared" ref="C26:K26" si="2">C27+C88</f>
        <v>348697.89958999999</v>
      </c>
      <c r="D26" s="199">
        <f t="shared" si="2"/>
        <v>250527.87560999999</v>
      </c>
      <c r="E26" s="199">
        <f t="shared" si="2"/>
        <v>36981.661480000002</v>
      </c>
      <c r="F26" s="199">
        <f t="shared" si="2"/>
        <v>61188.362499999988</v>
      </c>
      <c r="G26" s="199">
        <f t="shared" si="2"/>
        <v>129585.90959</v>
      </c>
      <c r="H26" s="199">
        <f t="shared" si="2"/>
        <v>84537.118210000001</v>
      </c>
      <c r="I26" s="199">
        <f t="shared" si="2"/>
        <v>5142.3799300000001</v>
      </c>
      <c r="J26" s="199">
        <f t="shared" si="2"/>
        <v>39906.41145</v>
      </c>
      <c r="K26" s="199">
        <f t="shared" si="2"/>
        <v>218311.99000000002</v>
      </c>
      <c r="L26" s="304">
        <f>D26-H26</f>
        <v>165990.7574</v>
      </c>
      <c r="M26" s="199">
        <f>E26-I26</f>
        <v>31839.281550000003</v>
      </c>
      <c r="N26" s="199">
        <f>F26-J26</f>
        <v>21281.951049999989</v>
      </c>
    </row>
    <row r="27" spans="1:14" s="203" customFormat="1" ht="31.2" x14ac:dyDescent="0.3">
      <c r="A27" s="200" t="s">
        <v>718</v>
      </c>
      <c r="B27" s="201" t="s">
        <v>731</v>
      </c>
      <c r="C27" s="202">
        <f>C28+C33+C79+C81+C30+C84</f>
        <v>344760.89958999999</v>
      </c>
      <c r="D27" s="202">
        <f>D28+D33+D79+D81+D30</f>
        <v>250527.87560999999</v>
      </c>
      <c r="E27" s="202">
        <f>E28+E33+E79+E81+E30</f>
        <v>34821.661480000002</v>
      </c>
      <c r="F27" s="202">
        <f>F28+F33+F79+F81+F30+F84</f>
        <v>59411.362499999988</v>
      </c>
      <c r="G27" s="202">
        <f>G28+G33+G79+G81+G30</f>
        <v>129585.90959</v>
      </c>
      <c r="H27" s="202">
        <f>H28+H33+H79+H81+H30</f>
        <v>84537.118210000001</v>
      </c>
      <c r="I27" s="202">
        <f>I28+I33+I79+I81+I30</f>
        <v>5142.3799300000001</v>
      </c>
      <c r="J27" s="202">
        <f>J28+J33+J79+J81+J30</f>
        <v>39906.41145</v>
      </c>
      <c r="K27" s="202">
        <f>K28+K33+K79+K81+K30+K84</f>
        <v>214374.99000000002</v>
      </c>
      <c r="L27" s="305">
        <f t="shared" ref="L27:L92" si="3">D27-H27</f>
        <v>165990.7574</v>
      </c>
      <c r="M27" s="202">
        <f t="shared" ref="M27:M92" si="4">E27-I27</f>
        <v>29679.281550000003</v>
      </c>
      <c r="N27" s="202">
        <f t="shared" ref="N27:N92" si="5">F27-J27</f>
        <v>19504.951049999989</v>
      </c>
    </row>
    <row r="28" spans="1:14" s="207" customFormat="1" ht="46.8" x14ac:dyDescent="0.3">
      <c r="A28" s="204" t="s">
        <v>732</v>
      </c>
      <c r="B28" s="205" t="s">
        <v>733</v>
      </c>
      <c r="C28" s="206">
        <f>C29</f>
        <v>1127.5999999999999</v>
      </c>
      <c r="D28" s="206">
        <f t="shared" ref="D28:K28" si="6">D29</f>
        <v>0</v>
      </c>
      <c r="E28" s="206">
        <f t="shared" si="6"/>
        <v>0</v>
      </c>
      <c r="F28" s="206">
        <f t="shared" si="6"/>
        <v>1127.5999999999999</v>
      </c>
      <c r="G28" s="206">
        <f t="shared" si="6"/>
        <v>0</v>
      </c>
      <c r="H28" s="206">
        <f t="shared" si="6"/>
        <v>0</v>
      </c>
      <c r="I28" s="206">
        <f t="shared" si="6"/>
        <v>0</v>
      </c>
      <c r="J28" s="206">
        <f t="shared" si="6"/>
        <v>0</v>
      </c>
      <c r="K28" s="206">
        <f t="shared" si="6"/>
        <v>1127.5999999999999</v>
      </c>
      <c r="L28" s="306">
        <f t="shared" si="3"/>
        <v>0</v>
      </c>
      <c r="M28" s="206">
        <f t="shared" si="4"/>
        <v>0</v>
      </c>
      <c r="N28" s="206">
        <f t="shared" si="5"/>
        <v>1127.5999999999999</v>
      </c>
    </row>
    <row r="29" spans="1:14" s="211" customFormat="1" ht="33.75" customHeight="1" x14ac:dyDescent="0.3">
      <c r="A29" s="208"/>
      <c r="B29" s="209" t="s">
        <v>734</v>
      </c>
      <c r="C29" s="210">
        <f>F29</f>
        <v>1127.5999999999999</v>
      </c>
      <c r="D29" s="210">
        <v>0</v>
      </c>
      <c r="E29" s="210">
        <v>0</v>
      </c>
      <c r="F29" s="210">
        <f>574.3+553.3</f>
        <v>1127.5999999999999</v>
      </c>
      <c r="G29" s="210">
        <f>J29</f>
        <v>0</v>
      </c>
      <c r="H29" s="210">
        <v>0</v>
      </c>
      <c r="I29" s="210">
        <v>0</v>
      </c>
      <c r="J29" s="210">
        <v>0</v>
      </c>
      <c r="K29" s="210">
        <f>N29</f>
        <v>1127.5999999999999</v>
      </c>
      <c r="L29" s="307">
        <f t="shared" si="3"/>
        <v>0</v>
      </c>
      <c r="M29" s="210">
        <f t="shared" si="4"/>
        <v>0</v>
      </c>
      <c r="N29" s="210">
        <f t="shared" si="5"/>
        <v>1127.5999999999999</v>
      </c>
    </row>
    <row r="30" spans="1:14" s="211" customFormat="1" ht="15.6" x14ac:dyDescent="0.3">
      <c r="A30" s="204" t="s">
        <v>735</v>
      </c>
      <c r="B30" s="205" t="s">
        <v>736</v>
      </c>
      <c r="C30" s="206">
        <f>C31+C32</f>
        <v>4808</v>
      </c>
      <c r="D30" s="206">
        <f>D31</f>
        <v>0</v>
      </c>
      <c r="E30" s="206">
        <f>E31</f>
        <v>0</v>
      </c>
      <c r="F30" s="206">
        <f>F31+F32</f>
        <v>4808</v>
      </c>
      <c r="G30" s="206">
        <f>G31</f>
        <v>4608</v>
      </c>
      <c r="H30" s="206">
        <f>H31</f>
        <v>0</v>
      </c>
      <c r="I30" s="206">
        <f>I31</f>
        <v>0</v>
      </c>
      <c r="J30" s="206">
        <f>J31</f>
        <v>4608</v>
      </c>
      <c r="K30" s="206">
        <f>K31</f>
        <v>0</v>
      </c>
      <c r="L30" s="306">
        <f t="shared" si="3"/>
        <v>0</v>
      </c>
      <c r="M30" s="206">
        <f t="shared" si="4"/>
        <v>0</v>
      </c>
      <c r="N30" s="206">
        <f t="shared" si="5"/>
        <v>200</v>
      </c>
    </row>
    <row r="31" spans="1:14" s="211" customFormat="1" ht="46.8" x14ac:dyDescent="0.3">
      <c r="A31" s="208"/>
      <c r="B31" s="209" t="s">
        <v>618</v>
      </c>
      <c r="C31" s="210">
        <f>F31</f>
        <v>4608</v>
      </c>
      <c r="D31" s="210">
        <v>0</v>
      </c>
      <c r="E31" s="210">
        <v>0</v>
      </c>
      <c r="F31" s="210">
        <v>4608</v>
      </c>
      <c r="G31" s="210">
        <f>H31+I31+J31</f>
        <v>4608</v>
      </c>
      <c r="H31" s="210">
        <v>0</v>
      </c>
      <c r="I31" s="210">
        <v>0</v>
      </c>
      <c r="J31" s="210">
        <v>4608</v>
      </c>
      <c r="K31" s="210">
        <f>N31</f>
        <v>0</v>
      </c>
      <c r="L31" s="307">
        <f t="shared" si="3"/>
        <v>0</v>
      </c>
      <c r="M31" s="210">
        <f t="shared" si="4"/>
        <v>0</v>
      </c>
      <c r="N31" s="210">
        <f t="shared" si="5"/>
        <v>0</v>
      </c>
    </row>
    <row r="32" spans="1:14" s="211" customFormat="1" ht="15.6" x14ac:dyDescent="0.3">
      <c r="A32" s="503"/>
      <c r="B32" s="504" t="s">
        <v>1133</v>
      </c>
      <c r="C32" s="307">
        <v>200</v>
      </c>
      <c r="D32" s="307">
        <v>0</v>
      </c>
      <c r="E32" s="307">
        <v>0</v>
      </c>
      <c r="F32" s="307">
        <v>200</v>
      </c>
      <c r="G32" s="307">
        <v>0</v>
      </c>
      <c r="H32" s="307">
        <v>0</v>
      </c>
      <c r="I32" s="307">
        <v>0</v>
      </c>
      <c r="J32" s="307">
        <v>0</v>
      </c>
      <c r="K32" s="307">
        <v>0</v>
      </c>
      <c r="L32" s="307">
        <v>0</v>
      </c>
      <c r="M32" s="307">
        <v>0</v>
      </c>
      <c r="N32" s="307">
        <v>0</v>
      </c>
    </row>
    <row r="33" spans="1:14" s="207" customFormat="1" ht="31.2" x14ac:dyDescent="0.3">
      <c r="A33" s="204" t="s">
        <v>737</v>
      </c>
      <c r="B33" s="212" t="s">
        <v>738</v>
      </c>
      <c r="C33" s="206">
        <f>C34+C66+C53+C78</f>
        <v>41571.422279999999</v>
      </c>
      <c r="D33" s="206">
        <v>0</v>
      </c>
      <c r="E33" s="206">
        <f>E34+E66+E53</f>
        <v>24383.000000000004</v>
      </c>
      <c r="F33" s="206">
        <f>F34+F66+F53+F78</f>
        <v>17188.422279999999</v>
      </c>
      <c r="G33" s="206">
        <f>G34+G66+G53</f>
        <v>9198.54061</v>
      </c>
      <c r="H33" s="206">
        <v>0</v>
      </c>
      <c r="I33" s="206">
        <f>I34+I66+I53</f>
        <v>1620</v>
      </c>
      <c r="J33" s="206">
        <f>J34+J66+J53</f>
        <v>7578.54061</v>
      </c>
      <c r="K33" s="206">
        <f>K34+K66+K53</f>
        <v>31772.881669999999</v>
      </c>
      <c r="L33" s="306">
        <f t="shared" si="3"/>
        <v>0</v>
      </c>
      <c r="M33" s="206">
        <f t="shared" si="4"/>
        <v>22763.000000000004</v>
      </c>
      <c r="N33" s="206">
        <f t="shared" si="5"/>
        <v>9609.8816699999988</v>
      </c>
    </row>
    <row r="34" spans="1:14" s="216" customFormat="1" ht="31.2" x14ac:dyDescent="0.3">
      <c r="A34" s="213"/>
      <c r="B34" s="214" t="s">
        <v>739</v>
      </c>
      <c r="C34" s="215">
        <f>E34+F34</f>
        <v>27092.222280000002</v>
      </c>
      <c r="D34" s="215">
        <v>0</v>
      </c>
      <c r="E34" s="215">
        <f>SUM(E35:E52)</f>
        <v>24383.000000000004</v>
      </c>
      <c r="F34" s="215">
        <f>SUM(F35:F52)</f>
        <v>2709.22228</v>
      </c>
      <c r="G34" s="215">
        <f>SUM(I34+J34)</f>
        <v>1800</v>
      </c>
      <c r="H34" s="215">
        <v>0</v>
      </c>
      <c r="I34" s="215">
        <f>SUM(I35:I52)</f>
        <v>1620</v>
      </c>
      <c r="J34" s="215">
        <f>SUM(J35:J52)</f>
        <v>180</v>
      </c>
      <c r="K34" s="215">
        <f>SUM(M34+N34)</f>
        <v>25292.222280000002</v>
      </c>
      <c r="L34" s="308">
        <f t="shared" si="3"/>
        <v>0</v>
      </c>
      <c r="M34" s="215">
        <f t="shared" si="4"/>
        <v>22763.000000000004</v>
      </c>
      <c r="N34" s="215">
        <f t="shared" si="5"/>
        <v>2529.22228</v>
      </c>
    </row>
    <row r="35" spans="1:14" s="216" customFormat="1" ht="15.6" x14ac:dyDescent="0.3">
      <c r="A35" s="213"/>
      <c r="B35" s="217" t="s">
        <v>740</v>
      </c>
      <c r="C35" s="218">
        <v>0</v>
      </c>
      <c r="D35" s="218">
        <v>0</v>
      </c>
      <c r="E35" s="219">
        <v>0</v>
      </c>
      <c r="F35" s="218">
        <v>0</v>
      </c>
      <c r="G35" s="218">
        <f>SUM(I35+J35)</f>
        <v>0</v>
      </c>
      <c r="H35" s="218">
        <v>0</v>
      </c>
      <c r="I35" s="218">
        <v>0</v>
      </c>
      <c r="J35" s="218">
        <v>0</v>
      </c>
      <c r="K35" s="218">
        <f>SUM(M35+N35)</f>
        <v>0</v>
      </c>
      <c r="L35" s="309">
        <f t="shared" si="3"/>
        <v>0</v>
      </c>
      <c r="M35" s="218">
        <f t="shared" si="4"/>
        <v>0</v>
      </c>
      <c r="N35" s="218">
        <f t="shared" si="5"/>
        <v>0</v>
      </c>
    </row>
    <row r="36" spans="1:14" s="211" customFormat="1" ht="31.2" x14ac:dyDescent="0.3">
      <c r="A36" s="208"/>
      <c r="B36" s="220" t="s">
        <v>741</v>
      </c>
      <c r="C36" s="218">
        <f>D36+E36+F36</f>
        <v>6100.82348</v>
      </c>
      <c r="D36" s="218">
        <v>0</v>
      </c>
      <c r="E36" s="221">
        <v>5490.7411300000003</v>
      </c>
      <c r="F36" s="221">
        <v>610.08235000000002</v>
      </c>
      <c r="G36" s="210">
        <v>0</v>
      </c>
      <c r="H36" s="210">
        <v>0</v>
      </c>
      <c r="I36" s="210">
        <v>0</v>
      </c>
      <c r="J36" s="210">
        <v>0</v>
      </c>
      <c r="K36" s="210">
        <v>0</v>
      </c>
      <c r="L36" s="307">
        <f t="shared" si="3"/>
        <v>0</v>
      </c>
      <c r="M36" s="210">
        <f t="shared" si="4"/>
        <v>5490.7411300000003</v>
      </c>
      <c r="N36" s="210">
        <f t="shared" si="5"/>
        <v>610.08235000000002</v>
      </c>
    </row>
    <row r="37" spans="1:14" s="211" customFormat="1" ht="31.2" x14ac:dyDescent="0.3">
      <c r="A37" s="208"/>
      <c r="B37" s="222" t="s">
        <v>742</v>
      </c>
      <c r="C37" s="218">
        <f t="shared" ref="C37:C52" si="7">D37+E37+F37</f>
        <v>9346.1765300000006</v>
      </c>
      <c r="D37" s="218">
        <v>0</v>
      </c>
      <c r="E37" s="218">
        <v>8411.5588700000008</v>
      </c>
      <c r="F37" s="218">
        <v>934.61766</v>
      </c>
      <c r="G37" s="210">
        <v>0</v>
      </c>
      <c r="H37" s="210">
        <v>0</v>
      </c>
      <c r="I37" s="210">
        <v>0</v>
      </c>
      <c r="J37" s="210">
        <v>0</v>
      </c>
      <c r="K37" s="210">
        <v>0</v>
      </c>
      <c r="L37" s="307">
        <f t="shared" si="3"/>
        <v>0</v>
      </c>
      <c r="M37" s="210">
        <f t="shared" si="4"/>
        <v>8411.5588700000008</v>
      </c>
      <c r="N37" s="210">
        <f t="shared" si="5"/>
        <v>934.61766</v>
      </c>
    </row>
    <row r="38" spans="1:14" s="211" customFormat="1" ht="15.6" x14ac:dyDescent="0.3">
      <c r="A38" s="208"/>
      <c r="B38" s="222" t="s">
        <v>743</v>
      </c>
      <c r="C38" s="218">
        <f t="shared" si="7"/>
        <v>600</v>
      </c>
      <c r="D38" s="218">
        <v>0</v>
      </c>
      <c r="E38" s="218">
        <v>540</v>
      </c>
      <c r="F38" s="218">
        <v>60</v>
      </c>
      <c r="G38" s="210">
        <v>0</v>
      </c>
      <c r="H38" s="210">
        <v>0</v>
      </c>
      <c r="I38" s="210">
        <v>0</v>
      </c>
      <c r="J38" s="210">
        <v>0</v>
      </c>
      <c r="K38" s="210">
        <v>0</v>
      </c>
      <c r="L38" s="307">
        <f t="shared" si="3"/>
        <v>0</v>
      </c>
      <c r="M38" s="210">
        <f t="shared" si="4"/>
        <v>540</v>
      </c>
      <c r="N38" s="210">
        <f t="shared" si="5"/>
        <v>60</v>
      </c>
    </row>
    <row r="39" spans="1:14" s="211" customFormat="1" ht="31.2" x14ac:dyDescent="0.3">
      <c r="A39" s="208"/>
      <c r="B39" s="222" t="s">
        <v>744</v>
      </c>
      <c r="C39" s="218">
        <f t="shared" si="7"/>
        <v>600</v>
      </c>
      <c r="D39" s="218">
        <v>0</v>
      </c>
      <c r="E39" s="218">
        <v>540</v>
      </c>
      <c r="F39" s="218">
        <v>60</v>
      </c>
      <c r="G39" s="210">
        <v>0</v>
      </c>
      <c r="H39" s="210">
        <v>0</v>
      </c>
      <c r="I39" s="210">
        <v>0</v>
      </c>
      <c r="J39" s="210">
        <v>0</v>
      </c>
      <c r="K39" s="210">
        <v>0</v>
      </c>
      <c r="L39" s="307">
        <f t="shared" si="3"/>
        <v>0</v>
      </c>
      <c r="M39" s="210">
        <f t="shared" si="4"/>
        <v>540</v>
      </c>
      <c r="N39" s="210">
        <f t="shared" si="5"/>
        <v>60</v>
      </c>
    </row>
    <row r="40" spans="1:14" s="211" customFormat="1" ht="31.2" x14ac:dyDescent="0.3">
      <c r="A40" s="208"/>
      <c r="B40" s="222" t="s">
        <v>745</v>
      </c>
      <c r="C40" s="218">
        <f t="shared" si="7"/>
        <v>600</v>
      </c>
      <c r="D40" s="218">
        <v>0</v>
      </c>
      <c r="E40" s="218">
        <v>540</v>
      </c>
      <c r="F40" s="218">
        <v>60</v>
      </c>
      <c r="G40" s="210">
        <v>0</v>
      </c>
      <c r="H40" s="210">
        <v>0</v>
      </c>
      <c r="I40" s="218">
        <v>540</v>
      </c>
      <c r="J40" s="218">
        <v>60</v>
      </c>
      <c r="K40" s="210">
        <v>0</v>
      </c>
      <c r="L40" s="307">
        <f t="shared" si="3"/>
        <v>0</v>
      </c>
      <c r="M40" s="210">
        <f t="shared" si="4"/>
        <v>0</v>
      </c>
      <c r="N40" s="210">
        <f t="shared" si="5"/>
        <v>0</v>
      </c>
    </row>
    <row r="41" spans="1:14" s="211" customFormat="1" ht="31.2" x14ac:dyDescent="0.3">
      <c r="A41" s="208"/>
      <c r="B41" s="222" t="s">
        <v>746</v>
      </c>
      <c r="C41" s="218">
        <f t="shared" si="7"/>
        <v>600</v>
      </c>
      <c r="D41" s="218">
        <v>0</v>
      </c>
      <c r="E41" s="218">
        <v>540</v>
      </c>
      <c r="F41" s="218">
        <v>60</v>
      </c>
      <c r="G41" s="210">
        <v>0</v>
      </c>
      <c r="H41" s="210">
        <v>0</v>
      </c>
      <c r="I41" s="218">
        <v>540</v>
      </c>
      <c r="J41" s="218">
        <v>60</v>
      </c>
      <c r="K41" s="210">
        <v>0</v>
      </c>
      <c r="L41" s="307">
        <f t="shared" si="3"/>
        <v>0</v>
      </c>
      <c r="M41" s="210">
        <f t="shared" si="4"/>
        <v>0</v>
      </c>
      <c r="N41" s="210">
        <f t="shared" si="5"/>
        <v>0</v>
      </c>
    </row>
    <row r="42" spans="1:14" s="211" customFormat="1" ht="31.2" x14ac:dyDescent="0.3">
      <c r="A42" s="208"/>
      <c r="B42" s="222" t="s">
        <v>747</v>
      </c>
      <c r="C42" s="218">
        <f t="shared" si="7"/>
        <v>1086.6940099999999</v>
      </c>
      <c r="D42" s="218">
        <v>0</v>
      </c>
      <c r="E42" s="218">
        <v>978.02459999999996</v>
      </c>
      <c r="F42" s="218">
        <v>108.66941</v>
      </c>
      <c r="G42" s="210">
        <v>0</v>
      </c>
      <c r="H42" s="210">
        <v>0</v>
      </c>
      <c r="I42" s="210">
        <v>0</v>
      </c>
      <c r="J42" s="210">
        <v>0</v>
      </c>
      <c r="K42" s="210">
        <v>0</v>
      </c>
      <c r="L42" s="307">
        <f t="shared" si="3"/>
        <v>0</v>
      </c>
      <c r="M42" s="210">
        <f t="shared" si="4"/>
        <v>978.02459999999996</v>
      </c>
      <c r="N42" s="210">
        <f t="shared" si="5"/>
        <v>108.66941</v>
      </c>
    </row>
    <row r="43" spans="1:14" s="211" customFormat="1" ht="31.2" x14ac:dyDescent="0.3">
      <c r="A43" s="208"/>
      <c r="B43" s="222" t="s">
        <v>748</v>
      </c>
      <c r="C43" s="218">
        <f t="shared" si="7"/>
        <v>1210.0572200000001</v>
      </c>
      <c r="D43" s="218">
        <v>0</v>
      </c>
      <c r="E43" s="218">
        <v>1089.0514900000001</v>
      </c>
      <c r="F43" s="218">
        <v>121.00573</v>
      </c>
      <c r="G43" s="210">
        <v>0</v>
      </c>
      <c r="H43" s="210">
        <v>0</v>
      </c>
      <c r="I43" s="210">
        <v>0</v>
      </c>
      <c r="J43" s="210">
        <v>0</v>
      </c>
      <c r="K43" s="210">
        <v>0</v>
      </c>
      <c r="L43" s="307">
        <f t="shared" si="3"/>
        <v>0</v>
      </c>
      <c r="M43" s="210">
        <f t="shared" si="4"/>
        <v>1089.0514900000001</v>
      </c>
      <c r="N43" s="210">
        <f t="shared" si="5"/>
        <v>121.00573</v>
      </c>
    </row>
    <row r="44" spans="1:14" s="211" customFormat="1" ht="31.2" x14ac:dyDescent="0.3">
      <c r="A44" s="208"/>
      <c r="B44" s="222" t="s">
        <v>749</v>
      </c>
      <c r="C44" s="218">
        <f t="shared" si="7"/>
        <v>939.35595000000001</v>
      </c>
      <c r="D44" s="218">
        <v>0</v>
      </c>
      <c r="E44" s="218">
        <v>845.42034999999998</v>
      </c>
      <c r="F44" s="218">
        <v>93.935599999999994</v>
      </c>
      <c r="G44" s="210">
        <v>0</v>
      </c>
      <c r="H44" s="210">
        <v>0</v>
      </c>
      <c r="I44" s="210">
        <v>0</v>
      </c>
      <c r="J44" s="210">
        <v>0</v>
      </c>
      <c r="K44" s="210">
        <v>0</v>
      </c>
      <c r="L44" s="307">
        <f t="shared" si="3"/>
        <v>0</v>
      </c>
      <c r="M44" s="210">
        <f t="shared" si="4"/>
        <v>845.42034999999998</v>
      </c>
      <c r="N44" s="210">
        <f t="shared" si="5"/>
        <v>93.935599999999994</v>
      </c>
    </row>
    <row r="45" spans="1:14" s="211" customFormat="1" ht="15.6" x14ac:dyDescent="0.3">
      <c r="A45" s="208"/>
      <c r="B45" s="222" t="s">
        <v>750</v>
      </c>
      <c r="C45" s="218">
        <f t="shared" si="7"/>
        <v>583.35278000000005</v>
      </c>
      <c r="D45" s="218">
        <v>0</v>
      </c>
      <c r="E45" s="218">
        <v>525.01750000000004</v>
      </c>
      <c r="F45" s="218">
        <v>58.335279999999997</v>
      </c>
      <c r="G45" s="210">
        <v>0</v>
      </c>
      <c r="H45" s="210">
        <v>0</v>
      </c>
      <c r="I45" s="210">
        <v>0</v>
      </c>
      <c r="J45" s="210">
        <v>0</v>
      </c>
      <c r="K45" s="210">
        <v>0</v>
      </c>
      <c r="L45" s="307">
        <f t="shared" si="3"/>
        <v>0</v>
      </c>
      <c r="M45" s="210">
        <f t="shared" si="4"/>
        <v>525.01750000000004</v>
      </c>
      <c r="N45" s="210">
        <f t="shared" si="5"/>
        <v>58.335279999999997</v>
      </c>
    </row>
    <row r="46" spans="1:14" s="211" customFormat="1" ht="31.2" x14ac:dyDescent="0.3">
      <c r="A46" s="208"/>
      <c r="B46" s="222" t="s">
        <v>751</v>
      </c>
      <c r="C46" s="218">
        <f t="shared" si="7"/>
        <v>942.15042000000005</v>
      </c>
      <c r="D46" s="218">
        <v>0</v>
      </c>
      <c r="E46" s="218">
        <v>847.93537000000003</v>
      </c>
      <c r="F46" s="218">
        <v>94.215050000000005</v>
      </c>
      <c r="G46" s="210">
        <v>0</v>
      </c>
      <c r="H46" s="210">
        <v>0</v>
      </c>
      <c r="I46" s="210">
        <v>0</v>
      </c>
      <c r="J46" s="210">
        <v>0</v>
      </c>
      <c r="K46" s="210">
        <v>0</v>
      </c>
      <c r="L46" s="307">
        <f t="shared" si="3"/>
        <v>0</v>
      </c>
      <c r="M46" s="210">
        <f t="shared" si="4"/>
        <v>847.93537000000003</v>
      </c>
      <c r="N46" s="210">
        <f t="shared" si="5"/>
        <v>94.215050000000005</v>
      </c>
    </row>
    <row r="47" spans="1:14" s="211" customFormat="1" ht="31.2" x14ac:dyDescent="0.3">
      <c r="A47" s="208"/>
      <c r="B47" s="222" t="s">
        <v>752</v>
      </c>
      <c r="C47" s="218">
        <f t="shared" si="7"/>
        <v>600</v>
      </c>
      <c r="D47" s="218">
        <v>0</v>
      </c>
      <c r="E47" s="218">
        <v>540</v>
      </c>
      <c r="F47" s="218">
        <v>60</v>
      </c>
      <c r="G47" s="210">
        <v>0</v>
      </c>
      <c r="H47" s="210">
        <v>0</v>
      </c>
      <c r="I47" s="210">
        <v>0</v>
      </c>
      <c r="J47" s="210">
        <v>0</v>
      </c>
      <c r="K47" s="210">
        <v>0</v>
      </c>
      <c r="L47" s="307">
        <f t="shared" si="3"/>
        <v>0</v>
      </c>
      <c r="M47" s="210">
        <f t="shared" si="4"/>
        <v>540</v>
      </c>
      <c r="N47" s="210">
        <f t="shared" si="5"/>
        <v>60</v>
      </c>
    </row>
    <row r="48" spans="1:14" s="211" customFormat="1" ht="31.2" x14ac:dyDescent="0.3">
      <c r="A48" s="208"/>
      <c r="B48" s="222" t="s">
        <v>753</v>
      </c>
      <c r="C48" s="218">
        <f t="shared" si="7"/>
        <v>1538.2048200000002</v>
      </c>
      <c r="D48" s="218">
        <v>0</v>
      </c>
      <c r="E48" s="218">
        <v>1384.3843300000001</v>
      </c>
      <c r="F48" s="218">
        <v>153.82049000000001</v>
      </c>
      <c r="G48" s="210">
        <v>0</v>
      </c>
      <c r="H48" s="210">
        <v>0</v>
      </c>
      <c r="I48" s="210">
        <v>0</v>
      </c>
      <c r="J48" s="210">
        <v>0</v>
      </c>
      <c r="K48" s="210">
        <v>0</v>
      </c>
      <c r="L48" s="307">
        <f t="shared" si="3"/>
        <v>0</v>
      </c>
      <c r="M48" s="210">
        <f t="shared" si="4"/>
        <v>1384.3843300000001</v>
      </c>
      <c r="N48" s="210">
        <f t="shared" si="5"/>
        <v>153.82049000000001</v>
      </c>
    </row>
    <row r="49" spans="1:14" s="211" customFormat="1" ht="31.2" x14ac:dyDescent="0.3">
      <c r="A49" s="208"/>
      <c r="B49" s="222" t="s">
        <v>754</v>
      </c>
      <c r="C49" s="218">
        <f t="shared" si="7"/>
        <v>600</v>
      </c>
      <c r="D49" s="218">
        <v>0</v>
      </c>
      <c r="E49" s="218">
        <v>540</v>
      </c>
      <c r="F49" s="218">
        <v>60</v>
      </c>
      <c r="G49" s="210">
        <v>0</v>
      </c>
      <c r="H49" s="210">
        <v>0</v>
      </c>
      <c r="I49" s="210">
        <v>0</v>
      </c>
      <c r="J49" s="210">
        <v>0</v>
      </c>
      <c r="K49" s="210">
        <v>0</v>
      </c>
      <c r="L49" s="307">
        <f t="shared" si="3"/>
        <v>0</v>
      </c>
      <c r="M49" s="210">
        <f t="shared" si="4"/>
        <v>540</v>
      </c>
      <c r="N49" s="210">
        <f t="shared" si="5"/>
        <v>60</v>
      </c>
    </row>
    <row r="50" spans="1:14" s="211" customFormat="1" ht="15.6" x14ac:dyDescent="0.3">
      <c r="A50" s="208"/>
      <c r="B50" s="222" t="s">
        <v>755</v>
      </c>
      <c r="C50" s="218">
        <f t="shared" si="7"/>
        <v>578.21257000000003</v>
      </c>
      <c r="D50" s="218">
        <v>0</v>
      </c>
      <c r="E50" s="218">
        <v>520.39130999999998</v>
      </c>
      <c r="F50" s="218">
        <v>57.821260000000002</v>
      </c>
      <c r="G50" s="210">
        <v>0</v>
      </c>
      <c r="H50" s="210">
        <v>0</v>
      </c>
      <c r="I50" s="210">
        <v>0</v>
      </c>
      <c r="J50" s="210">
        <v>0</v>
      </c>
      <c r="K50" s="210">
        <v>0</v>
      </c>
      <c r="L50" s="307">
        <f t="shared" si="3"/>
        <v>0</v>
      </c>
      <c r="M50" s="210">
        <f t="shared" si="4"/>
        <v>520.39130999999998</v>
      </c>
      <c r="N50" s="210">
        <f t="shared" si="5"/>
        <v>57.821260000000002</v>
      </c>
    </row>
    <row r="51" spans="1:14" s="211" customFormat="1" ht="15.6" x14ac:dyDescent="0.3">
      <c r="A51" s="208"/>
      <c r="B51" s="222" t="s">
        <v>756</v>
      </c>
      <c r="C51" s="218">
        <f t="shared" si="7"/>
        <v>600</v>
      </c>
      <c r="D51" s="218">
        <v>0</v>
      </c>
      <c r="E51" s="218">
        <v>540</v>
      </c>
      <c r="F51" s="218">
        <v>60</v>
      </c>
      <c r="G51" s="210">
        <v>0</v>
      </c>
      <c r="H51" s="210">
        <v>0</v>
      </c>
      <c r="I51" s="218">
        <v>540</v>
      </c>
      <c r="J51" s="218">
        <v>60</v>
      </c>
      <c r="K51" s="210">
        <v>0</v>
      </c>
      <c r="L51" s="307">
        <f t="shared" si="3"/>
        <v>0</v>
      </c>
      <c r="M51" s="210">
        <f t="shared" si="4"/>
        <v>0</v>
      </c>
      <c r="N51" s="210">
        <f t="shared" si="5"/>
        <v>0</v>
      </c>
    </row>
    <row r="52" spans="1:14" s="211" customFormat="1" ht="31.2" x14ac:dyDescent="0.3">
      <c r="A52" s="208"/>
      <c r="B52" s="222" t="s">
        <v>757</v>
      </c>
      <c r="C52" s="218">
        <f t="shared" si="7"/>
        <v>567.19450000000006</v>
      </c>
      <c r="D52" s="218">
        <v>0</v>
      </c>
      <c r="E52" s="218">
        <v>510.47505000000001</v>
      </c>
      <c r="F52" s="218">
        <v>56.719450000000002</v>
      </c>
      <c r="G52" s="210">
        <v>0</v>
      </c>
      <c r="H52" s="210">
        <v>0</v>
      </c>
      <c r="I52" s="210">
        <v>0</v>
      </c>
      <c r="J52" s="210">
        <v>0</v>
      </c>
      <c r="K52" s="210">
        <v>0</v>
      </c>
      <c r="L52" s="307">
        <f t="shared" si="3"/>
        <v>0</v>
      </c>
      <c r="M52" s="210">
        <f t="shared" si="4"/>
        <v>510.47505000000001</v>
      </c>
      <c r="N52" s="210">
        <f t="shared" si="5"/>
        <v>56.719450000000002</v>
      </c>
    </row>
    <row r="53" spans="1:14" s="216" customFormat="1" ht="31.2" x14ac:dyDescent="0.3">
      <c r="A53" s="213"/>
      <c r="B53" s="214" t="s">
        <v>758</v>
      </c>
      <c r="C53" s="215">
        <f>E53+F53</f>
        <v>6211.4999999999991</v>
      </c>
      <c r="D53" s="215">
        <v>0</v>
      </c>
      <c r="E53" s="215">
        <v>0</v>
      </c>
      <c r="F53" s="242">
        <f>SUM(F54:F65)</f>
        <v>6211.4999999999991</v>
      </c>
      <c r="G53" s="242">
        <f>SUM(G54:G64)</f>
        <v>3847.3717499999998</v>
      </c>
      <c r="H53" s="215">
        <v>0</v>
      </c>
      <c r="I53" s="215">
        <v>0</v>
      </c>
      <c r="J53" s="242">
        <f>SUM(J54:J64)</f>
        <v>3847.3717499999998</v>
      </c>
      <c r="K53" s="215">
        <f>L53+M53+N53</f>
        <v>2364.1282499999993</v>
      </c>
      <c r="L53" s="308">
        <f t="shared" si="3"/>
        <v>0</v>
      </c>
      <c r="M53" s="215">
        <f t="shared" si="4"/>
        <v>0</v>
      </c>
      <c r="N53" s="215">
        <f t="shared" si="5"/>
        <v>2364.1282499999993</v>
      </c>
    </row>
    <row r="54" spans="1:14" s="211" customFormat="1" ht="31.2" x14ac:dyDescent="0.3">
      <c r="A54" s="208"/>
      <c r="B54" s="223" t="s">
        <v>759</v>
      </c>
      <c r="C54" s="218">
        <f>E54+F54</f>
        <v>600</v>
      </c>
      <c r="D54" s="218">
        <v>0</v>
      </c>
      <c r="E54" s="218">
        <v>0</v>
      </c>
      <c r="F54" s="218">
        <v>600</v>
      </c>
      <c r="G54" s="210">
        <v>600</v>
      </c>
      <c r="H54" s="210">
        <v>0</v>
      </c>
      <c r="I54" s="210">
        <v>0</v>
      </c>
      <c r="J54" s="210">
        <v>600</v>
      </c>
      <c r="K54" s="210">
        <f t="shared" ref="K54:K63" si="8">L54+M54+N54</f>
        <v>0</v>
      </c>
      <c r="L54" s="307">
        <f t="shared" si="3"/>
        <v>0</v>
      </c>
      <c r="M54" s="210">
        <f t="shared" si="4"/>
        <v>0</v>
      </c>
      <c r="N54" s="210">
        <f t="shared" si="5"/>
        <v>0</v>
      </c>
    </row>
    <row r="55" spans="1:14" s="211" customFormat="1" ht="46.8" x14ac:dyDescent="0.3">
      <c r="A55" s="208"/>
      <c r="B55" s="223" t="s">
        <v>760</v>
      </c>
      <c r="C55" s="210">
        <v>454.27287000000001</v>
      </c>
      <c r="D55" s="218">
        <v>0</v>
      </c>
      <c r="E55" s="218">
        <v>0</v>
      </c>
      <c r="F55" s="210">
        <v>454.27287000000001</v>
      </c>
      <c r="G55" s="210">
        <v>454.27287000000001</v>
      </c>
      <c r="H55" s="210">
        <v>0</v>
      </c>
      <c r="I55" s="210">
        <v>0</v>
      </c>
      <c r="J55" s="210">
        <v>454.27287000000001</v>
      </c>
      <c r="K55" s="210">
        <f t="shared" si="8"/>
        <v>0</v>
      </c>
      <c r="L55" s="307">
        <f t="shared" si="3"/>
        <v>0</v>
      </c>
      <c r="M55" s="210">
        <f t="shared" si="4"/>
        <v>0</v>
      </c>
      <c r="N55" s="210">
        <f t="shared" si="5"/>
        <v>0</v>
      </c>
    </row>
    <row r="56" spans="1:14" s="211" customFormat="1" ht="31.2" x14ac:dyDescent="0.3">
      <c r="A56" s="208"/>
      <c r="B56" s="223" t="s">
        <v>761</v>
      </c>
      <c r="C56" s="218">
        <f t="shared" ref="C56:C64" si="9">E56+F56</f>
        <v>578.96145000000001</v>
      </c>
      <c r="D56" s="218">
        <v>0</v>
      </c>
      <c r="E56" s="218">
        <v>0</v>
      </c>
      <c r="F56" s="210">
        <v>578.96145000000001</v>
      </c>
      <c r="G56" s="210">
        <v>578.96145000000001</v>
      </c>
      <c r="H56" s="210">
        <v>0</v>
      </c>
      <c r="I56" s="210">
        <v>0</v>
      </c>
      <c r="J56" s="210">
        <v>578.96145000000001</v>
      </c>
      <c r="K56" s="210">
        <f t="shared" si="8"/>
        <v>0</v>
      </c>
      <c r="L56" s="307">
        <f t="shared" si="3"/>
        <v>0</v>
      </c>
      <c r="M56" s="210">
        <f t="shared" si="4"/>
        <v>0</v>
      </c>
      <c r="N56" s="210">
        <f t="shared" si="5"/>
        <v>0</v>
      </c>
    </row>
    <row r="57" spans="1:14" s="211" customFormat="1" ht="31.2" x14ac:dyDescent="0.3">
      <c r="A57" s="208"/>
      <c r="B57" s="223" t="s">
        <v>1174</v>
      </c>
      <c r="C57" s="218">
        <f t="shared" si="9"/>
        <v>525.90423999999996</v>
      </c>
      <c r="D57" s="218">
        <v>0</v>
      </c>
      <c r="E57" s="218">
        <v>0</v>
      </c>
      <c r="F57" s="210">
        <v>525.90423999999996</v>
      </c>
      <c r="G57" s="210">
        <v>525.90423999999996</v>
      </c>
      <c r="H57" s="210">
        <v>0</v>
      </c>
      <c r="I57" s="210">
        <v>0</v>
      </c>
      <c r="J57" s="210">
        <v>525.90423999999996</v>
      </c>
      <c r="K57" s="210">
        <f t="shared" si="8"/>
        <v>0</v>
      </c>
      <c r="L57" s="307">
        <f t="shared" si="3"/>
        <v>0</v>
      </c>
      <c r="M57" s="210">
        <f t="shared" si="4"/>
        <v>0</v>
      </c>
      <c r="N57" s="210">
        <f t="shared" si="5"/>
        <v>0</v>
      </c>
    </row>
    <row r="58" spans="1:14" s="211" customFormat="1" ht="31.2" x14ac:dyDescent="0.3">
      <c r="A58" s="208"/>
      <c r="B58" s="223" t="s">
        <v>762</v>
      </c>
      <c r="C58" s="218">
        <f t="shared" si="9"/>
        <v>600</v>
      </c>
      <c r="D58" s="218">
        <v>0</v>
      </c>
      <c r="E58" s="218">
        <v>0</v>
      </c>
      <c r="F58" s="218">
        <v>600</v>
      </c>
      <c r="G58" s="210">
        <v>600</v>
      </c>
      <c r="H58" s="210">
        <v>0</v>
      </c>
      <c r="I58" s="210">
        <v>0</v>
      </c>
      <c r="J58" s="210">
        <v>600</v>
      </c>
      <c r="K58" s="210">
        <f t="shared" si="8"/>
        <v>0</v>
      </c>
      <c r="L58" s="307">
        <f t="shared" si="3"/>
        <v>0</v>
      </c>
      <c r="M58" s="210">
        <f t="shared" si="4"/>
        <v>0</v>
      </c>
      <c r="N58" s="210">
        <f t="shared" si="5"/>
        <v>0</v>
      </c>
    </row>
    <row r="59" spans="1:14" s="211" customFormat="1" ht="31.2" x14ac:dyDescent="0.3">
      <c r="A59" s="208"/>
      <c r="B59" s="223" t="s">
        <v>763</v>
      </c>
      <c r="C59" s="218">
        <f t="shared" si="9"/>
        <v>600</v>
      </c>
      <c r="D59" s="218">
        <v>0</v>
      </c>
      <c r="E59" s="218">
        <v>0</v>
      </c>
      <c r="F59" s="218">
        <v>600</v>
      </c>
      <c r="G59" s="210">
        <v>0</v>
      </c>
      <c r="H59" s="210">
        <v>0</v>
      </c>
      <c r="I59" s="210">
        <v>0</v>
      </c>
      <c r="J59" s="210">
        <v>0</v>
      </c>
      <c r="K59" s="210">
        <f t="shared" si="8"/>
        <v>600</v>
      </c>
      <c r="L59" s="307">
        <f t="shared" si="3"/>
        <v>0</v>
      </c>
      <c r="M59" s="210">
        <f t="shared" si="4"/>
        <v>0</v>
      </c>
      <c r="N59" s="210">
        <f t="shared" si="5"/>
        <v>600</v>
      </c>
    </row>
    <row r="60" spans="1:14" s="211" customFormat="1" ht="46.8" x14ac:dyDescent="0.3">
      <c r="A60" s="224"/>
      <c r="B60" s="225" t="s">
        <v>764</v>
      </c>
      <c r="C60" s="218">
        <f t="shared" si="9"/>
        <v>600</v>
      </c>
      <c r="D60" s="218">
        <v>0</v>
      </c>
      <c r="E60" s="218">
        <v>0</v>
      </c>
      <c r="F60" s="218">
        <v>600</v>
      </c>
      <c r="G60" s="210">
        <v>0</v>
      </c>
      <c r="H60" s="210">
        <v>0</v>
      </c>
      <c r="I60" s="210">
        <v>0</v>
      </c>
      <c r="J60" s="210">
        <v>0</v>
      </c>
      <c r="K60" s="210">
        <f t="shared" si="8"/>
        <v>600</v>
      </c>
      <c r="L60" s="307">
        <f t="shared" si="3"/>
        <v>0</v>
      </c>
      <c r="M60" s="210">
        <f t="shared" si="4"/>
        <v>0</v>
      </c>
      <c r="N60" s="210">
        <f t="shared" si="5"/>
        <v>600</v>
      </c>
    </row>
    <row r="61" spans="1:14" s="211" customFormat="1" ht="31.2" x14ac:dyDescent="0.3">
      <c r="A61" s="224"/>
      <c r="B61" s="225" t="s">
        <v>765</v>
      </c>
      <c r="C61" s="218">
        <f t="shared" si="9"/>
        <v>815.6</v>
      </c>
      <c r="D61" s="218">
        <v>0</v>
      </c>
      <c r="E61" s="218">
        <v>0</v>
      </c>
      <c r="F61" s="218">
        <v>815.6</v>
      </c>
      <c r="G61" s="210">
        <v>0</v>
      </c>
      <c r="H61" s="210">
        <v>0</v>
      </c>
      <c r="I61" s="210">
        <v>0</v>
      </c>
      <c r="J61" s="210">
        <v>0</v>
      </c>
      <c r="K61" s="210">
        <f t="shared" si="8"/>
        <v>815.6</v>
      </c>
      <c r="L61" s="307">
        <f t="shared" si="3"/>
        <v>0</v>
      </c>
      <c r="M61" s="210">
        <f t="shared" si="4"/>
        <v>0</v>
      </c>
      <c r="N61" s="210">
        <f t="shared" si="5"/>
        <v>815.6</v>
      </c>
    </row>
    <row r="62" spans="1:14" s="211" customFormat="1" ht="31.2" x14ac:dyDescent="0.3">
      <c r="A62" s="224"/>
      <c r="B62" s="225" t="s">
        <v>766</v>
      </c>
      <c r="C62" s="218">
        <f t="shared" si="9"/>
        <v>348.4</v>
      </c>
      <c r="D62" s="218">
        <v>0</v>
      </c>
      <c r="E62" s="218">
        <v>0</v>
      </c>
      <c r="F62" s="218">
        <v>348.4</v>
      </c>
      <c r="G62" s="210">
        <v>0</v>
      </c>
      <c r="H62" s="210">
        <v>0</v>
      </c>
      <c r="I62" s="210">
        <v>0</v>
      </c>
      <c r="J62" s="210">
        <v>0</v>
      </c>
      <c r="K62" s="210">
        <f t="shared" si="8"/>
        <v>348.4</v>
      </c>
      <c r="L62" s="307">
        <f t="shared" si="3"/>
        <v>0</v>
      </c>
      <c r="M62" s="210">
        <f t="shared" si="4"/>
        <v>0</v>
      </c>
      <c r="N62" s="210">
        <f t="shared" si="5"/>
        <v>348.4</v>
      </c>
    </row>
    <row r="63" spans="1:14" s="211" customFormat="1" ht="46.8" x14ac:dyDescent="0.3">
      <c r="A63" s="224"/>
      <c r="B63" s="225" t="s">
        <v>767</v>
      </c>
      <c r="C63" s="218">
        <f t="shared" si="9"/>
        <v>488.23318999999998</v>
      </c>
      <c r="D63" s="218">
        <v>0</v>
      </c>
      <c r="E63" s="218">
        <v>0</v>
      </c>
      <c r="F63" s="210">
        <v>488.23318999999998</v>
      </c>
      <c r="G63" s="210">
        <v>488.23318999999998</v>
      </c>
      <c r="H63" s="210">
        <v>0</v>
      </c>
      <c r="I63" s="210">
        <v>0</v>
      </c>
      <c r="J63" s="210">
        <v>488.23318999999998</v>
      </c>
      <c r="K63" s="210">
        <f t="shared" si="8"/>
        <v>0</v>
      </c>
      <c r="L63" s="307">
        <f t="shared" si="3"/>
        <v>0</v>
      </c>
      <c r="M63" s="210">
        <f t="shared" si="4"/>
        <v>0</v>
      </c>
      <c r="N63" s="210">
        <f t="shared" si="5"/>
        <v>0</v>
      </c>
    </row>
    <row r="64" spans="1:14" s="211" customFormat="1" ht="31.2" x14ac:dyDescent="0.3">
      <c r="A64" s="208"/>
      <c r="B64" s="223" t="s">
        <v>768</v>
      </c>
      <c r="C64" s="218">
        <f t="shared" si="9"/>
        <v>600</v>
      </c>
      <c r="D64" s="218">
        <v>0</v>
      </c>
      <c r="E64" s="218">
        <v>0</v>
      </c>
      <c r="F64" s="218">
        <v>600</v>
      </c>
      <c r="G64" s="210">
        <v>600</v>
      </c>
      <c r="H64" s="210">
        <v>0</v>
      </c>
      <c r="I64" s="210">
        <v>0</v>
      </c>
      <c r="J64" s="210">
        <v>600</v>
      </c>
      <c r="K64" s="210">
        <f>L64+M64+N64</f>
        <v>0</v>
      </c>
      <c r="L64" s="307">
        <f t="shared" si="3"/>
        <v>0</v>
      </c>
      <c r="M64" s="210">
        <f t="shared" si="4"/>
        <v>0</v>
      </c>
      <c r="N64" s="210">
        <f t="shared" si="5"/>
        <v>0</v>
      </c>
    </row>
    <row r="65" spans="1:14" s="508" customFormat="1" ht="15.6" x14ac:dyDescent="0.3">
      <c r="A65" s="507"/>
      <c r="B65" s="505" t="s">
        <v>799</v>
      </c>
      <c r="C65" s="309">
        <v>0.12825</v>
      </c>
      <c r="D65" s="309">
        <v>0</v>
      </c>
      <c r="E65" s="309">
        <v>0</v>
      </c>
      <c r="F65" s="309">
        <v>0.12825</v>
      </c>
      <c r="G65" s="309">
        <v>0</v>
      </c>
      <c r="H65" s="309">
        <v>0</v>
      </c>
      <c r="I65" s="309">
        <v>0</v>
      </c>
      <c r="J65" s="309">
        <v>0</v>
      </c>
      <c r="K65" s="309">
        <f>L65+M65+N65</f>
        <v>0.12825</v>
      </c>
      <c r="L65" s="309">
        <f t="shared" si="3"/>
        <v>0</v>
      </c>
      <c r="M65" s="309">
        <f t="shared" si="4"/>
        <v>0</v>
      </c>
      <c r="N65" s="309">
        <f t="shared" si="5"/>
        <v>0.12825</v>
      </c>
    </row>
    <row r="66" spans="1:14" s="216" customFormat="1" ht="31.2" x14ac:dyDescent="0.3">
      <c r="A66" s="213"/>
      <c r="B66" s="214" t="s">
        <v>769</v>
      </c>
      <c r="C66" s="215">
        <f>F66</f>
        <v>7667.7</v>
      </c>
      <c r="D66" s="215">
        <v>0</v>
      </c>
      <c r="E66" s="215">
        <v>0</v>
      </c>
      <c r="F66" s="215">
        <f>SUM(F67:F77)</f>
        <v>7667.7</v>
      </c>
      <c r="G66" s="215">
        <f>SUM(G67:G77)</f>
        <v>3551.1688599999998</v>
      </c>
      <c r="H66" s="215">
        <v>0</v>
      </c>
      <c r="I66" s="215">
        <v>0</v>
      </c>
      <c r="J66" s="215">
        <f>SUM(J67:J77)</f>
        <v>3551.1688599999998</v>
      </c>
      <c r="K66" s="215">
        <f t="shared" ref="K66:K76" si="10">L66+M66+N66</f>
        <v>4116.5311400000001</v>
      </c>
      <c r="L66" s="308">
        <f t="shared" si="3"/>
        <v>0</v>
      </c>
      <c r="M66" s="215">
        <f t="shared" si="4"/>
        <v>0</v>
      </c>
      <c r="N66" s="215">
        <f t="shared" si="5"/>
        <v>4116.5311400000001</v>
      </c>
    </row>
    <row r="67" spans="1:14" s="211" customFormat="1" ht="31.2" x14ac:dyDescent="0.3">
      <c r="A67" s="208"/>
      <c r="B67" s="223" t="s">
        <v>770</v>
      </c>
      <c r="C67" s="218">
        <f t="shared" ref="C67:C78" si="11">F67</f>
        <v>580.79999999999995</v>
      </c>
      <c r="D67" s="218">
        <v>0</v>
      </c>
      <c r="E67" s="218">
        <v>0</v>
      </c>
      <c r="F67" s="218">
        <v>580.79999999999995</v>
      </c>
      <c r="G67" s="210">
        <v>580.74923999999999</v>
      </c>
      <c r="H67" s="210">
        <v>0</v>
      </c>
      <c r="I67" s="210">
        <v>0</v>
      </c>
      <c r="J67" s="210">
        <v>580.74923999999999</v>
      </c>
      <c r="K67" s="210">
        <f t="shared" si="10"/>
        <v>5.0759999999968386E-2</v>
      </c>
      <c r="L67" s="307">
        <f t="shared" si="3"/>
        <v>0</v>
      </c>
      <c r="M67" s="210">
        <f t="shared" si="4"/>
        <v>0</v>
      </c>
      <c r="N67" s="210">
        <f t="shared" si="5"/>
        <v>5.0759999999968386E-2</v>
      </c>
    </row>
    <row r="68" spans="1:14" s="211" customFormat="1" ht="31.2" x14ac:dyDescent="0.3">
      <c r="A68" s="208"/>
      <c r="B68" s="223" t="s">
        <v>771</v>
      </c>
      <c r="C68" s="218">
        <f t="shared" si="11"/>
        <v>227.7</v>
      </c>
      <c r="D68" s="218">
        <v>0</v>
      </c>
      <c r="E68" s="218">
        <v>0</v>
      </c>
      <c r="F68" s="218">
        <v>227.7</v>
      </c>
      <c r="G68" s="210">
        <v>227.65974</v>
      </c>
      <c r="H68" s="210">
        <v>0</v>
      </c>
      <c r="I68" s="210">
        <v>0</v>
      </c>
      <c r="J68" s="210">
        <v>227.65974</v>
      </c>
      <c r="K68" s="210">
        <f t="shared" si="10"/>
        <v>4.0259999999989304E-2</v>
      </c>
      <c r="L68" s="307">
        <f t="shared" si="3"/>
        <v>0</v>
      </c>
      <c r="M68" s="210">
        <f t="shared" si="4"/>
        <v>0</v>
      </c>
      <c r="N68" s="210">
        <f t="shared" si="5"/>
        <v>4.0259999999989304E-2</v>
      </c>
    </row>
    <row r="69" spans="1:14" s="211" customFormat="1" ht="31.2" x14ac:dyDescent="0.3">
      <c r="A69" s="208"/>
      <c r="B69" s="223" t="s">
        <v>772</v>
      </c>
      <c r="C69" s="218">
        <f t="shared" si="11"/>
        <v>595</v>
      </c>
      <c r="D69" s="218">
        <v>0</v>
      </c>
      <c r="E69" s="218">
        <v>0</v>
      </c>
      <c r="F69" s="218">
        <v>595</v>
      </c>
      <c r="G69" s="210">
        <v>594.95800999999994</v>
      </c>
      <c r="H69" s="210">
        <v>0</v>
      </c>
      <c r="I69" s="210">
        <v>0</v>
      </c>
      <c r="J69" s="210">
        <v>594.95800999999994</v>
      </c>
      <c r="K69" s="210">
        <f t="shared" si="10"/>
        <v>4.1990000000055261E-2</v>
      </c>
      <c r="L69" s="307">
        <f t="shared" si="3"/>
        <v>0</v>
      </c>
      <c r="M69" s="210">
        <f t="shared" si="4"/>
        <v>0</v>
      </c>
      <c r="N69" s="210">
        <f t="shared" si="5"/>
        <v>4.1990000000055261E-2</v>
      </c>
    </row>
    <row r="70" spans="1:14" s="211" customFormat="1" ht="31.2" x14ac:dyDescent="0.3">
      <c r="A70" s="208"/>
      <c r="B70" s="223" t="s">
        <v>773</v>
      </c>
      <c r="C70" s="218">
        <f>F70</f>
        <v>227.9</v>
      </c>
      <c r="D70" s="218">
        <v>0</v>
      </c>
      <c r="E70" s="218">
        <v>0</v>
      </c>
      <c r="F70" s="218">
        <v>227.9</v>
      </c>
      <c r="G70" s="210">
        <v>0</v>
      </c>
      <c r="H70" s="210">
        <v>0</v>
      </c>
      <c r="I70" s="210">
        <v>0</v>
      </c>
      <c r="J70" s="210">
        <v>0</v>
      </c>
      <c r="K70" s="210">
        <f t="shared" si="10"/>
        <v>227.9</v>
      </c>
      <c r="L70" s="307">
        <f t="shared" si="3"/>
        <v>0</v>
      </c>
      <c r="M70" s="210">
        <f t="shared" si="4"/>
        <v>0</v>
      </c>
      <c r="N70" s="210">
        <f t="shared" si="5"/>
        <v>227.9</v>
      </c>
    </row>
    <row r="71" spans="1:14" s="211" customFormat="1" ht="15.6" x14ac:dyDescent="0.3">
      <c r="A71" s="208"/>
      <c r="B71" s="223" t="s">
        <v>774</v>
      </c>
      <c r="C71" s="218">
        <f t="shared" si="11"/>
        <v>586.5</v>
      </c>
      <c r="D71" s="218">
        <v>0</v>
      </c>
      <c r="E71" s="218">
        <v>0</v>
      </c>
      <c r="F71" s="218">
        <v>586.5</v>
      </c>
      <c r="G71" s="210">
        <v>586.5</v>
      </c>
      <c r="H71" s="210">
        <v>0</v>
      </c>
      <c r="I71" s="210">
        <v>0</v>
      </c>
      <c r="J71" s="210">
        <v>586.5</v>
      </c>
      <c r="K71" s="210">
        <f t="shared" si="10"/>
        <v>0</v>
      </c>
      <c r="L71" s="307">
        <f t="shared" si="3"/>
        <v>0</v>
      </c>
      <c r="M71" s="210">
        <f t="shared" si="4"/>
        <v>0</v>
      </c>
      <c r="N71" s="210">
        <f t="shared" si="5"/>
        <v>0</v>
      </c>
    </row>
    <row r="72" spans="1:14" s="211" customFormat="1" ht="31.2" x14ac:dyDescent="0.3">
      <c r="A72" s="208"/>
      <c r="B72" s="223" t="s">
        <v>775</v>
      </c>
      <c r="C72" s="218">
        <f t="shared" si="11"/>
        <v>600</v>
      </c>
      <c r="D72" s="218">
        <v>0</v>
      </c>
      <c r="E72" s="218">
        <v>0</v>
      </c>
      <c r="F72" s="218">
        <v>600</v>
      </c>
      <c r="G72" s="210">
        <v>0</v>
      </c>
      <c r="H72" s="210">
        <v>0</v>
      </c>
      <c r="I72" s="210">
        <v>0</v>
      </c>
      <c r="J72" s="210">
        <v>0</v>
      </c>
      <c r="K72" s="210">
        <f t="shared" si="10"/>
        <v>600</v>
      </c>
      <c r="L72" s="307">
        <f t="shared" si="3"/>
        <v>0</v>
      </c>
      <c r="M72" s="210">
        <f t="shared" si="4"/>
        <v>0</v>
      </c>
      <c r="N72" s="210">
        <f t="shared" si="5"/>
        <v>600</v>
      </c>
    </row>
    <row r="73" spans="1:14" s="211" customFormat="1" ht="31.2" x14ac:dyDescent="0.3">
      <c r="A73" s="208"/>
      <c r="B73" s="223" t="s">
        <v>776</v>
      </c>
      <c r="C73" s="218">
        <f t="shared" si="11"/>
        <v>481.7</v>
      </c>
      <c r="D73" s="218">
        <v>0</v>
      </c>
      <c r="E73" s="218">
        <v>0</v>
      </c>
      <c r="F73" s="218">
        <v>481.7</v>
      </c>
      <c r="G73" s="210">
        <v>481.7</v>
      </c>
      <c r="H73" s="210">
        <v>0</v>
      </c>
      <c r="I73" s="210">
        <v>0</v>
      </c>
      <c r="J73" s="210">
        <v>481.7</v>
      </c>
      <c r="K73" s="210">
        <f t="shared" si="10"/>
        <v>0</v>
      </c>
      <c r="L73" s="307">
        <f t="shared" si="3"/>
        <v>0</v>
      </c>
      <c r="M73" s="210">
        <f t="shared" si="4"/>
        <v>0</v>
      </c>
      <c r="N73" s="210">
        <f t="shared" si="5"/>
        <v>0</v>
      </c>
    </row>
    <row r="74" spans="1:14" s="211" customFormat="1" ht="31.2" x14ac:dyDescent="0.3">
      <c r="A74" s="208"/>
      <c r="B74" s="223" t="s">
        <v>777</v>
      </c>
      <c r="C74" s="218">
        <f t="shared" si="11"/>
        <v>600</v>
      </c>
      <c r="D74" s="218">
        <v>0</v>
      </c>
      <c r="E74" s="218">
        <v>0</v>
      </c>
      <c r="F74" s="218">
        <v>600</v>
      </c>
      <c r="G74" s="210">
        <v>600</v>
      </c>
      <c r="H74" s="210">
        <v>0</v>
      </c>
      <c r="I74" s="210">
        <v>0</v>
      </c>
      <c r="J74" s="210">
        <v>600</v>
      </c>
      <c r="K74" s="210">
        <f t="shared" si="10"/>
        <v>0</v>
      </c>
      <c r="L74" s="307">
        <f t="shared" si="3"/>
        <v>0</v>
      </c>
      <c r="M74" s="210">
        <f t="shared" si="4"/>
        <v>0</v>
      </c>
      <c r="N74" s="210">
        <f t="shared" si="5"/>
        <v>0</v>
      </c>
    </row>
    <row r="75" spans="1:14" s="211" customFormat="1" ht="31.2" x14ac:dyDescent="0.3">
      <c r="A75" s="208"/>
      <c r="B75" s="223" t="s">
        <v>778</v>
      </c>
      <c r="C75" s="218">
        <f t="shared" si="11"/>
        <v>1991.9</v>
      </c>
      <c r="D75" s="218">
        <v>0</v>
      </c>
      <c r="E75" s="218">
        <v>0</v>
      </c>
      <c r="F75" s="218">
        <v>1991.9</v>
      </c>
      <c r="G75" s="210">
        <v>0</v>
      </c>
      <c r="H75" s="210">
        <v>0</v>
      </c>
      <c r="I75" s="210">
        <v>0</v>
      </c>
      <c r="J75" s="210">
        <v>0</v>
      </c>
      <c r="K75" s="210">
        <f t="shared" si="10"/>
        <v>1991.9</v>
      </c>
      <c r="L75" s="307">
        <f t="shared" si="3"/>
        <v>0</v>
      </c>
      <c r="M75" s="210">
        <f t="shared" si="4"/>
        <v>0</v>
      </c>
      <c r="N75" s="210">
        <f t="shared" si="5"/>
        <v>1991.9</v>
      </c>
    </row>
    <row r="76" spans="1:14" s="211" customFormat="1" ht="31.2" x14ac:dyDescent="0.3">
      <c r="A76" s="208"/>
      <c r="B76" s="223" t="s">
        <v>779</v>
      </c>
      <c r="C76" s="218">
        <f t="shared" si="11"/>
        <v>600</v>
      </c>
      <c r="D76" s="218">
        <v>0</v>
      </c>
      <c r="E76" s="218">
        <v>0</v>
      </c>
      <c r="F76" s="218">
        <v>600</v>
      </c>
      <c r="G76" s="210">
        <v>479.60187000000002</v>
      </c>
      <c r="H76" s="210">
        <v>0</v>
      </c>
      <c r="I76" s="210">
        <v>0</v>
      </c>
      <c r="J76" s="210">
        <v>479.60187000000002</v>
      </c>
      <c r="K76" s="210">
        <f t="shared" si="10"/>
        <v>120.39812999999998</v>
      </c>
      <c r="L76" s="307">
        <f t="shared" si="3"/>
        <v>0</v>
      </c>
      <c r="M76" s="210">
        <f t="shared" si="4"/>
        <v>0</v>
      </c>
      <c r="N76" s="210">
        <f t="shared" si="5"/>
        <v>120.39812999999998</v>
      </c>
    </row>
    <row r="77" spans="1:14" s="211" customFormat="1" ht="15.6" x14ac:dyDescent="0.3">
      <c r="A77" s="208"/>
      <c r="B77" s="223" t="s">
        <v>780</v>
      </c>
      <c r="C77" s="218">
        <f t="shared" si="11"/>
        <v>1176.2</v>
      </c>
      <c r="D77" s="218">
        <v>0</v>
      </c>
      <c r="E77" s="218">
        <v>0</v>
      </c>
      <c r="F77" s="218">
        <v>1176.2</v>
      </c>
      <c r="G77" s="210">
        <v>0</v>
      </c>
      <c r="H77" s="210">
        <v>0</v>
      </c>
      <c r="I77" s="210">
        <v>0</v>
      </c>
      <c r="J77" s="210">
        <v>0</v>
      </c>
      <c r="K77" s="210">
        <f>L77+M77+N77</f>
        <v>1176.2</v>
      </c>
      <c r="L77" s="307">
        <f t="shared" si="3"/>
        <v>0</v>
      </c>
      <c r="M77" s="210">
        <f t="shared" si="4"/>
        <v>0</v>
      </c>
      <c r="N77" s="210">
        <f t="shared" si="5"/>
        <v>1176.2</v>
      </c>
    </row>
    <row r="78" spans="1:14" s="216" customFormat="1" ht="31.2" x14ac:dyDescent="0.3">
      <c r="A78" s="506"/>
      <c r="B78" s="214" t="s">
        <v>1175</v>
      </c>
      <c r="C78" s="308">
        <f t="shared" si="11"/>
        <v>600</v>
      </c>
      <c r="D78" s="308">
        <v>0</v>
      </c>
      <c r="E78" s="308">
        <v>0</v>
      </c>
      <c r="F78" s="308">
        <v>600</v>
      </c>
      <c r="G78" s="308">
        <v>0</v>
      </c>
      <c r="H78" s="308">
        <v>0</v>
      </c>
      <c r="I78" s="308">
        <v>0</v>
      </c>
      <c r="J78" s="308">
        <v>0</v>
      </c>
      <c r="K78" s="308">
        <f>L78+M78+N78</f>
        <v>600</v>
      </c>
      <c r="L78" s="308">
        <f t="shared" si="3"/>
        <v>0</v>
      </c>
      <c r="M78" s="308">
        <f t="shared" si="4"/>
        <v>0</v>
      </c>
      <c r="N78" s="308">
        <f t="shared" si="5"/>
        <v>600</v>
      </c>
    </row>
    <row r="79" spans="1:14" s="207" customFormat="1" ht="15.6" x14ac:dyDescent="0.3">
      <c r="A79" s="204" t="s">
        <v>781</v>
      </c>
      <c r="B79" s="212" t="s">
        <v>782</v>
      </c>
      <c r="C79" s="206">
        <f>E79+F79</f>
        <v>34537.070589999996</v>
      </c>
      <c r="D79" s="206">
        <v>0</v>
      </c>
      <c r="E79" s="206">
        <v>0</v>
      </c>
      <c r="F79" s="206">
        <f>F80</f>
        <v>34537.070589999996</v>
      </c>
      <c r="G79" s="206">
        <f>I79+J79</f>
        <v>27277.360799999999</v>
      </c>
      <c r="H79" s="206">
        <v>0</v>
      </c>
      <c r="I79" s="206">
        <v>0</v>
      </c>
      <c r="J79" s="206">
        <f>J80</f>
        <v>27277.360799999999</v>
      </c>
      <c r="K79" s="206">
        <f t="shared" ref="K79:K87" si="12">M79+N79</f>
        <v>7259.7097899999972</v>
      </c>
      <c r="L79" s="306">
        <f t="shared" si="3"/>
        <v>0</v>
      </c>
      <c r="M79" s="226">
        <f t="shared" si="4"/>
        <v>0</v>
      </c>
      <c r="N79" s="206">
        <f t="shared" si="5"/>
        <v>7259.7097899999972</v>
      </c>
    </row>
    <row r="80" spans="1:14" s="211" customFormat="1" ht="46.8" x14ac:dyDescent="0.3">
      <c r="A80" s="208"/>
      <c r="B80" s="227" t="s">
        <v>783</v>
      </c>
      <c r="C80" s="210">
        <f>E80+F80</f>
        <v>34537.070589999996</v>
      </c>
      <c r="D80" s="210">
        <v>0</v>
      </c>
      <c r="E80" s="210">
        <v>0</v>
      </c>
      <c r="F80" s="210">
        <f>33838.7+698.37059</f>
        <v>34537.070589999996</v>
      </c>
      <c r="G80" s="210">
        <f>I80+J80</f>
        <v>27277.360799999999</v>
      </c>
      <c r="H80" s="210">
        <v>0</v>
      </c>
      <c r="I80" s="210">
        <v>0</v>
      </c>
      <c r="J80" s="210">
        <v>27277.360799999999</v>
      </c>
      <c r="K80" s="210">
        <f t="shared" si="12"/>
        <v>7259.7097899999972</v>
      </c>
      <c r="L80" s="307">
        <f t="shared" si="3"/>
        <v>0</v>
      </c>
      <c r="M80" s="228">
        <f t="shared" si="4"/>
        <v>0</v>
      </c>
      <c r="N80" s="210">
        <f t="shared" si="5"/>
        <v>7259.7097899999972</v>
      </c>
    </row>
    <row r="81" spans="1:14" s="207" customFormat="1" ht="31.2" x14ac:dyDescent="0.3">
      <c r="A81" s="204" t="s">
        <v>784</v>
      </c>
      <c r="B81" s="212" t="s">
        <v>355</v>
      </c>
      <c r="C81" s="206">
        <f t="shared" ref="C81:C87" si="13">E81+F81+D81</f>
        <v>262277.92671999999</v>
      </c>
      <c r="D81" s="206">
        <f>D82</f>
        <v>250527.87560999999</v>
      </c>
      <c r="E81" s="206">
        <f>E82</f>
        <v>10438.661480000001</v>
      </c>
      <c r="F81" s="206">
        <f>F82</f>
        <v>1311.3896299999999</v>
      </c>
      <c r="G81" s="206">
        <f t="shared" ref="G81:G87" si="14">I81+J81+H81</f>
        <v>88502.008180000004</v>
      </c>
      <c r="H81" s="206">
        <f t="shared" ref="H81:J82" si="15">H82</f>
        <v>84537.118210000001</v>
      </c>
      <c r="I81" s="206">
        <f t="shared" si="15"/>
        <v>3522.3799300000001</v>
      </c>
      <c r="J81" s="206">
        <f t="shared" si="15"/>
        <v>442.51004</v>
      </c>
      <c r="K81" s="206">
        <f>M81+N81+L81</f>
        <v>173775.91854000001</v>
      </c>
      <c r="L81" s="306">
        <f t="shared" si="3"/>
        <v>165990.7574</v>
      </c>
      <c r="M81" s="226">
        <f t="shared" si="4"/>
        <v>6916.2815500000006</v>
      </c>
      <c r="N81" s="206">
        <f t="shared" si="5"/>
        <v>868.87958999999989</v>
      </c>
    </row>
    <row r="82" spans="1:14" s="211" customFormat="1" ht="31.2" x14ac:dyDescent="0.3">
      <c r="A82" s="208"/>
      <c r="B82" s="227" t="s">
        <v>785</v>
      </c>
      <c r="C82" s="210">
        <f t="shared" si="13"/>
        <v>262277.92671999999</v>
      </c>
      <c r="D82" s="187">
        <v>250527.87560999999</v>
      </c>
      <c r="E82" s="187">
        <v>10438.661480000001</v>
      </c>
      <c r="F82" s="187">
        <v>1311.3896299999999</v>
      </c>
      <c r="G82" s="210">
        <f t="shared" si="14"/>
        <v>88502.008180000004</v>
      </c>
      <c r="H82" s="210">
        <f t="shared" si="15"/>
        <v>84537.118210000001</v>
      </c>
      <c r="I82" s="210">
        <f t="shared" si="15"/>
        <v>3522.3799300000001</v>
      </c>
      <c r="J82" s="210">
        <f t="shared" si="15"/>
        <v>442.51004</v>
      </c>
      <c r="K82" s="210">
        <f>M82+N82+L82</f>
        <v>173775.91854000001</v>
      </c>
      <c r="L82" s="307">
        <f t="shared" si="3"/>
        <v>165990.7574</v>
      </c>
      <c r="M82" s="228">
        <f t="shared" si="4"/>
        <v>6916.2815500000006</v>
      </c>
      <c r="N82" s="210">
        <f t="shared" si="5"/>
        <v>868.87958999999989</v>
      </c>
    </row>
    <row r="83" spans="1:14" s="211" customFormat="1" ht="46.8" x14ac:dyDescent="0.3">
      <c r="A83" s="208"/>
      <c r="B83" s="229" t="s">
        <v>786</v>
      </c>
      <c r="C83" s="218">
        <f t="shared" si="13"/>
        <v>262277.92671999999</v>
      </c>
      <c r="D83" s="230">
        <v>250527.87560999999</v>
      </c>
      <c r="E83" s="230">
        <v>10438.661480000001</v>
      </c>
      <c r="F83" s="230">
        <v>1311.3896299999999</v>
      </c>
      <c r="G83" s="218">
        <f t="shared" si="14"/>
        <v>88502.008180000004</v>
      </c>
      <c r="H83" s="218">
        <v>84537.118210000001</v>
      </c>
      <c r="I83" s="218">
        <v>3522.3799300000001</v>
      </c>
      <c r="J83" s="218">
        <v>442.51004</v>
      </c>
      <c r="K83" s="218">
        <f>M83+N83+L83</f>
        <v>173775.91854000001</v>
      </c>
      <c r="L83" s="309">
        <f t="shared" si="3"/>
        <v>165990.7574</v>
      </c>
      <c r="M83" s="231">
        <f t="shared" si="4"/>
        <v>6916.2815500000006</v>
      </c>
      <c r="N83" s="218">
        <f t="shared" si="5"/>
        <v>868.87958999999989</v>
      </c>
    </row>
    <row r="84" spans="1:14" s="207" customFormat="1" ht="62.4" x14ac:dyDescent="0.3">
      <c r="A84" s="204" t="s">
        <v>787</v>
      </c>
      <c r="B84" s="212" t="s">
        <v>657</v>
      </c>
      <c r="C84" s="206">
        <f t="shared" si="13"/>
        <v>438.88</v>
      </c>
      <c r="D84" s="206">
        <f>D85</f>
        <v>0</v>
      </c>
      <c r="E84" s="206">
        <f>E85</f>
        <v>0</v>
      </c>
      <c r="F84" s="206">
        <f>F85</f>
        <v>438.88</v>
      </c>
      <c r="G84" s="206">
        <f t="shared" si="14"/>
        <v>0</v>
      </c>
      <c r="H84" s="206">
        <f>H85</f>
        <v>0</v>
      </c>
      <c r="I84" s="206">
        <f>I85</f>
        <v>0</v>
      </c>
      <c r="J84" s="206">
        <f>J85</f>
        <v>0</v>
      </c>
      <c r="K84" s="206">
        <f t="shared" si="12"/>
        <v>438.88</v>
      </c>
      <c r="L84" s="306">
        <f t="shared" si="3"/>
        <v>0</v>
      </c>
      <c r="M84" s="226">
        <f t="shared" si="4"/>
        <v>0</v>
      </c>
      <c r="N84" s="206">
        <f t="shared" si="5"/>
        <v>438.88</v>
      </c>
    </row>
    <row r="85" spans="1:14" s="211" customFormat="1" ht="31.2" x14ac:dyDescent="0.3">
      <c r="A85" s="208"/>
      <c r="B85" s="227" t="s">
        <v>788</v>
      </c>
      <c r="C85" s="210">
        <f t="shared" si="13"/>
        <v>438.88</v>
      </c>
      <c r="D85" s="187">
        <f>D86+D87</f>
        <v>0</v>
      </c>
      <c r="E85" s="187">
        <f>E86+E87</f>
        <v>0</v>
      </c>
      <c r="F85" s="187">
        <f>F86+F87</f>
        <v>438.88</v>
      </c>
      <c r="G85" s="210">
        <f t="shared" si="14"/>
        <v>0</v>
      </c>
      <c r="H85" s="210">
        <v>0</v>
      </c>
      <c r="I85" s="210">
        <v>0</v>
      </c>
      <c r="J85" s="210">
        <v>0</v>
      </c>
      <c r="K85" s="210">
        <f t="shared" si="12"/>
        <v>438.88</v>
      </c>
      <c r="L85" s="307">
        <f t="shared" si="3"/>
        <v>0</v>
      </c>
      <c r="M85" s="228">
        <f t="shared" si="4"/>
        <v>0</v>
      </c>
      <c r="N85" s="210">
        <f t="shared" si="5"/>
        <v>438.88</v>
      </c>
    </row>
    <row r="86" spans="1:14" s="211" customFormat="1" ht="31.2" x14ac:dyDescent="0.3">
      <c r="A86" s="208"/>
      <c r="B86" s="229" t="s">
        <v>789</v>
      </c>
      <c r="C86" s="218">
        <f t="shared" si="13"/>
        <v>368.32</v>
      </c>
      <c r="D86" s="230">
        <v>0</v>
      </c>
      <c r="E86" s="230">
        <v>0</v>
      </c>
      <c r="F86" s="230">
        <v>368.32</v>
      </c>
      <c r="G86" s="218">
        <f t="shared" si="14"/>
        <v>0</v>
      </c>
      <c r="H86" s="218">
        <v>0</v>
      </c>
      <c r="I86" s="218">
        <v>0</v>
      </c>
      <c r="J86" s="218">
        <v>0</v>
      </c>
      <c r="K86" s="218">
        <f t="shared" si="12"/>
        <v>368.32</v>
      </c>
      <c r="L86" s="309">
        <f t="shared" si="3"/>
        <v>0</v>
      </c>
      <c r="M86" s="231">
        <f t="shared" si="4"/>
        <v>0</v>
      </c>
      <c r="N86" s="218">
        <f t="shared" si="5"/>
        <v>368.32</v>
      </c>
    </row>
    <row r="87" spans="1:14" s="211" customFormat="1" ht="31.2" x14ac:dyDescent="0.3">
      <c r="A87" s="208"/>
      <c r="B87" s="229" t="s">
        <v>790</v>
      </c>
      <c r="C87" s="218">
        <f t="shared" si="13"/>
        <v>70.56</v>
      </c>
      <c r="D87" s="230">
        <v>0</v>
      </c>
      <c r="E87" s="230">
        <v>0</v>
      </c>
      <c r="F87" s="230">
        <v>70.56</v>
      </c>
      <c r="G87" s="218">
        <f t="shared" si="14"/>
        <v>0</v>
      </c>
      <c r="H87" s="218">
        <v>0</v>
      </c>
      <c r="I87" s="218">
        <v>0</v>
      </c>
      <c r="J87" s="218">
        <v>0</v>
      </c>
      <c r="K87" s="218">
        <f t="shared" si="12"/>
        <v>70.56</v>
      </c>
      <c r="L87" s="309">
        <f t="shared" si="3"/>
        <v>0</v>
      </c>
      <c r="M87" s="231">
        <f t="shared" si="4"/>
        <v>0</v>
      </c>
      <c r="N87" s="218">
        <f t="shared" si="5"/>
        <v>70.56</v>
      </c>
    </row>
    <row r="88" spans="1:14" s="203" customFormat="1" ht="46.8" x14ac:dyDescent="0.3">
      <c r="A88" s="200" t="s">
        <v>720</v>
      </c>
      <c r="B88" s="201" t="s">
        <v>791</v>
      </c>
      <c r="C88" s="202">
        <f>C89+C91+C93</f>
        <v>3937</v>
      </c>
      <c r="D88" s="202">
        <v>0</v>
      </c>
      <c r="E88" s="202">
        <f>E89+E91+E93</f>
        <v>2160</v>
      </c>
      <c r="F88" s="202">
        <f>F89+F91+F93</f>
        <v>1777</v>
      </c>
      <c r="G88" s="202">
        <f>J88</f>
        <v>0</v>
      </c>
      <c r="H88" s="202">
        <v>0</v>
      </c>
      <c r="I88" s="202">
        <v>0</v>
      </c>
      <c r="J88" s="202">
        <f>J89+J91</f>
        <v>0</v>
      </c>
      <c r="K88" s="202">
        <f>K89+K91+K93</f>
        <v>3937</v>
      </c>
      <c r="L88" s="305">
        <f t="shared" si="3"/>
        <v>0</v>
      </c>
      <c r="M88" s="232">
        <f t="shared" si="4"/>
        <v>2160</v>
      </c>
      <c r="N88" s="202">
        <f t="shared" si="5"/>
        <v>1777</v>
      </c>
    </row>
    <row r="89" spans="1:14" s="211" customFormat="1" ht="31.2" x14ac:dyDescent="0.3">
      <c r="A89" s="204" t="s">
        <v>792</v>
      </c>
      <c r="B89" s="205" t="s">
        <v>350</v>
      </c>
      <c r="C89" s="233">
        <f>C90</f>
        <v>1236.5999999999999</v>
      </c>
      <c r="D89" s="233">
        <v>0</v>
      </c>
      <c r="E89" s="233">
        <v>0</v>
      </c>
      <c r="F89" s="233">
        <f>F90</f>
        <v>1236.5999999999999</v>
      </c>
      <c r="G89" s="233">
        <v>0</v>
      </c>
      <c r="H89" s="233">
        <v>0</v>
      </c>
      <c r="I89" s="233">
        <v>0</v>
      </c>
      <c r="J89" s="233">
        <v>0</v>
      </c>
      <c r="K89" s="233">
        <f>K90</f>
        <v>1236.5999999999999</v>
      </c>
      <c r="L89" s="310">
        <f t="shared" si="3"/>
        <v>0</v>
      </c>
      <c r="M89" s="234">
        <f t="shared" si="4"/>
        <v>0</v>
      </c>
      <c r="N89" s="233">
        <f t="shared" si="5"/>
        <v>1236.5999999999999</v>
      </c>
    </row>
    <row r="90" spans="1:14" ht="46.8" x14ac:dyDescent="0.3">
      <c r="A90" s="235"/>
      <c r="B90" s="209" t="s">
        <v>793</v>
      </c>
      <c r="C90" s="236">
        <v>1236.5999999999999</v>
      </c>
      <c r="D90" s="236">
        <v>0</v>
      </c>
      <c r="E90" s="236">
        <v>0</v>
      </c>
      <c r="F90" s="236">
        <v>1236.5999999999999</v>
      </c>
      <c r="G90" s="236">
        <f>J90</f>
        <v>0</v>
      </c>
      <c r="H90" s="236">
        <v>0</v>
      </c>
      <c r="I90" s="236">
        <v>0</v>
      </c>
      <c r="J90" s="236">
        <v>0</v>
      </c>
      <c r="K90" s="236">
        <f>N90</f>
        <v>1236.5999999999999</v>
      </c>
      <c r="L90" s="311">
        <f t="shared" si="3"/>
        <v>0</v>
      </c>
      <c r="M90" s="237">
        <f t="shared" si="4"/>
        <v>0</v>
      </c>
      <c r="N90" s="238">
        <f t="shared" si="5"/>
        <v>1236.5999999999999</v>
      </c>
    </row>
    <row r="91" spans="1:14" ht="31.2" x14ac:dyDescent="0.3">
      <c r="A91" s="204" t="s">
        <v>794</v>
      </c>
      <c r="B91" s="205" t="s">
        <v>598</v>
      </c>
      <c r="C91" s="233">
        <f>C92</f>
        <v>300.39999999999998</v>
      </c>
      <c r="D91" s="233">
        <f>D92</f>
        <v>0</v>
      </c>
      <c r="E91" s="233">
        <f>E92</f>
        <v>0</v>
      </c>
      <c r="F91" s="233">
        <f>F92</f>
        <v>300.39999999999998</v>
      </c>
      <c r="G91" s="233">
        <f>G92</f>
        <v>0</v>
      </c>
      <c r="H91" s="233">
        <f t="shared" ref="H91:K93" si="16">H92</f>
        <v>0</v>
      </c>
      <c r="I91" s="233">
        <f t="shared" si="16"/>
        <v>0</v>
      </c>
      <c r="J91" s="233">
        <f t="shared" si="16"/>
        <v>0</v>
      </c>
      <c r="K91" s="233">
        <f t="shared" si="16"/>
        <v>300.39999999999998</v>
      </c>
      <c r="L91" s="310">
        <f t="shared" si="3"/>
        <v>0</v>
      </c>
      <c r="M91" s="233">
        <f t="shared" si="4"/>
        <v>0</v>
      </c>
      <c r="N91" s="233">
        <f t="shared" si="5"/>
        <v>300.39999999999998</v>
      </c>
    </row>
    <row r="92" spans="1:14" ht="46.8" x14ac:dyDescent="0.3">
      <c r="A92" s="239"/>
      <c r="B92" s="209" t="s">
        <v>795</v>
      </c>
      <c r="C92" s="236">
        <f>F92</f>
        <v>300.39999999999998</v>
      </c>
      <c r="D92" s="236">
        <v>0</v>
      </c>
      <c r="E92" s="236">
        <v>0</v>
      </c>
      <c r="F92" s="236">
        <v>300.39999999999998</v>
      </c>
      <c r="G92" s="236">
        <f>J92</f>
        <v>0</v>
      </c>
      <c r="H92" s="236">
        <v>0</v>
      </c>
      <c r="I92" s="236">
        <v>0</v>
      </c>
      <c r="J92" s="236">
        <v>0</v>
      </c>
      <c r="K92" s="236">
        <f>N92</f>
        <v>300.39999999999998</v>
      </c>
      <c r="L92" s="311">
        <f t="shared" si="3"/>
        <v>0</v>
      </c>
      <c r="M92" s="236">
        <f t="shared" si="4"/>
        <v>0</v>
      </c>
      <c r="N92" s="236">
        <f t="shared" si="5"/>
        <v>300.39999999999998</v>
      </c>
    </row>
    <row r="93" spans="1:14" ht="15.6" x14ac:dyDescent="0.3">
      <c r="A93" s="204" t="s">
        <v>794</v>
      </c>
      <c r="B93" s="205" t="s">
        <v>594</v>
      </c>
      <c r="C93" s="233">
        <f>C94</f>
        <v>2400</v>
      </c>
      <c r="D93" s="233">
        <f>D94</f>
        <v>0</v>
      </c>
      <c r="E93" s="233">
        <f>E94</f>
        <v>2160</v>
      </c>
      <c r="F93" s="233">
        <f>F94</f>
        <v>240</v>
      </c>
      <c r="G93" s="233">
        <f>G94</f>
        <v>0</v>
      </c>
      <c r="H93" s="233">
        <f t="shared" si="16"/>
        <v>0</v>
      </c>
      <c r="I93" s="233">
        <f t="shared" si="16"/>
        <v>0</v>
      </c>
      <c r="J93" s="233">
        <f t="shared" si="16"/>
        <v>0</v>
      </c>
      <c r="K93" s="233">
        <f t="shared" si="16"/>
        <v>2400</v>
      </c>
      <c r="L93" s="310">
        <f t="shared" ref="L93:N94" si="17">D93-H93</f>
        <v>0</v>
      </c>
      <c r="M93" s="233">
        <f t="shared" si="17"/>
        <v>2160</v>
      </c>
      <c r="N93" s="233">
        <f t="shared" si="17"/>
        <v>240</v>
      </c>
    </row>
    <row r="94" spans="1:14" ht="31.2" x14ac:dyDescent="0.3">
      <c r="A94" s="239"/>
      <c r="B94" s="209" t="s">
        <v>796</v>
      </c>
      <c r="C94" s="236">
        <f>F94+E94</f>
        <v>2400</v>
      </c>
      <c r="D94" s="236">
        <v>0</v>
      </c>
      <c r="E94" s="236">
        <v>2160</v>
      </c>
      <c r="F94" s="236">
        <v>240</v>
      </c>
      <c r="G94" s="236">
        <f>J94</f>
        <v>0</v>
      </c>
      <c r="H94" s="236">
        <v>0</v>
      </c>
      <c r="I94" s="236">
        <v>0</v>
      </c>
      <c r="J94" s="236">
        <v>0</v>
      </c>
      <c r="K94" s="236">
        <f>N94+M94</f>
        <v>2400</v>
      </c>
      <c r="L94" s="311">
        <f t="shared" si="17"/>
        <v>0</v>
      </c>
      <c r="M94" s="236">
        <f t="shared" si="17"/>
        <v>2160</v>
      </c>
      <c r="N94" s="236">
        <f t="shared" si="17"/>
        <v>240</v>
      </c>
    </row>
    <row r="96" spans="1:14" ht="16.8" hidden="1" x14ac:dyDescent="0.3">
      <c r="B96" s="240" t="s">
        <v>798</v>
      </c>
      <c r="D96" s="241">
        <f>E4+C12-C26</f>
        <v>0</v>
      </c>
    </row>
  </sheetData>
  <mergeCells count="27">
    <mergeCell ref="A2:N2"/>
    <mergeCell ref="C8:F9"/>
    <mergeCell ref="G8:J9"/>
    <mergeCell ref="K8:N9"/>
    <mergeCell ref="C22:F23"/>
    <mergeCell ref="G22:J23"/>
    <mergeCell ref="K22:N23"/>
    <mergeCell ref="D10:F10"/>
    <mergeCell ref="G10:G11"/>
    <mergeCell ref="H10:J10"/>
    <mergeCell ref="K10:K11"/>
    <mergeCell ref="A4:D4"/>
    <mergeCell ref="A20:N20"/>
    <mergeCell ref="A22:A25"/>
    <mergeCell ref="B22:B25"/>
    <mergeCell ref="C24:C25"/>
    <mergeCell ref="A5:D5"/>
    <mergeCell ref="D24:F24"/>
    <mergeCell ref="G24:G25"/>
    <mergeCell ref="H24:J24"/>
    <mergeCell ref="K24:K25"/>
    <mergeCell ref="A6:N6"/>
    <mergeCell ref="A8:A11"/>
    <mergeCell ref="B8:B11"/>
    <mergeCell ref="C10:C11"/>
    <mergeCell ref="L24:N24"/>
    <mergeCell ref="L10:N10"/>
  </mergeCells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ДОХОДЫ</vt:lpstr>
      <vt:lpstr>расходы</vt:lpstr>
      <vt:lpstr>Источники</vt:lpstr>
      <vt:lpstr>дорожный фонд</vt:lpstr>
      <vt:lpstr>'дорожный фонд'!Область_печати</vt:lpstr>
      <vt:lpstr>ДОХОДЫ!Область_печати</vt:lpstr>
      <vt:lpstr>Источники!Область_печати</vt:lpstr>
      <vt:lpstr>расходы!Область_печати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Селина</dc:creator>
  <cp:lastModifiedBy>user</cp:lastModifiedBy>
  <cp:lastPrinted>2026-07-30T11:31:44Z</cp:lastPrinted>
  <dcterms:created xsi:type="dcterms:W3CDTF">2024-10-23T06:02:00Z</dcterms:created>
  <dcterms:modified xsi:type="dcterms:W3CDTF">2026-09-16T07:50:27Z</dcterms:modified>
</cp:coreProperties>
</file>