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48" yWindow="816" windowWidth="11136" windowHeight="10452" tabRatio="922" activeTab="3"/>
  </bookViews>
  <sheets>
    <sheet name="приложение 1" sheetId="2" r:id="rId1"/>
    <sheet name="Приложение 2" sheetId="1" r:id="rId2"/>
    <sheet name="Приложение 4" sheetId="8" r:id="rId3"/>
    <sheet name="Приложение 5" sheetId="9" r:id="rId4"/>
    <sheet name="свод" sheetId="15" r:id="rId5"/>
  </sheets>
  <definedNames>
    <definedName name="_xlnm._FilterDatabase" localSheetId="0" hidden="1">'приложение 1'!$A$8:$H$555</definedName>
    <definedName name="_xlnm._FilterDatabase" localSheetId="1" hidden="1">'Приложение 2'!$A$9:$K$776</definedName>
    <definedName name="_xlnm.Print_Area" localSheetId="0">'приложение 1'!$A$1:$H$549</definedName>
    <definedName name="_xlnm.Print_Area" localSheetId="1">'Приложение 2'!$A$1:$J$776</definedName>
    <definedName name="_xlnm.Print_Area" localSheetId="2">'Приложение 4'!$A$1:$M$92</definedName>
    <definedName name="_xlnm.Print_Area" localSheetId="3">'Приложение 5'!$A$1:$E$20</definedName>
  </definedNames>
  <calcPr calcId="145621"/>
</workbook>
</file>

<file path=xl/calcChain.xml><?xml version="1.0" encoding="utf-8"?>
<calcChain xmlns="http://schemas.openxmlformats.org/spreadsheetml/2006/main">
  <c r="H356" i="1" l="1"/>
  <c r="H97" i="1"/>
  <c r="G97" i="1"/>
  <c r="F526" i="2"/>
  <c r="E526" i="2"/>
  <c r="F351" i="2"/>
  <c r="C12" i="15" l="1"/>
  <c r="H532" i="1" l="1"/>
  <c r="F164" i="2"/>
  <c r="F20" i="8" l="1"/>
  <c r="C17" i="15" l="1"/>
  <c r="G326" i="1" l="1"/>
  <c r="E544" i="2"/>
  <c r="C14" i="15" l="1"/>
  <c r="C18" i="15" s="1"/>
  <c r="G456" i="1"/>
  <c r="G455" i="1" s="1"/>
  <c r="G452" i="1" s="1"/>
  <c r="G451" i="1" s="1"/>
  <c r="G450" i="1" s="1"/>
  <c r="G449" i="1" s="1"/>
  <c r="G430" i="1" s="1"/>
  <c r="H459" i="1"/>
  <c r="E174" i="2"/>
  <c r="E173" i="2" s="1"/>
  <c r="E170" i="2" s="1"/>
  <c r="E169" i="2" s="1"/>
  <c r="F177" i="2"/>
  <c r="H92" i="1" l="1"/>
  <c r="G90" i="1"/>
  <c r="I324" i="1"/>
  <c r="I323" i="1" s="1"/>
  <c r="J324" i="1"/>
  <c r="J323" i="1" s="1"/>
  <c r="H327" i="1"/>
  <c r="G327" i="1"/>
  <c r="F327" i="1"/>
  <c r="G405" i="1"/>
  <c r="G404" i="1" s="1"/>
  <c r="G397" i="1" s="1"/>
  <c r="G396" i="1" s="1"/>
  <c r="G408" i="1"/>
  <c r="J408" i="1"/>
  <c r="I408" i="1"/>
  <c r="H408" i="1"/>
  <c r="F408" i="1"/>
  <c r="F547" i="2"/>
  <c r="E547" i="2"/>
  <c r="D547" i="2"/>
  <c r="F521" i="2"/>
  <c r="E519" i="2"/>
  <c r="E545" i="2"/>
  <c r="F545" i="2"/>
  <c r="D545" i="2"/>
  <c r="H325" i="1"/>
  <c r="G325" i="1"/>
  <c r="F325" i="1"/>
  <c r="E543" i="2"/>
  <c r="F543" i="2"/>
  <c r="D543" i="2"/>
  <c r="G263" i="1"/>
  <c r="G262" i="1" s="1"/>
  <c r="G231" i="1" s="1"/>
  <c r="H265" i="1"/>
  <c r="E504" i="2"/>
  <c r="F506" i="2"/>
  <c r="G529" i="1"/>
  <c r="G528" i="1" s="1"/>
  <c r="G523" i="1" s="1"/>
  <c r="G522" i="1" s="1"/>
  <c r="G493" i="1" s="1"/>
  <c r="G492" i="1" s="1"/>
  <c r="G491" i="1" s="1"/>
  <c r="G470" i="1" s="1"/>
  <c r="G324" i="1" l="1"/>
  <c r="F324" i="1"/>
  <c r="H324" i="1"/>
  <c r="H323" i="1" s="1"/>
  <c r="G323" i="1"/>
  <c r="G296" i="1" s="1"/>
  <c r="F323" i="1"/>
  <c r="G261" i="1"/>
  <c r="E161" i="2"/>
  <c r="E160" i="2" s="1"/>
  <c r="E155" i="2" s="1"/>
  <c r="E154" i="2" s="1"/>
  <c r="E64" i="2" s="1"/>
  <c r="G223" i="1"/>
  <c r="G222" i="1" s="1"/>
  <c r="G221" i="1" s="1"/>
  <c r="G202" i="1" s="1"/>
  <c r="G201" i="1" s="1"/>
  <c r="G200" i="1" s="1"/>
  <c r="G199" i="1" s="1"/>
  <c r="G166" i="1" s="1"/>
  <c r="H226" i="1"/>
  <c r="E426" i="2"/>
  <c r="E425" i="2" s="1"/>
  <c r="E424" i="2" s="1"/>
  <c r="E405" i="2" s="1"/>
  <c r="E404" i="2" s="1"/>
  <c r="F429" i="2"/>
  <c r="G679" i="1"/>
  <c r="G678" i="1" s="1"/>
  <c r="G675" i="1" s="1"/>
  <c r="G663" i="1" s="1"/>
  <c r="G662" i="1" s="1"/>
  <c r="G661" i="1" s="1"/>
  <c r="G660" i="1" s="1"/>
  <c r="G659" i="1" s="1"/>
  <c r="H680" i="1"/>
  <c r="F250" i="2"/>
  <c r="E249" i="2"/>
  <c r="E248" i="2" s="1"/>
  <c r="E240" i="2" s="1"/>
  <c r="E214" i="2" s="1"/>
  <c r="E213" i="2" s="1"/>
  <c r="G353" i="1"/>
  <c r="G339" i="1" s="1"/>
  <c r="G338" i="1" s="1"/>
  <c r="G331" i="1" s="1"/>
  <c r="G330" i="1" s="1"/>
  <c r="G329" i="1" s="1"/>
  <c r="E348" i="2"/>
  <c r="E339" i="2" s="1"/>
  <c r="E338" i="2" s="1"/>
  <c r="E330" i="2" s="1"/>
  <c r="G267" i="1" l="1"/>
  <c r="G96" i="1"/>
  <c r="G89" i="1" s="1"/>
  <c r="G88" i="1" s="1"/>
  <c r="G62" i="1" s="1"/>
  <c r="G12" i="1" s="1"/>
  <c r="J96" i="1"/>
  <c r="I96" i="1"/>
  <c r="H774" i="1"/>
  <c r="H772" i="1"/>
  <c r="H770" i="1"/>
  <c r="H768" i="1"/>
  <c r="H766" i="1"/>
  <c r="H765" i="1"/>
  <c r="H760" i="1"/>
  <c r="H759" i="1" s="1"/>
  <c r="H758" i="1" s="1"/>
  <c r="H757" i="1" s="1"/>
  <c r="H755" i="1"/>
  <c r="H754" i="1"/>
  <c r="H753" i="1" s="1"/>
  <c r="H752" i="1" s="1"/>
  <c r="H745" i="1"/>
  <c r="H744" i="1" s="1"/>
  <c r="H742" i="1"/>
  <c r="H740" i="1"/>
  <c r="H739" i="1" s="1"/>
  <c r="H736" i="1" s="1"/>
  <c r="H730" i="1"/>
  <c r="H729" i="1" s="1"/>
  <c r="H728" i="1" s="1"/>
  <c r="H727" i="1" s="1"/>
  <c r="H726" i="1" s="1"/>
  <c r="H725" i="1" s="1"/>
  <c r="H724" i="1" s="1"/>
  <c r="H722" i="1"/>
  <c r="H721" i="1" s="1"/>
  <c r="H720" i="1" s="1"/>
  <c r="H719" i="1" s="1"/>
  <c r="H718" i="1" s="1"/>
  <c r="H717" i="1" s="1"/>
  <c r="H714" i="1"/>
  <c r="H713" i="1" s="1"/>
  <c r="H712" i="1" s="1"/>
  <c r="H711" i="1" s="1"/>
  <c r="H710" i="1" s="1"/>
  <c r="H709" i="1" s="1"/>
  <c r="H708" i="1" s="1"/>
  <c r="H706" i="1"/>
  <c r="H705" i="1" s="1"/>
  <c r="H704" i="1"/>
  <c r="H703" i="1"/>
  <c r="H701" i="1"/>
  <c r="H699" i="1"/>
  <c r="H694" i="1"/>
  <c r="H693" i="1" s="1"/>
  <c r="H692" i="1" s="1"/>
  <c r="H691" i="1" s="1"/>
  <c r="H690" i="1" s="1"/>
  <c r="H686" i="1"/>
  <c r="H685" i="1" s="1"/>
  <c r="H683" i="1"/>
  <c r="H682" i="1"/>
  <c r="H679" i="1"/>
  <c r="H678" i="1" s="1"/>
  <c r="H676" i="1"/>
  <c r="H673" i="1"/>
  <c r="H672" i="1" s="1"/>
  <c r="H668" i="1"/>
  <c r="H667" i="1" s="1"/>
  <c r="H666" i="1"/>
  <c r="H665" i="1" s="1"/>
  <c r="H664" i="1" s="1"/>
  <c r="H657" i="1"/>
  <c r="H656" i="1" s="1"/>
  <c r="H655" i="1" s="1"/>
  <c r="H654" i="1" s="1"/>
  <c r="H653" i="1" s="1"/>
  <c r="H652" i="1" s="1"/>
  <c r="H649" i="1"/>
  <c r="H648" i="1"/>
  <c r="H646" i="1"/>
  <c r="H645" i="1" s="1"/>
  <c r="H644" i="1" s="1"/>
  <c r="H643" i="1" s="1"/>
  <c r="H642" i="1" s="1"/>
  <c r="H641" i="1" s="1"/>
  <c r="H639" i="1"/>
  <c r="H638" i="1" s="1"/>
  <c r="H637" i="1" s="1"/>
  <c r="H636" i="1" s="1"/>
  <c r="H635" i="1" s="1"/>
  <c r="H634" i="1" s="1"/>
  <c r="H625" i="1"/>
  <c r="H623" i="1"/>
  <c r="H621" i="1"/>
  <c r="H620" i="1" s="1"/>
  <c r="H619" i="1"/>
  <c r="H618" i="1" s="1"/>
  <c r="H611" i="1"/>
  <c r="H610" i="1" s="1"/>
  <c r="H609" i="1" s="1"/>
  <c r="H608" i="1" s="1"/>
  <c r="H607" i="1" s="1"/>
  <c r="H606" i="1" s="1"/>
  <c r="H603" i="1"/>
  <c r="H601" i="1"/>
  <c r="H598" i="1"/>
  <c r="H597" i="1" s="1"/>
  <c r="H595" i="1"/>
  <c r="H593" i="1"/>
  <c r="H589" i="1"/>
  <c r="H588" i="1" s="1"/>
  <c r="H587" i="1" s="1"/>
  <c r="H581" i="1"/>
  <c r="H580" i="1" s="1"/>
  <c r="H579" i="1" s="1"/>
  <c r="H577" i="1"/>
  <c r="H574" i="1" s="1"/>
  <c r="H573" i="1" s="1"/>
  <c r="H575" i="1"/>
  <c r="H569" i="1"/>
  <c r="H567" i="1"/>
  <c r="H565" i="1"/>
  <c r="H561" i="1"/>
  <c r="H559" i="1"/>
  <c r="H557" i="1"/>
  <c r="H555" i="1"/>
  <c r="H553" i="1"/>
  <c r="H548" i="1"/>
  <c r="H547" i="1" s="1"/>
  <c r="H546" i="1" s="1"/>
  <c r="H545" i="1" s="1"/>
  <c r="H544" i="1" s="1"/>
  <c r="H540" i="1"/>
  <c r="H538" i="1"/>
  <c r="H537" i="1" s="1"/>
  <c r="H536" i="1" s="1"/>
  <c r="H535" i="1" s="1"/>
  <c r="H534" i="1" s="1"/>
  <c r="H533" i="1" s="1"/>
  <c r="H529" i="1"/>
  <c r="H528" i="1" s="1"/>
  <c r="H525" i="1"/>
  <c r="H524" i="1"/>
  <c r="H520" i="1"/>
  <c r="H519" i="1" s="1"/>
  <c r="H518" i="1" s="1"/>
  <c r="H516" i="1"/>
  <c r="H515" i="1" s="1"/>
  <c r="H513" i="1"/>
  <c r="H511" i="1"/>
  <c r="H509" i="1"/>
  <c r="H507" i="1"/>
  <c r="H505" i="1"/>
  <c r="H501" i="1"/>
  <c r="H500" i="1"/>
  <c r="H498" i="1"/>
  <c r="H496" i="1"/>
  <c r="H489" i="1"/>
  <c r="H488" i="1" s="1"/>
  <c r="H487" i="1" s="1"/>
  <c r="H484" i="1"/>
  <c r="H483" i="1" s="1"/>
  <c r="H481" i="1"/>
  <c r="H478" i="1"/>
  <c r="H476" i="1"/>
  <c r="H467" i="1"/>
  <c r="H466" i="1" s="1"/>
  <c r="H465" i="1" s="1"/>
  <c r="H464" i="1" s="1"/>
  <c r="H463" i="1" s="1"/>
  <c r="H461" i="1"/>
  <c r="H460" i="1" s="1"/>
  <c r="H456" i="1"/>
  <c r="H455" i="1" s="1"/>
  <c r="H453" i="1"/>
  <c r="H442" i="1"/>
  <c r="H441" i="1" s="1"/>
  <c r="H440" i="1" s="1"/>
  <c r="H439" i="1" s="1"/>
  <c r="H438" i="1" s="1"/>
  <c r="H437" i="1"/>
  <c r="H436" i="1"/>
  <c r="H435" i="1" s="1"/>
  <c r="H434" i="1" s="1"/>
  <c r="H433" i="1" s="1"/>
  <c r="H432" i="1" s="1"/>
  <c r="H431" i="1" s="1"/>
  <c r="H428" i="1"/>
  <c r="H427" i="1" s="1"/>
  <c r="H426" i="1" s="1"/>
  <c r="H425" i="1" s="1"/>
  <c r="H424" i="1" s="1"/>
  <c r="H423" i="1" s="1"/>
  <c r="H420" i="1"/>
  <c r="H419" i="1" s="1"/>
  <c r="H418" i="1" s="1"/>
  <c r="H416" i="1"/>
  <c r="H406" i="1"/>
  <c r="H405" i="1" s="1"/>
  <c r="H404" i="1" s="1"/>
  <c r="H402" i="1"/>
  <c r="H401" i="1" s="1"/>
  <c r="H400" i="1" s="1"/>
  <c r="H399" i="1" s="1"/>
  <c r="H398" i="1" s="1"/>
  <c r="H394" i="1"/>
  <c r="H392" i="1"/>
  <c r="H383" i="1"/>
  <c r="H382" i="1"/>
  <c r="H381" i="1" s="1"/>
  <c r="H377" i="1"/>
  <c r="H376" i="1" s="1"/>
  <c r="H375" i="1" s="1"/>
  <c r="H372" i="1"/>
  <c r="H371" i="1" s="1"/>
  <c r="H369" i="1"/>
  <c r="H368" i="1" s="1"/>
  <c r="H365" i="1"/>
  <c r="H364" i="1" s="1"/>
  <c r="H362" i="1"/>
  <c r="H360" i="1"/>
  <c r="H358" i="1"/>
  <c r="H353" i="1"/>
  <c r="H351" i="1"/>
  <c r="H350" i="1" s="1"/>
  <c r="H348" i="1"/>
  <c r="H346" i="1"/>
  <c r="H344" i="1"/>
  <c r="H341" i="1"/>
  <c r="H340" i="1" s="1"/>
  <c r="H334" i="1"/>
  <c r="H333" i="1"/>
  <c r="H332" i="1" s="1"/>
  <c r="H321" i="1"/>
  <c r="H320" i="1"/>
  <c r="H319" i="1" s="1"/>
  <c r="H317" i="1"/>
  <c r="H315" i="1"/>
  <c r="H312" i="1"/>
  <c r="H311" i="1" s="1"/>
  <c r="H309" i="1"/>
  <c r="H307" i="1"/>
  <c r="H305" i="1"/>
  <c r="H301" i="1"/>
  <c r="H300" i="1" s="1"/>
  <c r="H299" i="1" s="1"/>
  <c r="H292" i="1"/>
  <c r="H291" i="1" s="1"/>
  <c r="H290" i="1" s="1"/>
  <c r="H287" i="1"/>
  <c r="H286" i="1" s="1"/>
  <c r="H284" i="1"/>
  <c r="H282" i="1"/>
  <c r="H280" i="1"/>
  <c r="H278" i="1"/>
  <c r="H273" i="1"/>
  <c r="H272" i="1" s="1"/>
  <c r="H271" i="1" s="1"/>
  <c r="H270" i="1" s="1"/>
  <c r="H263" i="1"/>
  <c r="H262" i="1" s="1"/>
  <c r="H261" i="1" s="1"/>
  <c r="H259" i="1"/>
  <c r="H258" i="1" s="1"/>
  <c r="H255" i="1"/>
  <c r="H254" i="1" s="1"/>
  <c r="H252" i="1"/>
  <c r="H248" i="1"/>
  <c r="H247" i="1" s="1"/>
  <c r="H245" i="1"/>
  <c r="H243" i="1"/>
  <c r="H242" i="1" s="1"/>
  <c r="H238" i="1"/>
  <c r="H237" i="1" s="1"/>
  <c r="H235" i="1"/>
  <c r="H234" i="1" s="1"/>
  <c r="H229" i="1"/>
  <c r="H228" i="1" s="1"/>
  <c r="H227" i="1" s="1"/>
  <c r="H223" i="1"/>
  <c r="H222" i="1" s="1"/>
  <c r="H221" i="1" s="1"/>
  <c r="H219" i="1"/>
  <c r="H218" i="1" s="1"/>
  <c r="H217" i="1"/>
  <c r="H216" i="1" s="1"/>
  <c r="H215" i="1"/>
  <c r="H214" i="1"/>
  <c r="H211" i="1"/>
  <c r="H210" i="1"/>
  <c r="H207" i="1"/>
  <c r="H206" i="1" s="1"/>
  <c r="H204" i="1"/>
  <c r="H203" i="1" s="1"/>
  <c r="H197" i="1"/>
  <c r="H196" i="1" s="1"/>
  <c r="H195" i="1" s="1"/>
  <c r="H194" i="1" s="1"/>
  <c r="H190" i="1"/>
  <c r="H189" i="1" s="1"/>
  <c r="H188" i="1" s="1"/>
  <c r="H186" i="1"/>
  <c r="H185" i="1" s="1"/>
  <c r="H184" i="1" s="1"/>
  <c r="H183" i="1" s="1"/>
  <c r="H181" i="1"/>
  <c r="H179" i="1"/>
  <c r="H177" i="1"/>
  <c r="H175" i="1"/>
  <c r="H172" i="1"/>
  <c r="H171" i="1" s="1"/>
  <c r="H164" i="1"/>
  <c r="H163" i="1" s="1"/>
  <c r="H162" i="1" s="1"/>
  <c r="H160" i="1"/>
  <c r="H157" i="1"/>
  <c r="H155" i="1"/>
  <c r="H152" i="1"/>
  <c r="H147" i="1"/>
  <c r="H145" i="1"/>
  <c r="H138" i="1"/>
  <c r="H137" i="1"/>
  <c r="H136" i="1"/>
  <c r="H133" i="1"/>
  <c r="H127" i="1"/>
  <c r="H126" i="1"/>
  <c r="H124" i="1"/>
  <c r="H122" i="1"/>
  <c r="H120" i="1"/>
  <c r="H114" i="1"/>
  <c r="H112" i="1" s="1"/>
  <c r="H111" i="1" s="1"/>
  <c r="H110" i="1" s="1"/>
  <c r="H109" i="1" s="1"/>
  <c r="H108" i="1" s="1"/>
  <c r="H107" i="1" s="1"/>
  <c r="H106" i="1" s="1"/>
  <c r="H104" i="1"/>
  <c r="H102" i="1"/>
  <c r="H100" i="1"/>
  <c r="H98" i="1"/>
  <c r="H96" i="1"/>
  <c r="H94" i="1"/>
  <c r="H91" i="1"/>
  <c r="H90" i="1"/>
  <c r="H85" i="1"/>
  <c r="H84" i="1" s="1"/>
  <c r="H83" i="1" s="1"/>
  <c r="H82" i="1" s="1"/>
  <c r="H81" i="1"/>
  <c r="H80" i="1" s="1"/>
  <c r="H79" i="1"/>
  <c r="H78" i="1" s="1"/>
  <c r="H73" i="1"/>
  <c r="H72" i="1" s="1"/>
  <c r="H71" i="1" s="1"/>
  <c r="H69" i="1"/>
  <c r="H67" i="1"/>
  <c r="H60" i="1"/>
  <c r="H59" i="1" s="1"/>
  <c r="H58" i="1" s="1"/>
  <c r="H57" i="1" s="1"/>
  <c r="H56" i="1" s="1"/>
  <c r="H55" i="1" s="1"/>
  <c r="H53" i="1"/>
  <c r="H52" i="1" s="1"/>
  <c r="H51" i="1" s="1"/>
  <c r="H48" i="1"/>
  <c r="H47" i="1" s="1"/>
  <c r="H46" i="1" s="1"/>
  <c r="H44" i="1"/>
  <c r="H41" i="1"/>
  <c r="H38" i="1"/>
  <c r="H36" i="1"/>
  <c r="H33" i="1"/>
  <c r="H30" i="1"/>
  <c r="H27" i="1"/>
  <c r="H26" i="1"/>
  <c r="H25" i="1" s="1"/>
  <c r="H24" i="1" s="1"/>
  <c r="H23" i="1" s="1"/>
  <c r="H19" i="1"/>
  <c r="H18" i="1" s="1"/>
  <c r="H17" i="1" s="1"/>
  <c r="H16" i="1" s="1"/>
  <c r="H15" i="1" s="1"/>
  <c r="H14" i="1" s="1"/>
  <c r="H13" i="1" s="1"/>
  <c r="G732" i="1"/>
  <c r="F96" i="1"/>
  <c r="H525" i="2"/>
  <c r="G525" i="2"/>
  <c r="F525" i="2"/>
  <c r="E525" i="2"/>
  <c r="D525" i="2"/>
  <c r="E12" i="2"/>
  <c r="E13" i="2"/>
  <c r="E14" i="2"/>
  <c r="E15" i="2"/>
  <c r="F541" i="2"/>
  <c r="F539" i="2"/>
  <c r="F537" i="2"/>
  <c r="F535" i="2"/>
  <c r="F533" i="2"/>
  <c r="F531" i="2"/>
  <c r="F529" i="2"/>
  <c r="F527" i="2"/>
  <c r="F520" i="2"/>
  <c r="F519" i="2" s="1"/>
  <c r="F517" i="2"/>
  <c r="F516" i="2"/>
  <c r="F515" i="2" s="1"/>
  <c r="F513" i="2"/>
  <c r="F511" i="2"/>
  <c r="F509" i="2"/>
  <c r="F508" i="2" s="1"/>
  <c r="F504" i="2"/>
  <c r="F501" i="2"/>
  <c r="F499" i="2"/>
  <c r="F498" i="2" s="1"/>
  <c r="F495" i="2" s="1"/>
  <c r="F496" i="2"/>
  <c r="F492" i="2"/>
  <c r="F491" i="2" s="1"/>
  <c r="F488" i="2"/>
  <c r="F487" i="2" s="1"/>
  <c r="F485" i="2"/>
  <c r="F470" i="2"/>
  <c r="F469" i="2" s="1"/>
  <c r="F467" i="2"/>
  <c r="F466" i="2"/>
  <c r="F465" i="2"/>
  <c r="F463" i="2"/>
  <c r="F462" i="2"/>
  <c r="F459" i="2"/>
  <c r="F458" i="2" s="1"/>
  <c r="F456" i="2"/>
  <c r="F455" i="2"/>
  <c r="F454" i="2" s="1"/>
  <c r="F452" i="2"/>
  <c r="F447" i="2"/>
  <c r="F446" i="2" s="1"/>
  <c r="F445" i="2" s="1"/>
  <c r="F441" i="2"/>
  <c r="F440" i="2" s="1"/>
  <c r="F439" i="2" s="1"/>
  <c r="F436" i="2"/>
  <c r="F435" i="2" s="1"/>
  <c r="F434" i="2" s="1"/>
  <c r="F432" i="2"/>
  <c r="F431" i="2" s="1"/>
  <c r="F430" i="2" s="1"/>
  <c r="F426" i="2"/>
  <c r="F425" i="2"/>
  <c r="F424" i="2" s="1"/>
  <c r="F422" i="2"/>
  <c r="F421" i="2"/>
  <c r="F420" i="2"/>
  <c r="F419" i="2" s="1"/>
  <c r="F418" i="2"/>
  <c r="F417" i="2"/>
  <c r="F414" i="2"/>
  <c r="F413" i="2" s="1"/>
  <c r="F410" i="2"/>
  <c r="F409" i="2"/>
  <c r="F407" i="2"/>
  <c r="F406" i="2" s="1"/>
  <c r="F402" i="2"/>
  <c r="F401" i="2"/>
  <c r="F400" i="2" s="1"/>
  <c r="F398" i="2"/>
  <c r="F396" i="2"/>
  <c r="F393" i="2"/>
  <c r="F392" i="2" s="1"/>
  <c r="F390" i="2"/>
  <c r="F388" i="2"/>
  <c r="F385" i="2"/>
  <c r="F381" i="2"/>
  <c r="F380" i="2" s="1"/>
  <c r="F379" i="2"/>
  <c r="F378" i="2" s="1"/>
  <c r="F377" i="2" s="1"/>
  <c r="F375" i="2"/>
  <c r="F374" i="2" s="1"/>
  <c r="F371" i="2"/>
  <c r="F370" i="2" s="1"/>
  <c r="F368" i="2"/>
  <c r="F366" i="2"/>
  <c r="F364" i="2"/>
  <c r="F362" i="2"/>
  <c r="F360" i="2"/>
  <c r="F358" i="2"/>
  <c r="F355" i="2"/>
  <c r="F354" i="2" s="1"/>
  <c r="F352" i="2"/>
  <c r="F348" i="2"/>
  <c r="F346" i="2"/>
  <c r="F344" i="2"/>
  <c r="F341" i="2"/>
  <c r="F340" i="2" s="1"/>
  <c r="F334" i="2"/>
  <c r="F333" i="2" s="1"/>
  <c r="F332" i="2" s="1"/>
  <c r="F331" i="2" s="1"/>
  <c r="F328" i="2"/>
  <c r="F326" i="2"/>
  <c r="F324" i="2"/>
  <c r="F322" i="2"/>
  <c r="F319" i="2"/>
  <c r="F318" i="2" s="1"/>
  <c r="F315" i="2"/>
  <c r="F314" i="2" s="1"/>
  <c r="F312" i="2"/>
  <c r="F310" i="2"/>
  <c r="F309" i="2" s="1"/>
  <c r="F305" i="2"/>
  <c r="F302" i="2"/>
  <c r="F298" i="2"/>
  <c r="F297" i="2" s="1"/>
  <c r="F296" i="2" s="1"/>
  <c r="F295" i="2" s="1"/>
  <c r="F293" i="2"/>
  <c r="F291" i="2"/>
  <c r="F290" i="2" s="1"/>
  <c r="F289" i="2" s="1"/>
  <c r="F286" i="2"/>
  <c r="F283" i="2"/>
  <c r="F282" i="2" s="1"/>
  <c r="F281" i="2" s="1"/>
  <c r="F279" i="2"/>
  <c r="F277" i="2"/>
  <c r="F276" i="2" s="1"/>
  <c r="F275" i="2"/>
  <c r="F274" i="2" s="1"/>
  <c r="F270" i="2"/>
  <c r="F269" i="2" s="1"/>
  <c r="F268" i="2" s="1"/>
  <c r="F265" i="2"/>
  <c r="F264" i="2" s="1"/>
  <c r="F262" i="2"/>
  <c r="F258" i="2"/>
  <c r="F257" i="2" s="1"/>
  <c r="F255" i="2"/>
  <c r="F254" i="2" s="1"/>
  <c r="F251" i="2"/>
  <c r="F249" i="2"/>
  <c r="F248" i="2" s="1"/>
  <c r="F246" i="2"/>
  <c r="F243" i="2"/>
  <c r="F242" i="2" s="1"/>
  <c r="F241" i="2" s="1"/>
  <c r="F238" i="2"/>
  <c r="F237" i="2" s="1"/>
  <c r="F236" i="2"/>
  <c r="F234" i="2" s="1"/>
  <c r="F232" i="2"/>
  <c r="F230" i="2"/>
  <c r="F227" i="2"/>
  <c r="F226" i="2" s="1"/>
  <c r="F224" i="2"/>
  <c r="F223" i="2" s="1"/>
  <c r="F222" i="2"/>
  <c r="F221" i="2" s="1"/>
  <c r="F219" i="2"/>
  <c r="F217" i="2"/>
  <c r="F216" i="2" s="1"/>
  <c r="F215" i="2" s="1"/>
  <c r="F211" i="2"/>
  <c r="F210" i="2" s="1"/>
  <c r="F207" i="2"/>
  <c r="F206" i="2" s="1"/>
  <c r="F204" i="2"/>
  <c r="F202" i="2"/>
  <c r="F199" i="2"/>
  <c r="F197" i="2"/>
  <c r="F195" i="2"/>
  <c r="F188" i="2"/>
  <c r="F187" i="2" s="1"/>
  <c r="F186" i="2" s="1"/>
  <c r="F183" i="2"/>
  <c r="F181" i="2"/>
  <c r="F179" i="2"/>
  <c r="F174" i="2"/>
  <c r="F173" i="2" s="1"/>
  <c r="F170" i="2" s="1"/>
  <c r="F171" i="2"/>
  <c r="F167" i="2"/>
  <c r="F166" i="2" s="1"/>
  <c r="F165" i="2" s="1"/>
  <c r="F161" i="2"/>
  <c r="F160" i="2" s="1"/>
  <c r="F157" i="2"/>
  <c r="F156" i="2" s="1"/>
  <c r="F151" i="2"/>
  <c r="F148" i="2"/>
  <c r="F147" i="2" s="1"/>
  <c r="F145" i="2"/>
  <c r="F143" i="2"/>
  <c r="F142" i="2" s="1"/>
  <c r="F137" i="2"/>
  <c r="F135" i="2"/>
  <c r="F133" i="2"/>
  <c r="F129" i="2"/>
  <c r="F127" i="2"/>
  <c r="F125" i="2"/>
  <c r="F123" i="2"/>
  <c r="F121" i="2"/>
  <c r="F119" i="2"/>
  <c r="F118" i="2"/>
  <c r="F117" i="2" s="1"/>
  <c r="F113" i="2"/>
  <c r="F112" i="2" s="1"/>
  <c r="F110" i="2"/>
  <c r="F109" i="2" s="1"/>
  <c r="F107" i="2"/>
  <c r="F105" i="2"/>
  <c r="F103" i="2"/>
  <c r="F101" i="2"/>
  <c r="F99" i="2"/>
  <c r="F97" i="2"/>
  <c r="F96" i="2"/>
  <c r="F95" i="2" s="1"/>
  <c r="F93" i="2"/>
  <c r="F89" i="2"/>
  <c r="F88" i="2" s="1"/>
  <c r="F86" i="2"/>
  <c r="F84" i="2"/>
  <c r="F79" i="2"/>
  <c r="F78" i="2" s="1"/>
  <c r="F76" i="2"/>
  <c r="F74" i="2"/>
  <c r="F72" i="2"/>
  <c r="F69" i="2"/>
  <c r="F67" i="2"/>
  <c r="F63" i="2"/>
  <c r="F62" i="2" s="1"/>
  <c r="F61" i="2"/>
  <c r="F60" i="2" s="1"/>
  <c r="F57" i="2"/>
  <c r="F55" i="2"/>
  <c r="F52" i="2"/>
  <c r="F50" i="2"/>
  <c r="F48" i="2"/>
  <c r="F45" i="2"/>
  <c r="F42" i="2"/>
  <c r="F40" i="2"/>
  <c r="F37" i="2"/>
  <c r="F34" i="2"/>
  <c r="F31" i="2"/>
  <c r="F30" i="2"/>
  <c r="F29" i="2"/>
  <c r="F28" i="2"/>
  <c r="F27" i="2" s="1"/>
  <c r="F26" i="2"/>
  <c r="F25" i="2" s="1"/>
  <c r="F21" i="2"/>
  <c r="F19" i="2"/>
  <c r="F15" i="2"/>
  <c r="F484" i="2" l="1"/>
  <c r="F83" i="2"/>
  <c r="F141" i="2"/>
  <c r="F503" i="2"/>
  <c r="H135" i="1"/>
  <c r="H592" i="1"/>
  <c r="H591" i="1" s="1"/>
  <c r="F132" i="2"/>
  <c r="F131" i="2" s="1"/>
  <c r="F451" i="2"/>
  <c r="F18" i="2"/>
  <c r="F17" i="2" s="1"/>
  <c r="H495" i="1"/>
  <c r="E503" i="2"/>
  <c r="E494" i="2" s="1"/>
  <c r="H151" i="1"/>
  <c r="H233" i="1"/>
  <c r="H391" i="1"/>
  <c r="H390" i="1" s="1"/>
  <c r="H389" i="1" s="1"/>
  <c r="H388" i="1" s="1"/>
  <c r="H387" i="1" s="1"/>
  <c r="H386" i="1" s="1"/>
  <c r="H397" i="1"/>
  <c r="H396" i="1" s="1"/>
  <c r="H241" i="1"/>
  <c r="H240" i="1" s="1"/>
  <c r="H764" i="1"/>
  <c r="H763" i="1" s="1"/>
  <c r="H762" i="1" s="1"/>
  <c r="H89" i="1"/>
  <c r="H88" i="1" s="1"/>
  <c r="H251" i="1"/>
  <c r="H250" i="1" s="1"/>
  <c r="H232" i="1" s="1"/>
  <c r="H231" i="1" s="1"/>
  <c r="H552" i="1"/>
  <c r="H551" i="1" s="1"/>
  <c r="H600" i="1"/>
  <c r="H599" i="1" s="1"/>
  <c r="H586" i="1" s="1"/>
  <c r="H585" i="1" s="1"/>
  <c r="H584" i="1" s="1"/>
  <c r="H583" i="1" s="1"/>
  <c r="H698" i="1"/>
  <c r="H697" i="1" s="1"/>
  <c r="H696" i="1" s="1"/>
  <c r="H689" i="1" s="1"/>
  <c r="H688" i="1" s="1"/>
  <c r="H144" i="1"/>
  <c r="H143" i="1" s="1"/>
  <c r="H209" i="1"/>
  <c r="H277" i="1"/>
  <c r="H276" i="1" s="1"/>
  <c r="H269" i="1" s="1"/>
  <c r="H268" i="1" s="1"/>
  <c r="H681" i="1"/>
  <c r="H132" i="1"/>
  <c r="H131" i="1" s="1"/>
  <c r="H130" i="1" s="1"/>
  <c r="H129" i="1" s="1"/>
  <c r="H452" i="1"/>
  <c r="H451" i="1" s="1"/>
  <c r="H450" i="1" s="1"/>
  <c r="H449" i="1" s="1"/>
  <c r="H430" i="1" s="1"/>
  <c r="H66" i="1"/>
  <c r="H65" i="1" s="1"/>
  <c r="H174" i="1"/>
  <c r="H170" i="1" s="1"/>
  <c r="H169" i="1" s="1"/>
  <c r="H168" i="1" s="1"/>
  <c r="H167" i="1" s="1"/>
  <c r="H504" i="1"/>
  <c r="H494" i="1" s="1"/>
  <c r="H564" i="1"/>
  <c r="H563" i="1" s="1"/>
  <c r="H29" i="1"/>
  <c r="H28" i="1" s="1"/>
  <c r="H22" i="1" s="1"/>
  <c r="H21" i="1" s="1"/>
  <c r="H20" i="1" s="1"/>
  <c r="H475" i="1"/>
  <c r="H474" i="1" s="1"/>
  <c r="H473" i="1" s="1"/>
  <c r="H472" i="1" s="1"/>
  <c r="H471" i="1" s="1"/>
  <c r="H77" i="1"/>
  <c r="H76" i="1" s="1"/>
  <c r="H119" i="1"/>
  <c r="H118" i="1" s="1"/>
  <c r="H117" i="1" s="1"/>
  <c r="H116" i="1" s="1"/>
  <c r="H150" i="1"/>
  <c r="H149" i="1" s="1"/>
  <c r="H304" i="1"/>
  <c r="H303" i="1" s="1"/>
  <c r="H298" i="1" s="1"/>
  <c r="H297" i="1" s="1"/>
  <c r="H296" i="1" s="1"/>
  <c r="H523" i="1"/>
  <c r="H522" i="1" s="1"/>
  <c r="F155" i="2"/>
  <c r="F154" i="2" s="1"/>
  <c r="H675" i="1"/>
  <c r="H339" i="1"/>
  <c r="H735" i="1"/>
  <c r="H734" i="1" s="1"/>
  <c r="H733" i="1" s="1"/>
  <c r="H732" i="1" s="1"/>
  <c r="H617" i="1"/>
  <c r="H616" i="1" s="1"/>
  <c r="H615" i="1" s="1"/>
  <c r="H614" i="1" s="1"/>
  <c r="H613" i="1" s="1"/>
  <c r="H374" i="1"/>
  <c r="H357" i="1"/>
  <c r="H751" i="1"/>
  <c r="H750" i="1"/>
  <c r="H749" i="1" s="1"/>
  <c r="H748" i="1" s="1"/>
  <c r="H747" i="1" s="1"/>
  <c r="H633" i="1"/>
  <c r="H193" i="1"/>
  <c r="H192" i="1"/>
  <c r="H202" i="1"/>
  <c r="H201" i="1" s="1"/>
  <c r="H200" i="1" s="1"/>
  <c r="H199" i="1" s="1"/>
  <c r="H415" i="1"/>
  <c r="H414" i="1" s="1"/>
  <c r="H413" i="1" s="1"/>
  <c r="H412" i="1" s="1"/>
  <c r="H411" i="1" s="1"/>
  <c r="H410" i="1" s="1"/>
  <c r="G747" i="1"/>
  <c r="F229" i="2"/>
  <c r="F412" i="2"/>
  <c r="F464" i="2"/>
  <c r="F461" i="2" s="1"/>
  <c r="F261" i="2"/>
  <c r="F260" i="2" s="1"/>
  <c r="F357" i="2"/>
  <c r="F384" i="2"/>
  <c r="F383" i="2" s="1"/>
  <c r="F59" i="2"/>
  <c r="F58" i="2" s="1"/>
  <c r="F116" i="2"/>
  <c r="F115" i="2" s="1"/>
  <c r="F273" i="2"/>
  <c r="F272" i="2" s="1"/>
  <c r="F178" i="2"/>
  <c r="F13" i="2"/>
  <c r="F92" i="2"/>
  <c r="F82" i="2" s="1"/>
  <c r="F308" i="2"/>
  <c r="F288" i="2"/>
  <c r="F218" i="2"/>
  <c r="F321" i="2"/>
  <c r="F317" i="2" s="1"/>
  <c r="F253" i="2"/>
  <c r="F12" i="2"/>
  <c r="E16" i="2"/>
  <c r="E11" i="2" s="1"/>
  <c r="F169" i="2"/>
  <c r="F66" i="2"/>
  <c r="F65" i="2" s="1"/>
  <c r="F240" i="2"/>
  <c r="F214" i="2" s="1"/>
  <c r="F213" i="2" s="1"/>
  <c r="F450" i="2"/>
  <c r="F438" i="2"/>
  <c r="F339" i="2"/>
  <c r="F483" i="2"/>
  <c r="F194" i="2"/>
  <c r="F193" i="2" s="1"/>
  <c r="F14" i="2"/>
  <c r="F24" i="2"/>
  <c r="F23" i="2" s="1"/>
  <c r="F405" i="2"/>
  <c r="F404" i="2" s="1"/>
  <c r="F494" i="2"/>
  <c r="F33" i="2"/>
  <c r="F32" i="2" s="1"/>
  <c r="F619" i="1"/>
  <c r="D275" i="2"/>
  <c r="H64" i="1" l="1"/>
  <c r="H63" i="1" s="1"/>
  <c r="H338" i="1"/>
  <c r="H331" i="1" s="1"/>
  <c r="H330" i="1" s="1"/>
  <c r="H329" i="1" s="1"/>
  <c r="F338" i="2"/>
  <c r="F330" i="2" s="1"/>
  <c r="H550" i="1"/>
  <c r="H543" i="1" s="1"/>
  <c r="H542" i="1" s="1"/>
  <c r="H62" i="1"/>
  <c r="H12" i="1" s="1"/>
  <c r="H142" i="1"/>
  <c r="H141" i="1" s="1"/>
  <c r="H140" i="1" s="1"/>
  <c r="H115" i="1" s="1"/>
  <c r="H493" i="1"/>
  <c r="H492" i="1" s="1"/>
  <c r="H491" i="1" s="1"/>
  <c r="H470" i="1" s="1"/>
  <c r="H469" i="1" s="1"/>
  <c r="H663" i="1"/>
  <c r="H662" i="1" s="1"/>
  <c r="H661" i="1" s="1"/>
  <c r="H660" i="1" s="1"/>
  <c r="H659" i="1" s="1"/>
  <c r="H632" i="1" s="1"/>
  <c r="H166" i="1"/>
  <c r="H267" i="1"/>
  <c r="G11" i="1"/>
  <c r="G632" i="1"/>
  <c r="G469" i="1"/>
  <c r="F307" i="2"/>
  <c r="F64" i="2"/>
  <c r="F16" i="2"/>
  <c r="E10" i="2"/>
  <c r="E549" i="2"/>
  <c r="D236" i="2"/>
  <c r="D234" i="2" s="1"/>
  <c r="H11" i="1" l="1"/>
  <c r="H776" i="1" s="1"/>
  <c r="G776" i="1"/>
  <c r="F11" i="2"/>
  <c r="F10" i="2" s="1"/>
  <c r="F549" i="2" l="1"/>
  <c r="C16" i="9" s="1"/>
  <c r="F66" i="8"/>
  <c r="F50" i="8"/>
  <c r="C50" i="8" s="1"/>
  <c r="C64" i="8"/>
  <c r="C65" i="8"/>
  <c r="C81" i="8"/>
  <c r="C82" i="8"/>
  <c r="C83" i="8"/>
  <c r="C84" i="8"/>
  <c r="C85" i="8"/>
  <c r="F320" i="1"/>
  <c r="J127" i="1"/>
  <c r="I127" i="1"/>
  <c r="F127" i="1"/>
  <c r="H459" i="2"/>
  <c r="G459" i="2"/>
  <c r="D459" i="2"/>
  <c r="D401" i="2" l="1"/>
  <c r="J27" i="1" l="1"/>
  <c r="F27" i="1"/>
  <c r="J26" i="1"/>
  <c r="I26" i="1"/>
  <c r="F26" i="1"/>
  <c r="H28" i="2"/>
  <c r="G28" i="2"/>
  <c r="D28" i="2"/>
  <c r="H29" i="2"/>
  <c r="D29" i="2"/>
  <c r="J91" i="1" l="1"/>
  <c r="I91" i="1"/>
  <c r="F91" i="1"/>
  <c r="H520" i="2"/>
  <c r="G520" i="2"/>
  <c r="D520" i="2"/>
  <c r="F704" i="1"/>
  <c r="I273" i="1"/>
  <c r="I272" i="1" s="1"/>
  <c r="I271" i="1" s="1"/>
  <c r="I270" i="1" s="1"/>
  <c r="F19" i="1"/>
  <c r="J19" i="1"/>
  <c r="I19" i="1"/>
  <c r="J548" i="1"/>
  <c r="I548" i="1"/>
  <c r="F548" i="1"/>
  <c r="J694" i="1"/>
  <c r="I694" i="1"/>
  <c r="F694" i="1"/>
  <c r="J740" i="1"/>
  <c r="I740" i="1"/>
  <c r="F740" i="1"/>
  <c r="J755" i="1"/>
  <c r="I755" i="1"/>
  <c r="F755" i="1"/>
  <c r="J406" i="1"/>
  <c r="I406" i="1"/>
  <c r="F406" i="1"/>
  <c r="D541" i="2"/>
  <c r="F405" i="1" l="1"/>
  <c r="F404" i="1" s="1"/>
  <c r="J405" i="1"/>
  <c r="J404" i="1" s="1"/>
  <c r="I405" i="1"/>
  <c r="I404" i="1" s="1"/>
  <c r="H499" i="2"/>
  <c r="G499" i="2"/>
  <c r="D499" i="2"/>
  <c r="H26" i="2"/>
  <c r="G26" i="2"/>
  <c r="D26" i="2"/>
  <c r="F215" i="1"/>
  <c r="F214" i="1" s="1"/>
  <c r="F217" i="1"/>
  <c r="D418" i="2"/>
  <c r="D420" i="2"/>
  <c r="J427" i="1" l="1"/>
  <c r="J426" i="1" s="1"/>
  <c r="J425" i="1" s="1"/>
  <c r="J424" i="1" s="1"/>
  <c r="J423" i="1" s="1"/>
  <c r="I427" i="1"/>
  <c r="I426" i="1" s="1"/>
  <c r="I425" i="1" s="1"/>
  <c r="I424" i="1" s="1"/>
  <c r="I423" i="1" s="1"/>
  <c r="F428" i="1"/>
  <c r="F427" i="1" s="1"/>
  <c r="F426" i="1" s="1"/>
  <c r="F79" i="1"/>
  <c r="D61" i="2"/>
  <c r="G188" i="2" l="1"/>
  <c r="G187" i="2" s="1"/>
  <c r="G186" i="2" s="1"/>
  <c r="F623" i="1"/>
  <c r="D279" i="2"/>
  <c r="H466" i="2" l="1"/>
  <c r="G466" i="2"/>
  <c r="D466" i="2"/>
  <c r="H465" i="2"/>
  <c r="G465" i="2"/>
  <c r="D465" i="2"/>
  <c r="J136" i="1"/>
  <c r="J137" i="1"/>
  <c r="I136" i="1"/>
  <c r="I137" i="1"/>
  <c r="F136" i="1"/>
  <c r="F137" i="1"/>
  <c r="F104" i="1" l="1"/>
  <c r="D539" i="2"/>
  <c r="J114" i="1" l="1"/>
  <c r="I114" i="1"/>
  <c r="F114" i="1"/>
  <c r="H57" i="2"/>
  <c r="G57" i="2"/>
  <c r="D57" i="2"/>
  <c r="J377" i="1"/>
  <c r="J376" i="1" s="1"/>
  <c r="J375" i="1" s="1"/>
  <c r="I377" i="1"/>
  <c r="I376" i="1" s="1"/>
  <c r="I375" i="1" s="1"/>
  <c r="F377" i="1"/>
  <c r="F376" i="1" s="1"/>
  <c r="F375" i="1" s="1"/>
  <c r="H441" i="2"/>
  <c r="H440" i="2" s="1"/>
  <c r="H439" i="2" s="1"/>
  <c r="G441" i="2"/>
  <c r="G440" i="2" s="1"/>
  <c r="G439" i="2" s="1"/>
  <c r="D441" i="2"/>
  <c r="D440" i="2" s="1"/>
  <c r="D439" i="2" s="1"/>
  <c r="J447" i="1"/>
  <c r="J446" i="1" s="1"/>
  <c r="J445" i="1" s="1"/>
  <c r="J444" i="1" s="1"/>
  <c r="I447" i="1"/>
  <c r="I446" i="1" s="1"/>
  <c r="I445" i="1" s="1"/>
  <c r="I444" i="1" s="1"/>
  <c r="H479" i="2"/>
  <c r="G479" i="2"/>
  <c r="D485" i="2"/>
  <c r="G485" i="2"/>
  <c r="H485" i="2"/>
  <c r="J353" i="1" l="1"/>
  <c r="I353" i="1"/>
  <c r="F353" i="1"/>
  <c r="D348" i="2"/>
  <c r="H348" i="2"/>
  <c r="G348" i="2"/>
  <c r="K36" i="8" l="1"/>
  <c r="G36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D161" i="2" l="1"/>
  <c r="F529" i="1"/>
  <c r="J81" i="1"/>
  <c r="I81" i="1"/>
  <c r="F81" i="1"/>
  <c r="J69" i="1"/>
  <c r="I69" i="1"/>
  <c r="F69" i="1"/>
  <c r="H63" i="2"/>
  <c r="G63" i="2"/>
  <c r="D63" i="2"/>
  <c r="H21" i="2"/>
  <c r="G21" i="2"/>
  <c r="D21" i="2"/>
  <c r="C33" i="8" l="1"/>
  <c r="C32" i="8" s="1"/>
  <c r="F32" i="8"/>
  <c r="F766" i="1" l="1"/>
  <c r="D509" i="2"/>
  <c r="H31" i="2" l="1"/>
  <c r="G31" i="2"/>
  <c r="D31" i="2"/>
  <c r="J437" i="1"/>
  <c r="I437" i="1"/>
  <c r="F437" i="1"/>
  <c r="F742" i="1"/>
  <c r="D501" i="2"/>
  <c r="J598" i="1" l="1"/>
  <c r="I598" i="1"/>
  <c r="F598" i="1"/>
  <c r="H96" i="2"/>
  <c r="G96" i="2"/>
  <c r="D96" i="2"/>
  <c r="I365" i="1" l="1"/>
  <c r="F365" i="1"/>
  <c r="G371" i="2"/>
  <c r="D371" i="2"/>
  <c r="H447" i="2"/>
  <c r="H446" i="2" s="1"/>
  <c r="H445" i="2" s="1"/>
  <c r="H438" i="2" s="1"/>
  <c r="E14" i="9" l="1"/>
  <c r="E13" i="9" s="1"/>
  <c r="E12" i="9" s="1"/>
  <c r="D14" i="9"/>
  <c r="D13" i="9" s="1"/>
  <c r="D12" i="9" s="1"/>
  <c r="C14" i="9"/>
  <c r="C13" i="9" s="1"/>
  <c r="C12" i="9" s="1"/>
  <c r="G92" i="8"/>
  <c r="F91" i="8"/>
  <c r="F90" i="8" s="1"/>
  <c r="C91" i="8"/>
  <c r="C90" i="8" s="1"/>
  <c r="M90" i="8"/>
  <c r="K90" i="8"/>
  <c r="J90" i="8"/>
  <c r="G90" i="8" s="1"/>
  <c r="K89" i="8"/>
  <c r="H88" i="8"/>
  <c r="H29" i="8" s="1"/>
  <c r="H28" i="8" s="1"/>
  <c r="D88" i="8"/>
  <c r="D29" i="8" s="1"/>
  <c r="D28" i="8" s="1"/>
  <c r="M88" i="8"/>
  <c r="K88" i="8" s="1"/>
  <c r="J88" i="8"/>
  <c r="F88" i="8"/>
  <c r="K87" i="8"/>
  <c r="G87" i="8"/>
  <c r="C87" i="8"/>
  <c r="M86" i="8"/>
  <c r="K86" i="8" s="1"/>
  <c r="J86" i="8"/>
  <c r="G86" i="8" s="1"/>
  <c r="F86" i="8"/>
  <c r="C86" i="8" s="1"/>
  <c r="G66" i="8"/>
  <c r="C66" i="8"/>
  <c r="K35" i="8"/>
  <c r="K34" i="8" s="1"/>
  <c r="G35" i="8"/>
  <c r="C35" i="8"/>
  <c r="M34" i="8"/>
  <c r="L34" i="8"/>
  <c r="L29" i="8" s="1"/>
  <c r="L28" i="8" s="1"/>
  <c r="J34" i="8"/>
  <c r="I34" i="8"/>
  <c r="F34" i="8"/>
  <c r="E34" i="8"/>
  <c r="K31" i="8"/>
  <c r="K30" i="8" s="1"/>
  <c r="G31" i="8"/>
  <c r="G30" i="8" s="1"/>
  <c r="C31" i="8"/>
  <c r="C30" i="8" s="1"/>
  <c r="M30" i="8"/>
  <c r="J30" i="8"/>
  <c r="F30" i="8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M29" i="8" l="1"/>
  <c r="M28" i="8" s="1"/>
  <c r="M20" i="8" s="1"/>
  <c r="M15" i="8" s="1"/>
  <c r="K29" i="8"/>
  <c r="K28" i="8" s="1"/>
  <c r="F29" i="8"/>
  <c r="F28" i="8" s="1"/>
  <c r="C20" i="8" s="1"/>
  <c r="C15" i="8" s="1"/>
  <c r="G34" i="8"/>
  <c r="C34" i="8"/>
  <c r="J29" i="8"/>
  <c r="J28" i="8" s="1"/>
  <c r="J20" i="8" s="1"/>
  <c r="G20" i="8" s="1"/>
  <c r="G15" i="8" s="1"/>
  <c r="C89" i="8"/>
  <c r="G89" i="8"/>
  <c r="L15" i="8"/>
  <c r="E88" i="8"/>
  <c r="I88" i="8"/>
  <c r="G88" i="8" s="1"/>
  <c r="G29" i="8" l="1"/>
  <c r="G28" i="8" s="1"/>
  <c r="J15" i="8"/>
  <c r="K20" i="8"/>
  <c r="K15" i="8" s="1"/>
  <c r="F15" i="8"/>
  <c r="E29" i="8"/>
  <c r="E28" i="8" s="1"/>
  <c r="C88" i="8"/>
  <c r="I29" i="8"/>
  <c r="I28" i="8" s="1"/>
  <c r="C29" i="8" l="1"/>
  <c r="C28" i="8" s="1"/>
  <c r="H537" i="2" l="1"/>
  <c r="G537" i="2"/>
  <c r="D537" i="2"/>
  <c r="H535" i="2"/>
  <c r="G535" i="2"/>
  <c r="D535" i="2"/>
  <c r="H533" i="2"/>
  <c r="G533" i="2"/>
  <c r="D533" i="2"/>
  <c r="H531" i="2"/>
  <c r="G531" i="2"/>
  <c r="D531" i="2"/>
  <c r="H529" i="2"/>
  <c r="G529" i="2"/>
  <c r="D529" i="2"/>
  <c r="H527" i="2"/>
  <c r="G527" i="2"/>
  <c r="D527" i="2"/>
  <c r="H519" i="2"/>
  <c r="D519" i="2"/>
  <c r="G519" i="2"/>
  <c r="H517" i="2"/>
  <c r="G517" i="2"/>
  <c r="D517" i="2"/>
  <c r="H516" i="2"/>
  <c r="H515" i="2" s="1"/>
  <c r="G516" i="2"/>
  <c r="G515" i="2" s="1"/>
  <c r="D516" i="2"/>
  <c r="D515" i="2" s="1"/>
  <c r="H513" i="2"/>
  <c r="G513" i="2"/>
  <c r="D513" i="2"/>
  <c r="H511" i="2"/>
  <c r="G511" i="2"/>
  <c r="D511" i="2"/>
  <c r="H508" i="2"/>
  <c r="G508" i="2"/>
  <c r="D508" i="2"/>
  <c r="H504" i="2"/>
  <c r="G504" i="2"/>
  <c r="G503" i="2" s="1"/>
  <c r="D504" i="2"/>
  <c r="D503" i="2" s="1"/>
  <c r="H498" i="2"/>
  <c r="G498" i="2"/>
  <c r="D498" i="2"/>
  <c r="H496" i="2"/>
  <c r="G496" i="2"/>
  <c r="D496" i="2"/>
  <c r="H492" i="2"/>
  <c r="H491" i="2" s="1"/>
  <c r="G492" i="2"/>
  <c r="G491" i="2" s="1"/>
  <c r="D492" i="2"/>
  <c r="D491" i="2" s="1"/>
  <c r="H488" i="2"/>
  <c r="H487" i="2" s="1"/>
  <c r="H484" i="2" s="1"/>
  <c r="G488" i="2"/>
  <c r="G487" i="2" s="1"/>
  <c r="G484" i="2" s="1"/>
  <c r="D488" i="2"/>
  <c r="D487" i="2" s="1"/>
  <c r="D484" i="2" s="1"/>
  <c r="H475" i="2"/>
  <c r="H474" i="2" s="1"/>
  <c r="G475" i="2"/>
  <c r="G474" i="2" s="1"/>
  <c r="H470" i="2"/>
  <c r="H469" i="2" s="1"/>
  <c r="G470" i="2"/>
  <c r="G469" i="2" s="1"/>
  <c r="D470" i="2"/>
  <c r="D469" i="2" s="1"/>
  <c r="H467" i="2"/>
  <c r="G467" i="2"/>
  <c r="D467" i="2"/>
  <c r="H464" i="2"/>
  <c r="G464" i="2"/>
  <c r="D464" i="2"/>
  <c r="H463" i="2"/>
  <c r="H462" i="2" s="1"/>
  <c r="G463" i="2"/>
  <c r="G462" i="2" s="1"/>
  <c r="D463" i="2"/>
  <c r="D462" i="2" s="1"/>
  <c r="H458" i="2"/>
  <c r="G458" i="2"/>
  <c r="D458" i="2"/>
  <c r="H456" i="2"/>
  <c r="G456" i="2"/>
  <c r="D456" i="2"/>
  <c r="D455" i="2"/>
  <c r="D454" i="2" s="1"/>
  <c r="H454" i="2"/>
  <c r="G454" i="2"/>
  <c r="H452" i="2"/>
  <c r="G452" i="2"/>
  <c r="D452" i="2"/>
  <c r="G447" i="2"/>
  <c r="G446" i="2" s="1"/>
  <c r="G445" i="2" s="1"/>
  <c r="G438" i="2" s="1"/>
  <c r="D447" i="2"/>
  <c r="D446" i="2" s="1"/>
  <c r="D445" i="2" s="1"/>
  <c r="D438" i="2" s="1"/>
  <c r="D436" i="2"/>
  <c r="D435" i="2" s="1"/>
  <c r="D434" i="2" s="1"/>
  <c r="H432" i="2"/>
  <c r="H431" i="2" s="1"/>
  <c r="H430" i="2" s="1"/>
  <c r="G432" i="2"/>
  <c r="G431" i="2" s="1"/>
  <c r="G430" i="2" s="1"/>
  <c r="D432" i="2"/>
  <c r="D431" i="2" s="1"/>
  <c r="D430" i="2" s="1"/>
  <c r="H426" i="2"/>
  <c r="H425" i="2" s="1"/>
  <c r="H424" i="2" s="1"/>
  <c r="G426" i="2"/>
  <c r="G425" i="2" s="1"/>
  <c r="G424" i="2" s="1"/>
  <c r="D426" i="2"/>
  <c r="D425" i="2" s="1"/>
  <c r="D424" i="2" s="1"/>
  <c r="H422" i="2"/>
  <c r="H421" i="2" s="1"/>
  <c r="G422" i="2"/>
  <c r="G421" i="2" s="1"/>
  <c r="D422" i="2"/>
  <c r="D421" i="2" s="1"/>
  <c r="H419" i="2"/>
  <c r="G419" i="2"/>
  <c r="D419" i="2"/>
  <c r="H417" i="2"/>
  <c r="G417" i="2"/>
  <c r="D417" i="2"/>
  <c r="H414" i="2"/>
  <c r="H413" i="2" s="1"/>
  <c r="H412" i="2" s="1"/>
  <c r="G414" i="2"/>
  <c r="G413" i="2" s="1"/>
  <c r="G412" i="2" s="1"/>
  <c r="D414" i="2"/>
  <c r="D413" i="2" s="1"/>
  <c r="D410" i="2"/>
  <c r="D409" i="2" s="1"/>
  <c r="H407" i="2"/>
  <c r="H406" i="2" s="1"/>
  <c r="G407" i="2"/>
  <c r="G406" i="2" s="1"/>
  <c r="D407" i="2"/>
  <c r="D406" i="2" s="1"/>
  <c r="D402" i="2"/>
  <c r="H400" i="2"/>
  <c r="G400" i="2"/>
  <c r="D400" i="2"/>
  <c r="H398" i="2"/>
  <c r="G398" i="2"/>
  <c r="D398" i="2"/>
  <c r="D396" i="2"/>
  <c r="H393" i="2"/>
  <c r="H392" i="2" s="1"/>
  <c r="G393" i="2"/>
  <c r="G392" i="2" s="1"/>
  <c r="D393" i="2"/>
  <c r="D392" i="2" s="1"/>
  <c r="H390" i="2"/>
  <c r="G390" i="2"/>
  <c r="D390" i="2"/>
  <c r="H388" i="2"/>
  <c r="G388" i="2"/>
  <c r="D388" i="2"/>
  <c r="D385" i="2"/>
  <c r="H385" i="2"/>
  <c r="G385" i="2"/>
  <c r="H381" i="2"/>
  <c r="H380" i="2" s="1"/>
  <c r="G381" i="2"/>
  <c r="G380" i="2" s="1"/>
  <c r="D381" i="2"/>
  <c r="D380" i="2" s="1"/>
  <c r="H379" i="2"/>
  <c r="H378" i="2" s="1"/>
  <c r="H377" i="2" s="1"/>
  <c r="G379" i="2"/>
  <c r="G378" i="2" s="1"/>
  <c r="G377" i="2" s="1"/>
  <c r="D379" i="2"/>
  <c r="D378" i="2" s="1"/>
  <c r="D377" i="2" s="1"/>
  <c r="D375" i="2"/>
  <c r="D374" i="2" s="1"/>
  <c r="H371" i="2"/>
  <c r="H370" i="2" s="1"/>
  <c r="G370" i="2"/>
  <c r="D370" i="2"/>
  <c r="H368" i="2"/>
  <c r="G368" i="2"/>
  <c r="D368" i="2"/>
  <c r="H366" i="2"/>
  <c r="G366" i="2"/>
  <c r="D366" i="2"/>
  <c r="H364" i="2"/>
  <c r="G364" i="2"/>
  <c r="D364" i="2"/>
  <c r="H362" i="2"/>
  <c r="G362" i="2"/>
  <c r="D362" i="2"/>
  <c r="H360" i="2"/>
  <c r="G360" i="2"/>
  <c r="D360" i="2"/>
  <c r="H358" i="2"/>
  <c r="G358" i="2"/>
  <c r="D358" i="2"/>
  <c r="D355" i="2"/>
  <c r="D354" i="2" s="1"/>
  <c r="D352" i="2"/>
  <c r="H347" i="2"/>
  <c r="H346" i="2" s="1"/>
  <c r="G347" i="2"/>
  <c r="G346" i="2" s="1"/>
  <c r="D346" i="2"/>
  <c r="H345" i="2"/>
  <c r="H344" i="2" s="1"/>
  <c r="G345" i="2"/>
  <c r="G344" i="2" s="1"/>
  <c r="D344" i="2"/>
  <c r="D341" i="2"/>
  <c r="D340" i="2" s="1"/>
  <c r="H334" i="2"/>
  <c r="H333" i="2" s="1"/>
  <c r="H332" i="2" s="1"/>
  <c r="H331" i="2" s="1"/>
  <c r="G334" i="2"/>
  <c r="G333" i="2" s="1"/>
  <c r="G332" i="2" s="1"/>
  <c r="G331" i="2" s="1"/>
  <c r="D334" i="2"/>
  <c r="D333" i="2" s="1"/>
  <c r="D332" i="2" s="1"/>
  <c r="D331" i="2" s="1"/>
  <c r="H328" i="2"/>
  <c r="G328" i="2"/>
  <c r="D328" i="2"/>
  <c r="H326" i="2"/>
  <c r="G326" i="2"/>
  <c r="D326" i="2"/>
  <c r="H324" i="2"/>
  <c r="G324" i="2"/>
  <c r="D324" i="2"/>
  <c r="H322" i="2"/>
  <c r="G322" i="2"/>
  <c r="D322" i="2"/>
  <c r="H319" i="2"/>
  <c r="H318" i="2" s="1"/>
  <c r="G319" i="2"/>
  <c r="G318" i="2" s="1"/>
  <c r="D319" i="2"/>
  <c r="D318" i="2" s="1"/>
  <c r="H315" i="2"/>
  <c r="H314" i="2" s="1"/>
  <c r="G315" i="2"/>
  <c r="G314" i="2" s="1"/>
  <c r="D315" i="2"/>
  <c r="D314" i="2" s="1"/>
  <c r="H312" i="2"/>
  <c r="G312" i="2"/>
  <c r="D312" i="2"/>
  <c r="H310" i="2"/>
  <c r="G310" i="2"/>
  <c r="D310" i="2"/>
  <c r="H305" i="2"/>
  <c r="G305" i="2"/>
  <c r="D305" i="2"/>
  <c r="H302" i="2"/>
  <c r="G302" i="2"/>
  <c r="D302" i="2"/>
  <c r="H298" i="2"/>
  <c r="H297" i="2" s="1"/>
  <c r="G298" i="2"/>
  <c r="G297" i="2" s="1"/>
  <c r="D298" i="2"/>
  <c r="D297" i="2" s="1"/>
  <c r="H293" i="2"/>
  <c r="G293" i="2"/>
  <c r="D293" i="2"/>
  <c r="H291" i="2"/>
  <c r="G291" i="2"/>
  <c r="D291" i="2"/>
  <c r="H286" i="2"/>
  <c r="G286" i="2"/>
  <c r="D286" i="2"/>
  <c r="H283" i="2"/>
  <c r="H282" i="2" s="1"/>
  <c r="G283" i="2"/>
  <c r="G282" i="2" s="1"/>
  <c r="D283" i="2"/>
  <c r="D282" i="2" s="1"/>
  <c r="H277" i="2"/>
  <c r="H276" i="2" s="1"/>
  <c r="G277" i="2"/>
  <c r="G276" i="2" s="1"/>
  <c r="D277" i="2"/>
  <c r="D276" i="2" s="1"/>
  <c r="H274" i="2"/>
  <c r="G275" i="2"/>
  <c r="G274" i="2" s="1"/>
  <c r="G273" i="2" s="1"/>
  <c r="D274" i="2"/>
  <c r="D273" i="2" s="1"/>
  <c r="H270" i="2"/>
  <c r="H269" i="2" s="1"/>
  <c r="H268" i="2" s="1"/>
  <c r="G270" i="2"/>
  <c r="G269" i="2" s="1"/>
  <c r="G268" i="2" s="1"/>
  <c r="D270" i="2"/>
  <c r="D269" i="2" s="1"/>
  <c r="D268" i="2" s="1"/>
  <c r="H265" i="2"/>
  <c r="H264" i="2" s="1"/>
  <c r="G265" i="2"/>
  <c r="G264" i="2" s="1"/>
  <c r="D265" i="2"/>
  <c r="D264" i="2" s="1"/>
  <c r="G263" i="2"/>
  <c r="G262" i="2" s="1"/>
  <c r="H262" i="2"/>
  <c r="D262" i="2"/>
  <c r="H259" i="2"/>
  <c r="H258" i="2" s="1"/>
  <c r="H257" i="2" s="1"/>
  <c r="G258" i="2"/>
  <c r="G257" i="2" s="1"/>
  <c r="D258" i="2"/>
  <c r="D257" i="2" s="1"/>
  <c r="H256" i="2"/>
  <c r="H255" i="2" s="1"/>
  <c r="H254" i="2" s="1"/>
  <c r="G255" i="2"/>
  <c r="G254" i="2" s="1"/>
  <c r="D255" i="2"/>
  <c r="D254" i="2" s="1"/>
  <c r="D251" i="2"/>
  <c r="D249" i="2"/>
  <c r="D248" i="2" s="1"/>
  <c r="D246" i="2"/>
  <c r="D243" i="2"/>
  <c r="D242" i="2" s="1"/>
  <c r="D241" i="2" s="1"/>
  <c r="G240" i="2"/>
  <c r="H238" i="2"/>
  <c r="H237" i="2" s="1"/>
  <c r="G238" i="2"/>
  <c r="G237" i="2" s="1"/>
  <c r="D238" i="2"/>
  <c r="D237" i="2" s="1"/>
  <c r="H234" i="2"/>
  <c r="G234" i="2"/>
  <c r="G233" i="2"/>
  <c r="G232" i="2" s="1"/>
  <c r="H232" i="2"/>
  <c r="D232" i="2"/>
  <c r="G231" i="2"/>
  <c r="G230" i="2" s="1"/>
  <c r="H230" i="2"/>
  <c r="D230" i="2"/>
  <c r="H227" i="2"/>
  <c r="H226" i="2" s="1"/>
  <c r="G227" i="2"/>
  <c r="G226" i="2" s="1"/>
  <c r="D227" i="2"/>
  <c r="D226" i="2" s="1"/>
  <c r="H224" i="2"/>
  <c r="H223" i="2" s="1"/>
  <c r="G224" i="2"/>
  <c r="G223" i="2" s="1"/>
  <c r="D224" i="2"/>
  <c r="D223" i="2" s="1"/>
  <c r="H222" i="2"/>
  <c r="H221" i="2" s="1"/>
  <c r="G222" i="2"/>
  <c r="G221" i="2" s="1"/>
  <c r="D222" i="2"/>
  <c r="D221" i="2" s="1"/>
  <c r="H219" i="2"/>
  <c r="G219" i="2"/>
  <c r="D219" i="2"/>
  <c r="H217" i="2"/>
  <c r="H216" i="2" s="1"/>
  <c r="G217" i="2"/>
  <c r="G216" i="2" s="1"/>
  <c r="D217" i="2"/>
  <c r="D216" i="2" s="1"/>
  <c r="H211" i="2"/>
  <c r="H210" i="2" s="1"/>
  <c r="G211" i="2"/>
  <c r="G210" i="2" s="1"/>
  <c r="D211" i="2"/>
  <c r="D210" i="2" s="1"/>
  <c r="H207" i="2"/>
  <c r="H206" i="2" s="1"/>
  <c r="G207" i="2"/>
  <c r="G206" i="2" s="1"/>
  <c r="D207" i="2"/>
  <c r="D206" i="2" s="1"/>
  <c r="G205" i="2"/>
  <c r="G204" i="2" s="1"/>
  <c r="H204" i="2"/>
  <c r="D204" i="2"/>
  <c r="H202" i="2"/>
  <c r="G202" i="2"/>
  <c r="D202" i="2"/>
  <c r="G200" i="2"/>
  <c r="G199" i="2" s="1"/>
  <c r="H199" i="2"/>
  <c r="D199" i="2"/>
  <c r="H197" i="2"/>
  <c r="G197" i="2"/>
  <c r="D197" i="2"/>
  <c r="H195" i="2"/>
  <c r="G195" i="2"/>
  <c r="D195" i="2"/>
  <c r="D188" i="2"/>
  <c r="D187" i="2" s="1"/>
  <c r="D186" i="2" s="1"/>
  <c r="H186" i="2"/>
  <c r="H183" i="2"/>
  <c r="G183" i="2"/>
  <c r="D183" i="2"/>
  <c r="H181" i="2"/>
  <c r="G181" i="2"/>
  <c r="D181" i="2"/>
  <c r="H179" i="2"/>
  <c r="G179" i="2"/>
  <c r="D179" i="2"/>
  <c r="H174" i="2"/>
  <c r="H173" i="2" s="1"/>
  <c r="G174" i="2"/>
  <c r="G173" i="2" s="1"/>
  <c r="D174" i="2"/>
  <c r="D173" i="2" s="1"/>
  <c r="H171" i="2"/>
  <c r="G171" i="2"/>
  <c r="D171" i="2"/>
  <c r="H167" i="2"/>
  <c r="H166" i="2" s="1"/>
  <c r="H165" i="2" s="1"/>
  <c r="G167" i="2"/>
  <c r="G166" i="2" s="1"/>
  <c r="G165" i="2" s="1"/>
  <c r="D167" i="2"/>
  <c r="D166" i="2" s="1"/>
  <c r="D165" i="2" s="1"/>
  <c r="D160" i="2"/>
  <c r="H160" i="2"/>
  <c r="G160" i="2"/>
  <c r="H157" i="2"/>
  <c r="H156" i="2" s="1"/>
  <c r="G157" i="2"/>
  <c r="G156" i="2" s="1"/>
  <c r="D157" i="2"/>
  <c r="D156" i="2" s="1"/>
  <c r="H151" i="2"/>
  <c r="G151" i="2"/>
  <c r="D151" i="2"/>
  <c r="H148" i="2"/>
  <c r="G148" i="2"/>
  <c r="D148" i="2"/>
  <c r="H145" i="2"/>
  <c r="G145" i="2"/>
  <c r="D145" i="2"/>
  <c r="H143" i="2"/>
  <c r="G143" i="2"/>
  <c r="D143" i="2"/>
  <c r="H137" i="2"/>
  <c r="G137" i="2"/>
  <c r="D137" i="2"/>
  <c r="H135" i="2"/>
  <c r="G135" i="2"/>
  <c r="D135" i="2"/>
  <c r="H133" i="2"/>
  <c r="G133" i="2"/>
  <c r="D133" i="2"/>
  <c r="H129" i="2"/>
  <c r="G129" i="2"/>
  <c r="D129" i="2"/>
  <c r="H127" i="2"/>
  <c r="G127" i="2"/>
  <c r="D127" i="2"/>
  <c r="H125" i="2"/>
  <c r="G125" i="2"/>
  <c r="D125" i="2"/>
  <c r="H123" i="2"/>
  <c r="G123" i="2"/>
  <c r="D123" i="2"/>
  <c r="H121" i="2"/>
  <c r="G121" i="2"/>
  <c r="D121" i="2"/>
  <c r="H119" i="2"/>
  <c r="G119" i="2"/>
  <c r="D119" i="2"/>
  <c r="H118" i="2"/>
  <c r="H117" i="2" s="1"/>
  <c r="G118" i="2"/>
  <c r="G117" i="2" s="1"/>
  <c r="D118" i="2"/>
  <c r="D117" i="2" s="1"/>
  <c r="H113" i="2"/>
  <c r="H112" i="2" s="1"/>
  <c r="G113" i="2"/>
  <c r="G112" i="2" s="1"/>
  <c r="D113" i="2"/>
  <c r="D112" i="2" s="1"/>
  <c r="H110" i="2"/>
  <c r="H109" i="2" s="1"/>
  <c r="G110" i="2"/>
  <c r="G109" i="2" s="1"/>
  <c r="D110" i="2"/>
  <c r="D109" i="2" s="1"/>
  <c r="D79" i="2"/>
  <c r="D78" i="2" s="1"/>
  <c r="H107" i="2"/>
  <c r="G107" i="2"/>
  <c r="D107" i="2"/>
  <c r="H105" i="2"/>
  <c r="G105" i="2"/>
  <c r="D105" i="2"/>
  <c r="H103" i="2"/>
  <c r="G103" i="2"/>
  <c r="D103" i="2"/>
  <c r="H101" i="2"/>
  <c r="G101" i="2"/>
  <c r="D101" i="2"/>
  <c r="H99" i="2"/>
  <c r="G99" i="2"/>
  <c r="D99" i="2"/>
  <c r="H97" i="2"/>
  <c r="G97" i="2"/>
  <c r="D97" i="2"/>
  <c r="H95" i="2"/>
  <c r="G95" i="2"/>
  <c r="D95" i="2"/>
  <c r="H93" i="2"/>
  <c r="G93" i="2"/>
  <c r="D93" i="2"/>
  <c r="H89" i="2"/>
  <c r="H88" i="2" s="1"/>
  <c r="G89" i="2"/>
  <c r="G88" i="2" s="1"/>
  <c r="D89" i="2"/>
  <c r="D88" i="2" s="1"/>
  <c r="H86" i="2"/>
  <c r="G86" i="2"/>
  <c r="D86" i="2"/>
  <c r="H84" i="2"/>
  <c r="G84" i="2"/>
  <c r="D84" i="2"/>
  <c r="H76" i="2"/>
  <c r="G76" i="2"/>
  <c r="D76" i="2"/>
  <c r="H74" i="2"/>
  <c r="G74" i="2"/>
  <c r="D74" i="2"/>
  <c r="H72" i="2"/>
  <c r="G72" i="2"/>
  <c r="D72" i="2"/>
  <c r="H69" i="2"/>
  <c r="G69" i="2"/>
  <c r="D69" i="2"/>
  <c r="H67" i="2"/>
  <c r="G67" i="2"/>
  <c r="D67" i="2"/>
  <c r="H62" i="2"/>
  <c r="G62" i="2"/>
  <c r="D62" i="2"/>
  <c r="H60" i="2"/>
  <c r="G60" i="2"/>
  <c r="D60" i="2"/>
  <c r="H55" i="2"/>
  <c r="G55" i="2"/>
  <c r="D55" i="2"/>
  <c r="H52" i="2"/>
  <c r="G52" i="2"/>
  <c r="D52" i="2"/>
  <c r="H50" i="2"/>
  <c r="G50" i="2"/>
  <c r="D50" i="2"/>
  <c r="H48" i="2"/>
  <c r="G48" i="2"/>
  <c r="D48" i="2"/>
  <c r="H45" i="2"/>
  <c r="G45" i="2"/>
  <c r="D45" i="2"/>
  <c r="H42" i="2"/>
  <c r="G42" i="2"/>
  <c r="D42" i="2"/>
  <c r="H40" i="2"/>
  <c r="G40" i="2"/>
  <c r="D40" i="2"/>
  <c r="H37" i="2"/>
  <c r="G37" i="2"/>
  <c r="D37" i="2"/>
  <c r="H34" i="2"/>
  <c r="G34" i="2"/>
  <c r="D34" i="2"/>
  <c r="H30" i="2"/>
  <c r="G30" i="2"/>
  <c r="D30" i="2"/>
  <c r="H27" i="2"/>
  <c r="G27" i="2"/>
  <c r="H25" i="2"/>
  <c r="G25" i="2"/>
  <c r="D25" i="2"/>
  <c r="G20" i="2"/>
  <c r="G19" i="2" s="1"/>
  <c r="H19" i="2"/>
  <c r="D19" i="2"/>
  <c r="H15" i="2"/>
  <c r="G15" i="2"/>
  <c r="D15" i="2"/>
  <c r="J666" i="1"/>
  <c r="I666" i="1"/>
  <c r="F666" i="1"/>
  <c r="F112" i="1"/>
  <c r="H503" i="2" l="1"/>
  <c r="D66" i="2"/>
  <c r="D65" i="2" s="1"/>
  <c r="D92" i="2"/>
  <c r="G14" i="2"/>
  <c r="D215" i="2"/>
  <c r="H215" i="2"/>
  <c r="H273" i="2"/>
  <c r="D83" i="2"/>
  <c r="D13" i="2"/>
  <c r="H14" i="2"/>
  <c r="D483" i="2"/>
  <c r="G12" i="2"/>
  <c r="D59" i="2"/>
  <c r="D58" i="2" s="1"/>
  <c r="G13" i="2"/>
  <c r="H483" i="2"/>
  <c r="H13" i="2"/>
  <c r="D12" i="2"/>
  <c r="H12" i="2"/>
  <c r="G483" i="2"/>
  <c r="D18" i="2"/>
  <c r="D17" i="2" s="1"/>
  <c r="G18" i="2"/>
  <c r="G17" i="2" s="1"/>
  <c r="H18" i="2"/>
  <c r="H17" i="2" s="1"/>
  <c r="D357" i="2"/>
  <c r="D495" i="2"/>
  <c r="G472" i="2"/>
  <c r="G473" i="2"/>
  <c r="D384" i="2"/>
  <c r="D383" i="2" s="1"/>
  <c r="H472" i="2"/>
  <c r="H473" i="2"/>
  <c r="D281" i="2"/>
  <c r="D27" i="2"/>
  <c r="D229" i="2"/>
  <c r="G59" i="2"/>
  <c r="G58" i="2" s="1"/>
  <c r="H229" i="2"/>
  <c r="H155" i="2"/>
  <c r="H154" i="2" s="1"/>
  <c r="D412" i="2"/>
  <c r="D405" i="2" s="1"/>
  <c r="D404" i="2" s="1"/>
  <c r="H59" i="2"/>
  <c r="H58" i="2" s="1"/>
  <c r="H66" i="2"/>
  <c r="H65" i="2" s="1"/>
  <c r="H281" i="2"/>
  <c r="G296" i="2"/>
  <c r="G295" i="2" s="1"/>
  <c r="H495" i="2"/>
  <c r="H24" i="2"/>
  <c r="H23" i="2" s="1"/>
  <c r="G170" i="2"/>
  <c r="D290" i="2"/>
  <c r="D289" i="2" s="1"/>
  <c r="H461" i="2"/>
  <c r="G290" i="2"/>
  <c r="G289" i="2" s="1"/>
  <c r="H296" i="2"/>
  <c r="H295" i="2" s="1"/>
  <c r="H309" i="2"/>
  <c r="H308" i="2" s="1"/>
  <c r="G66" i="2"/>
  <c r="G65" i="2" s="1"/>
  <c r="H218" i="2"/>
  <c r="H451" i="2"/>
  <c r="G24" i="2"/>
  <c r="G23" i="2" s="1"/>
  <c r="D461" i="2"/>
  <c r="H142" i="2"/>
  <c r="G178" i="2"/>
  <c r="D218" i="2"/>
  <c r="D296" i="2"/>
  <c r="D295" i="2" s="1"/>
  <c r="G309" i="2"/>
  <c r="G308" i="2" s="1"/>
  <c r="G339" i="2"/>
  <c r="H384" i="2"/>
  <c r="H383" i="2" s="1"/>
  <c r="G461" i="2"/>
  <c r="H405" i="2"/>
  <c r="H404" i="2" s="1"/>
  <c r="D116" i="2"/>
  <c r="D115" i="2" s="1"/>
  <c r="D142" i="2"/>
  <c r="G194" i="2"/>
  <c r="G193" i="2" s="1"/>
  <c r="G253" i="2"/>
  <c r="H261" i="2"/>
  <c r="H260" i="2" s="1"/>
  <c r="G261" i="2"/>
  <c r="G260" i="2" s="1"/>
  <c r="G281" i="2"/>
  <c r="H290" i="2"/>
  <c r="H289" i="2" s="1"/>
  <c r="H339" i="2"/>
  <c r="D33" i="2"/>
  <c r="D32" i="2" s="1"/>
  <c r="G33" i="2"/>
  <c r="G32" i="2" s="1"/>
  <c r="H132" i="2"/>
  <c r="H131" i="2" s="1"/>
  <c r="G147" i="2"/>
  <c r="H147" i="2"/>
  <c r="D155" i="2"/>
  <c r="D154" i="2" s="1"/>
  <c r="G155" i="2"/>
  <c r="G154" i="2" s="1"/>
  <c r="G229" i="2"/>
  <c r="D261" i="2"/>
  <c r="D260" i="2" s="1"/>
  <c r="G405" i="2"/>
  <c r="G404" i="2" s="1"/>
  <c r="G357" i="2"/>
  <c r="H33" i="2"/>
  <c r="H32" i="2" s="1"/>
  <c r="H83" i="2"/>
  <c r="D132" i="2"/>
  <c r="D131" i="2" s="1"/>
  <c r="G132" i="2"/>
  <c r="G131" i="2" s="1"/>
  <c r="G142" i="2"/>
  <c r="D170" i="2"/>
  <c r="G218" i="2"/>
  <c r="D253" i="2"/>
  <c r="G495" i="2"/>
  <c r="G92" i="2"/>
  <c r="H92" i="2"/>
  <c r="D147" i="2"/>
  <c r="D194" i="2"/>
  <c r="D193" i="2" s="1"/>
  <c r="D451" i="2"/>
  <c r="G451" i="2"/>
  <c r="G83" i="2"/>
  <c r="G116" i="2"/>
  <c r="G115" i="2" s="1"/>
  <c r="H170" i="2"/>
  <c r="H178" i="2"/>
  <c r="D178" i="2"/>
  <c r="D240" i="2"/>
  <c r="D309" i="2"/>
  <c r="D308" i="2" s="1"/>
  <c r="D321" i="2"/>
  <c r="D317" i="2" s="1"/>
  <c r="G321" i="2"/>
  <c r="G317" i="2" s="1"/>
  <c r="H321" i="2"/>
  <c r="H317" i="2" s="1"/>
  <c r="H357" i="2"/>
  <c r="G384" i="2"/>
  <c r="G383" i="2" s="1"/>
  <c r="H116" i="2"/>
  <c r="H115" i="2" s="1"/>
  <c r="G215" i="2"/>
  <c r="D339" i="2"/>
  <c r="H194" i="2"/>
  <c r="H193" i="2" s="1"/>
  <c r="H253" i="2"/>
  <c r="G169" i="2" l="1"/>
  <c r="D24" i="2"/>
  <c r="D23" i="2" s="1"/>
  <c r="D16" i="2" s="1"/>
  <c r="D14" i="2"/>
  <c r="G450" i="2"/>
  <c r="D494" i="2"/>
  <c r="H494" i="2"/>
  <c r="D288" i="2"/>
  <c r="G338" i="2"/>
  <c r="G330" i="2" s="1"/>
  <c r="G141" i="2"/>
  <c r="D272" i="2"/>
  <c r="H307" i="2"/>
  <c r="H338" i="2"/>
  <c r="H288" i="2"/>
  <c r="G288" i="2"/>
  <c r="G214" i="2"/>
  <c r="G213" i="2" s="1"/>
  <c r="H272" i="2"/>
  <c r="G494" i="2"/>
  <c r="G16" i="2"/>
  <c r="H169" i="2"/>
  <c r="D169" i="2"/>
  <c r="H450" i="2"/>
  <c r="H16" i="2"/>
  <c r="D214" i="2"/>
  <c r="D213" i="2" s="1"/>
  <c r="H141" i="2"/>
  <c r="D338" i="2"/>
  <c r="D307" i="2"/>
  <c r="D82" i="2"/>
  <c r="H82" i="2"/>
  <c r="G307" i="2"/>
  <c r="H214" i="2"/>
  <c r="H213" i="2" s="1"/>
  <c r="D450" i="2"/>
  <c r="D141" i="2"/>
  <c r="G82" i="2"/>
  <c r="G272" i="2"/>
  <c r="D64" i="2" l="1"/>
  <c r="G64" i="2"/>
  <c r="G11" i="2" s="1"/>
  <c r="G10" i="2" s="1"/>
  <c r="D330" i="2"/>
  <c r="H330" i="2"/>
  <c r="H64" i="2"/>
  <c r="D11" i="2" l="1"/>
  <c r="D10" i="2" s="1"/>
  <c r="H11" i="2"/>
  <c r="G549" i="2"/>
  <c r="D19" i="9" s="1"/>
  <c r="J73" i="1"/>
  <c r="I73" i="1"/>
  <c r="F73" i="1"/>
  <c r="D16" i="9" l="1"/>
  <c r="D11" i="9" s="1"/>
  <c r="D10" i="9" s="1"/>
  <c r="D20" i="9" s="1"/>
  <c r="H549" i="2"/>
  <c r="E19" i="9" s="1"/>
  <c r="H10" i="2"/>
  <c r="D549" i="2"/>
  <c r="J603" i="1"/>
  <c r="I603" i="1"/>
  <c r="F603" i="1"/>
  <c r="J401" i="1"/>
  <c r="C19" i="9" l="1"/>
  <c r="C18" i="9" s="1"/>
  <c r="C17" i="9" s="1"/>
  <c r="C11" i="9" s="1"/>
  <c r="C10" i="9" s="1"/>
  <c r="C20" i="9" s="1"/>
  <c r="D18" i="9"/>
  <c r="E17" i="9"/>
  <c r="D17" i="9"/>
  <c r="I383" i="1"/>
  <c r="I382" i="1"/>
  <c r="J621" i="1"/>
  <c r="J620" i="1" s="1"/>
  <c r="I621" i="1"/>
  <c r="I620" i="1" s="1"/>
  <c r="J85" i="1"/>
  <c r="J84" i="1" s="1"/>
  <c r="J284" i="1"/>
  <c r="I284" i="1"/>
  <c r="F284" i="1"/>
  <c r="I557" i="1"/>
  <c r="F557" i="1"/>
  <c r="E18" i="9" l="1"/>
  <c r="E16" i="9"/>
  <c r="E11" i="9" s="1"/>
  <c r="E10" i="9" s="1"/>
  <c r="E20" i="9" s="1"/>
  <c r="F416" i="1"/>
  <c r="F679" i="1"/>
  <c r="F678" i="1" s="1"/>
  <c r="F273" i="1"/>
  <c r="F272" i="1" s="1"/>
  <c r="F271" i="1" s="1"/>
  <c r="F270" i="1" s="1"/>
  <c r="J280" i="1" l="1"/>
  <c r="I280" i="1"/>
  <c r="F280" i="1"/>
  <c r="F369" i="1"/>
  <c r="F368" i="1" s="1"/>
  <c r="I364" i="1"/>
  <c r="F364" i="1"/>
  <c r="F216" i="1"/>
  <c r="J219" i="1"/>
  <c r="I219" i="1"/>
  <c r="F219" i="1"/>
  <c r="F223" i="1"/>
  <c r="F222" i="1" s="1"/>
  <c r="J102" i="1"/>
  <c r="I102" i="1"/>
  <c r="F102" i="1"/>
  <c r="F703" i="1" l="1"/>
  <c r="F686" i="1"/>
  <c r="F676" i="1"/>
  <c r="F675" i="1" s="1"/>
  <c r="I626" i="1" l="1"/>
  <c r="I625" i="1" s="1"/>
  <c r="J626" i="1"/>
  <c r="F525" i="1"/>
  <c r="F524" i="1" s="1"/>
  <c r="J511" i="1"/>
  <c r="I511" i="1"/>
  <c r="F511" i="1"/>
  <c r="I456" i="1"/>
  <c r="I455" i="1" s="1"/>
  <c r="F402" i="1"/>
  <c r="F401" i="1" s="1"/>
  <c r="F321" i="1"/>
  <c r="F394" i="1"/>
  <c r="J362" i="1"/>
  <c r="I362" i="1"/>
  <c r="F362" i="1"/>
  <c r="I360" i="1"/>
  <c r="F351" i="1"/>
  <c r="F350" i="1" s="1"/>
  <c r="F348" i="1"/>
  <c r="F319" i="1"/>
  <c r="F312" i="1"/>
  <c r="F311" i="1" s="1"/>
  <c r="F307" i="1"/>
  <c r="F287" i="1"/>
  <c r="F286" i="1" s="1"/>
  <c r="F248" i="1"/>
  <c r="F247" i="1" s="1"/>
  <c r="J152" i="1"/>
  <c r="I152" i="1"/>
  <c r="J155" i="1"/>
  <c r="I155" i="1"/>
  <c r="F155" i="1"/>
  <c r="J124" i="1"/>
  <c r="I124" i="1"/>
  <c r="F124" i="1"/>
  <c r="I151" i="1" l="1"/>
  <c r="J151" i="1"/>
  <c r="J80" i="1" l="1"/>
  <c r="J78" i="1"/>
  <c r="J44" i="1"/>
  <c r="I44" i="1"/>
  <c r="F44" i="1"/>
  <c r="F30" i="1"/>
  <c r="I30" i="1"/>
  <c r="J30" i="1"/>
  <c r="F18" i="1" l="1"/>
  <c r="F17" i="1" s="1"/>
  <c r="F16" i="1" s="1"/>
  <c r="F15" i="1" s="1"/>
  <c r="F14" i="1" s="1"/>
  <c r="F13" i="1" s="1"/>
  <c r="I18" i="1"/>
  <c r="I17" i="1" s="1"/>
  <c r="I16" i="1" s="1"/>
  <c r="I15" i="1" s="1"/>
  <c r="I14" i="1" s="1"/>
  <c r="I13" i="1" s="1"/>
  <c r="J18" i="1"/>
  <c r="J17" i="1" s="1"/>
  <c r="J16" i="1" s="1"/>
  <c r="J15" i="1" s="1"/>
  <c r="J14" i="1" s="1"/>
  <c r="J13" i="1" s="1"/>
  <c r="F25" i="1"/>
  <c r="F24" i="1" s="1"/>
  <c r="F23" i="1" s="1"/>
  <c r="I25" i="1"/>
  <c r="I24" i="1" s="1"/>
  <c r="I23" i="1" s="1"/>
  <c r="J25" i="1"/>
  <c r="J24" i="1" s="1"/>
  <c r="J23" i="1" s="1"/>
  <c r="F33" i="1"/>
  <c r="I33" i="1"/>
  <c r="J33" i="1"/>
  <c r="F36" i="1"/>
  <c r="I36" i="1"/>
  <c r="J36" i="1"/>
  <c r="F38" i="1"/>
  <c r="I38" i="1"/>
  <c r="J38" i="1"/>
  <c r="F41" i="1"/>
  <c r="I41" i="1"/>
  <c r="J41" i="1"/>
  <c r="F48" i="1"/>
  <c r="F47" i="1" s="1"/>
  <c r="F46" i="1" s="1"/>
  <c r="I48" i="1"/>
  <c r="I47" i="1" s="1"/>
  <c r="I46" i="1" s="1"/>
  <c r="J48" i="1"/>
  <c r="J47" i="1" s="1"/>
  <c r="J46" i="1" s="1"/>
  <c r="F53" i="1"/>
  <c r="I53" i="1"/>
  <c r="J53" i="1"/>
  <c r="F60" i="1"/>
  <c r="F59" i="1" s="1"/>
  <c r="F58" i="1" s="1"/>
  <c r="F57" i="1" s="1"/>
  <c r="F56" i="1" s="1"/>
  <c r="F55" i="1" s="1"/>
  <c r="I60" i="1"/>
  <c r="I59" i="1" s="1"/>
  <c r="I58" i="1" s="1"/>
  <c r="I57" i="1" s="1"/>
  <c r="I56" i="1" s="1"/>
  <c r="I55" i="1" s="1"/>
  <c r="J60" i="1"/>
  <c r="J59" i="1" s="1"/>
  <c r="J58" i="1" s="1"/>
  <c r="J57" i="1" s="1"/>
  <c r="J56" i="1" s="1"/>
  <c r="J55" i="1" s="1"/>
  <c r="F67" i="1"/>
  <c r="F66" i="1" s="1"/>
  <c r="F65" i="1" s="1"/>
  <c r="J67" i="1"/>
  <c r="J66" i="1" s="1"/>
  <c r="J65" i="1" s="1"/>
  <c r="I67" i="1"/>
  <c r="I66" i="1" s="1"/>
  <c r="I65" i="1" s="1"/>
  <c r="F72" i="1"/>
  <c r="F71" i="1" s="1"/>
  <c r="I72" i="1"/>
  <c r="I71" i="1" s="1"/>
  <c r="J72" i="1"/>
  <c r="J71" i="1" s="1"/>
  <c r="J77" i="1"/>
  <c r="J76" i="1" s="1"/>
  <c r="F78" i="1"/>
  <c r="I78" i="1"/>
  <c r="F80" i="1"/>
  <c r="I80" i="1"/>
  <c r="J83" i="1"/>
  <c r="J82" i="1" s="1"/>
  <c r="F85" i="1"/>
  <c r="F84" i="1" s="1"/>
  <c r="F83" i="1" s="1"/>
  <c r="F82" i="1" s="1"/>
  <c r="I85" i="1"/>
  <c r="I84" i="1" s="1"/>
  <c r="I83" i="1" s="1"/>
  <c r="I82" i="1" s="1"/>
  <c r="F90" i="1"/>
  <c r="I90" i="1"/>
  <c r="J90" i="1"/>
  <c r="F94" i="1"/>
  <c r="I95" i="1"/>
  <c r="J95" i="1"/>
  <c r="F98" i="1"/>
  <c r="I98" i="1"/>
  <c r="J98" i="1"/>
  <c r="F100" i="1"/>
  <c r="I100" i="1"/>
  <c r="J100" i="1"/>
  <c r="F111" i="1"/>
  <c r="F110" i="1" s="1"/>
  <c r="F109" i="1" s="1"/>
  <c r="F108" i="1" s="1"/>
  <c r="F107" i="1" s="1"/>
  <c r="F106" i="1" s="1"/>
  <c r="I112" i="1"/>
  <c r="I111" i="1" s="1"/>
  <c r="I110" i="1" s="1"/>
  <c r="I109" i="1" s="1"/>
  <c r="I108" i="1" s="1"/>
  <c r="I107" i="1" s="1"/>
  <c r="I106" i="1" s="1"/>
  <c r="J112" i="1"/>
  <c r="J111" i="1" s="1"/>
  <c r="J110" i="1" s="1"/>
  <c r="J109" i="1" s="1"/>
  <c r="J108" i="1" s="1"/>
  <c r="J107" i="1" s="1"/>
  <c r="J106" i="1" s="1"/>
  <c r="F120" i="1"/>
  <c r="I120" i="1"/>
  <c r="J120" i="1"/>
  <c r="F122" i="1"/>
  <c r="I122" i="1"/>
  <c r="J122" i="1"/>
  <c r="F126" i="1"/>
  <c r="I126" i="1"/>
  <c r="J126" i="1"/>
  <c r="F133" i="1"/>
  <c r="I133" i="1"/>
  <c r="J133" i="1"/>
  <c r="F135" i="1"/>
  <c r="I135" i="1"/>
  <c r="J135" i="1"/>
  <c r="F138" i="1"/>
  <c r="I138" i="1"/>
  <c r="J138" i="1"/>
  <c r="F145" i="1"/>
  <c r="I145" i="1"/>
  <c r="J145" i="1"/>
  <c r="F147" i="1"/>
  <c r="I147" i="1"/>
  <c r="J147" i="1"/>
  <c r="F152" i="1"/>
  <c r="F151" i="1" s="1"/>
  <c r="F157" i="1"/>
  <c r="I157" i="1"/>
  <c r="J157" i="1"/>
  <c r="F160" i="1"/>
  <c r="I160" i="1"/>
  <c r="J160" i="1"/>
  <c r="F164" i="1"/>
  <c r="F163" i="1" s="1"/>
  <c r="F162" i="1" s="1"/>
  <c r="I164" i="1"/>
  <c r="I163" i="1" s="1"/>
  <c r="I162" i="1" s="1"/>
  <c r="J164" i="1"/>
  <c r="J163" i="1" s="1"/>
  <c r="J162" i="1" s="1"/>
  <c r="F172" i="1"/>
  <c r="F171" i="1" s="1"/>
  <c r="I172" i="1"/>
  <c r="I171" i="1" s="1"/>
  <c r="J172" i="1"/>
  <c r="J171" i="1" s="1"/>
  <c r="F175" i="1"/>
  <c r="I175" i="1"/>
  <c r="J175" i="1"/>
  <c r="F177" i="1"/>
  <c r="I177" i="1"/>
  <c r="J177" i="1"/>
  <c r="F179" i="1"/>
  <c r="I179" i="1"/>
  <c r="J179" i="1"/>
  <c r="F181" i="1"/>
  <c r="I181" i="1"/>
  <c r="J181" i="1"/>
  <c r="F186" i="1"/>
  <c r="F185" i="1" s="1"/>
  <c r="F184" i="1" s="1"/>
  <c r="F183" i="1" s="1"/>
  <c r="I186" i="1"/>
  <c r="I185" i="1" s="1"/>
  <c r="I184" i="1" s="1"/>
  <c r="I183" i="1" s="1"/>
  <c r="J186" i="1"/>
  <c r="J185" i="1" s="1"/>
  <c r="J184" i="1" s="1"/>
  <c r="J183" i="1" s="1"/>
  <c r="F190" i="1"/>
  <c r="F189" i="1" s="1"/>
  <c r="F188" i="1" s="1"/>
  <c r="I190" i="1"/>
  <c r="I189" i="1" s="1"/>
  <c r="I188" i="1" s="1"/>
  <c r="J190" i="1"/>
  <c r="J189" i="1" s="1"/>
  <c r="J188" i="1" s="1"/>
  <c r="F197" i="1"/>
  <c r="F196" i="1" s="1"/>
  <c r="F195" i="1" s="1"/>
  <c r="F194" i="1" s="1"/>
  <c r="J197" i="1"/>
  <c r="J196" i="1" s="1"/>
  <c r="J195" i="1" s="1"/>
  <c r="J194" i="1" s="1"/>
  <c r="I197" i="1"/>
  <c r="I196" i="1" s="1"/>
  <c r="I195" i="1" s="1"/>
  <c r="I194" i="1" s="1"/>
  <c r="F204" i="1"/>
  <c r="F203" i="1" s="1"/>
  <c r="I204" i="1"/>
  <c r="I203" i="1" s="1"/>
  <c r="J204" i="1"/>
  <c r="J203" i="1" s="1"/>
  <c r="F207" i="1"/>
  <c r="F206" i="1" s="1"/>
  <c r="I207" i="1"/>
  <c r="I206" i="1" s="1"/>
  <c r="J207" i="1"/>
  <c r="J206" i="1" s="1"/>
  <c r="F210" i="1"/>
  <c r="F209" i="1" s="1"/>
  <c r="I210" i="1"/>
  <c r="J210" i="1"/>
  <c r="F211" i="1"/>
  <c r="I211" i="1"/>
  <c r="J211" i="1"/>
  <c r="I214" i="1"/>
  <c r="J214" i="1"/>
  <c r="I216" i="1"/>
  <c r="J216" i="1"/>
  <c r="F218" i="1"/>
  <c r="I218" i="1"/>
  <c r="J218" i="1"/>
  <c r="F221" i="1"/>
  <c r="I223" i="1"/>
  <c r="I222" i="1" s="1"/>
  <c r="I221" i="1" s="1"/>
  <c r="F229" i="1"/>
  <c r="F228" i="1" s="1"/>
  <c r="F227" i="1" s="1"/>
  <c r="I229" i="1"/>
  <c r="I228" i="1" s="1"/>
  <c r="I227" i="1" s="1"/>
  <c r="J229" i="1"/>
  <c r="J228" i="1" s="1"/>
  <c r="J227" i="1" s="1"/>
  <c r="F235" i="1"/>
  <c r="F234" i="1" s="1"/>
  <c r="I235" i="1"/>
  <c r="I234" i="1" s="1"/>
  <c r="J235" i="1"/>
  <c r="J234" i="1" s="1"/>
  <c r="F238" i="1"/>
  <c r="F237" i="1" s="1"/>
  <c r="I238" i="1"/>
  <c r="I237" i="1" s="1"/>
  <c r="J238" i="1"/>
  <c r="J237" i="1" s="1"/>
  <c r="F243" i="1"/>
  <c r="I243" i="1"/>
  <c r="J243" i="1"/>
  <c r="F245" i="1"/>
  <c r="I245" i="1"/>
  <c r="J245" i="1"/>
  <c r="F252" i="1"/>
  <c r="I252" i="1"/>
  <c r="J252" i="1"/>
  <c r="I254" i="1"/>
  <c r="J254" i="1"/>
  <c r="F255" i="1"/>
  <c r="F254" i="1" s="1"/>
  <c r="I255" i="1"/>
  <c r="J255" i="1"/>
  <c r="I258" i="1"/>
  <c r="J258" i="1"/>
  <c r="F259" i="1"/>
  <c r="F258" i="1" s="1"/>
  <c r="F263" i="1"/>
  <c r="F262" i="1" s="1"/>
  <c r="F261" i="1" s="1"/>
  <c r="I263" i="1"/>
  <c r="I262" i="1" s="1"/>
  <c r="I261" i="1" s="1"/>
  <c r="J263" i="1"/>
  <c r="J262" i="1" s="1"/>
  <c r="J261" i="1" s="1"/>
  <c r="F278" i="1"/>
  <c r="I278" i="1"/>
  <c r="J278" i="1"/>
  <c r="F282" i="1"/>
  <c r="I282" i="1"/>
  <c r="J282" i="1"/>
  <c r="I287" i="1"/>
  <c r="I286" i="1" s="1"/>
  <c r="F292" i="1"/>
  <c r="F291" i="1" s="1"/>
  <c r="F290" i="1" s="1"/>
  <c r="I294" i="1"/>
  <c r="I293" i="1" s="1"/>
  <c r="I292" i="1" s="1"/>
  <c r="I291" i="1" s="1"/>
  <c r="I290" i="1" s="1"/>
  <c r="J294" i="1"/>
  <c r="J293" i="1" s="1"/>
  <c r="J292" i="1" s="1"/>
  <c r="J291" i="1" s="1"/>
  <c r="J290" i="1" s="1"/>
  <c r="J300" i="1"/>
  <c r="J299" i="1" s="1"/>
  <c r="F301" i="1"/>
  <c r="F300" i="1" s="1"/>
  <c r="F299" i="1" s="1"/>
  <c r="I301" i="1"/>
  <c r="I300" i="1" s="1"/>
  <c r="I299" i="1" s="1"/>
  <c r="F305" i="1"/>
  <c r="I307" i="1"/>
  <c r="J307" i="1"/>
  <c r="I309" i="1"/>
  <c r="J309" i="1"/>
  <c r="F309" i="1"/>
  <c r="I312" i="1"/>
  <c r="I311" i="1" s="1"/>
  <c r="F315" i="1"/>
  <c r="F317" i="1"/>
  <c r="I317" i="1"/>
  <c r="J317" i="1"/>
  <c r="I319" i="1"/>
  <c r="F333" i="1"/>
  <c r="F332" i="1" s="1"/>
  <c r="I333" i="1"/>
  <c r="I332" i="1" s="1"/>
  <c r="J333" i="1"/>
  <c r="J332" i="1" s="1"/>
  <c r="F334" i="1"/>
  <c r="I334" i="1"/>
  <c r="J334" i="1"/>
  <c r="F341" i="1"/>
  <c r="F340" i="1" s="1"/>
  <c r="I344" i="1"/>
  <c r="J344" i="1"/>
  <c r="F344" i="1"/>
  <c r="I346" i="1"/>
  <c r="J346" i="1"/>
  <c r="F346" i="1"/>
  <c r="F358" i="1"/>
  <c r="I358" i="1"/>
  <c r="I357" i="1" s="1"/>
  <c r="J358" i="1"/>
  <c r="J357" i="1" s="1"/>
  <c r="F360" i="1"/>
  <c r="F372" i="1"/>
  <c r="F371" i="1" s="1"/>
  <c r="I372" i="1"/>
  <c r="I371" i="1" s="1"/>
  <c r="J372" i="1"/>
  <c r="J371" i="1" s="1"/>
  <c r="F382" i="1"/>
  <c r="F381" i="1" s="1"/>
  <c r="F374" i="1" s="1"/>
  <c r="I381" i="1"/>
  <c r="I374" i="1" s="1"/>
  <c r="J382" i="1"/>
  <c r="J381" i="1" s="1"/>
  <c r="J374" i="1" s="1"/>
  <c r="F383" i="1"/>
  <c r="J383" i="1"/>
  <c r="F392" i="1"/>
  <c r="F400" i="1"/>
  <c r="F399" i="1" s="1"/>
  <c r="F398" i="1" s="1"/>
  <c r="F397" i="1" s="1"/>
  <c r="I402" i="1"/>
  <c r="I401" i="1" s="1"/>
  <c r="J415" i="1"/>
  <c r="J414" i="1" s="1"/>
  <c r="J413" i="1" s="1"/>
  <c r="J412" i="1" s="1"/>
  <c r="J411" i="1" s="1"/>
  <c r="J410" i="1" s="1"/>
  <c r="F420" i="1"/>
  <c r="F419" i="1" s="1"/>
  <c r="F415" i="1" s="1"/>
  <c r="I420" i="1"/>
  <c r="I419" i="1" s="1"/>
  <c r="I415" i="1" s="1"/>
  <c r="I414" i="1" s="1"/>
  <c r="I413" i="1" s="1"/>
  <c r="I412" i="1" s="1"/>
  <c r="I411" i="1" s="1"/>
  <c r="I410" i="1" s="1"/>
  <c r="F436" i="1"/>
  <c r="F435" i="1" s="1"/>
  <c r="F434" i="1" s="1"/>
  <c r="F433" i="1" s="1"/>
  <c r="F432" i="1" s="1"/>
  <c r="F431" i="1" s="1"/>
  <c r="I436" i="1"/>
  <c r="I435" i="1" s="1"/>
  <c r="I434" i="1" s="1"/>
  <c r="I433" i="1" s="1"/>
  <c r="I432" i="1" s="1"/>
  <c r="I431" i="1" s="1"/>
  <c r="J436" i="1"/>
  <c r="J435" i="1" s="1"/>
  <c r="J434" i="1" s="1"/>
  <c r="J433" i="1" s="1"/>
  <c r="J432" i="1" s="1"/>
  <c r="J431" i="1" s="1"/>
  <c r="F442" i="1"/>
  <c r="F441" i="1" s="1"/>
  <c r="F440" i="1" s="1"/>
  <c r="F439" i="1" s="1"/>
  <c r="I442" i="1"/>
  <c r="I441" i="1" s="1"/>
  <c r="I440" i="1" s="1"/>
  <c r="I439" i="1" s="1"/>
  <c r="J442" i="1"/>
  <c r="J441" i="1" s="1"/>
  <c r="J440" i="1" s="1"/>
  <c r="J439" i="1" s="1"/>
  <c r="F453" i="1"/>
  <c r="I453" i="1"/>
  <c r="I452" i="1" s="1"/>
  <c r="J453" i="1"/>
  <c r="F456" i="1"/>
  <c r="F455" i="1" s="1"/>
  <c r="J456" i="1"/>
  <c r="J455" i="1" s="1"/>
  <c r="F461" i="1"/>
  <c r="F460" i="1" s="1"/>
  <c r="I461" i="1"/>
  <c r="I460" i="1" s="1"/>
  <c r="J461" i="1"/>
  <c r="J460" i="1" s="1"/>
  <c r="F467" i="1"/>
  <c r="F466" i="1" s="1"/>
  <c r="F465" i="1" s="1"/>
  <c r="F464" i="1" s="1"/>
  <c r="F463" i="1" s="1"/>
  <c r="I467" i="1"/>
  <c r="I466" i="1" s="1"/>
  <c r="I465" i="1" s="1"/>
  <c r="I464" i="1" s="1"/>
  <c r="I463" i="1" s="1"/>
  <c r="J467" i="1"/>
  <c r="J466" i="1" s="1"/>
  <c r="J465" i="1" s="1"/>
  <c r="J464" i="1" s="1"/>
  <c r="J463" i="1" s="1"/>
  <c r="F476" i="1"/>
  <c r="I476" i="1"/>
  <c r="J476" i="1"/>
  <c r="F478" i="1"/>
  <c r="I478" i="1"/>
  <c r="J478" i="1"/>
  <c r="F481" i="1"/>
  <c r="I481" i="1"/>
  <c r="J481" i="1"/>
  <c r="F489" i="1"/>
  <c r="F488" i="1" s="1"/>
  <c r="F487" i="1" s="1"/>
  <c r="I489" i="1"/>
  <c r="I488" i="1" s="1"/>
  <c r="I487" i="1" s="1"/>
  <c r="J489" i="1"/>
  <c r="J488" i="1" s="1"/>
  <c r="J487" i="1" s="1"/>
  <c r="F496" i="1"/>
  <c r="I496" i="1"/>
  <c r="J496" i="1"/>
  <c r="F498" i="1"/>
  <c r="I498" i="1"/>
  <c r="J498" i="1"/>
  <c r="F500" i="1"/>
  <c r="I500" i="1"/>
  <c r="J500" i="1"/>
  <c r="F501" i="1"/>
  <c r="I501" i="1"/>
  <c r="J501" i="1"/>
  <c r="F505" i="1"/>
  <c r="I505" i="1"/>
  <c r="J505" i="1"/>
  <c r="F507" i="1"/>
  <c r="I507" i="1"/>
  <c r="J507" i="1"/>
  <c r="F509" i="1"/>
  <c r="I509" i="1"/>
  <c r="J509" i="1"/>
  <c r="F513" i="1"/>
  <c r="I513" i="1"/>
  <c r="J513" i="1"/>
  <c r="F484" i="1"/>
  <c r="F483" i="1" s="1"/>
  <c r="I484" i="1"/>
  <c r="I483" i="1" s="1"/>
  <c r="J484" i="1"/>
  <c r="J483" i="1" s="1"/>
  <c r="F516" i="1"/>
  <c r="F515" i="1" s="1"/>
  <c r="I516" i="1"/>
  <c r="I515" i="1" s="1"/>
  <c r="J516" i="1"/>
  <c r="J515" i="1" s="1"/>
  <c r="F520" i="1"/>
  <c r="F519" i="1" s="1"/>
  <c r="F518" i="1" s="1"/>
  <c r="I520" i="1"/>
  <c r="I519" i="1" s="1"/>
  <c r="I518" i="1" s="1"/>
  <c r="J520" i="1"/>
  <c r="J519" i="1" s="1"/>
  <c r="J518" i="1" s="1"/>
  <c r="J523" i="1"/>
  <c r="J522" i="1" s="1"/>
  <c r="I525" i="1"/>
  <c r="I524" i="1" s="1"/>
  <c r="F528" i="1"/>
  <c r="F523" i="1" s="1"/>
  <c r="F522" i="1" s="1"/>
  <c r="I528" i="1"/>
  <c r="F538" i="1"/>
  <c r="I538" i="1"/>
  <c r="J538" i="1"/>
  <c r="F540" i="1"/>
  <c r="I540" i="1"/>
  <c r="J540" i="1"/>
  <c r="F547" i="1"/>
  <c r="F546" i="1" s="1"/>
  <c r="F545" i="1" s="1"/>
  <c r="F544" i="1" s="1"/>
  <c r="I547" i="1"/>
  <c r="I546" i="1" s="1"/>
  <c r="I545" i="1" s="1"/>
  <c r="I544" i="1" s="1"/>
  <c r="J547" i="1"/>
  <c r="J546" i="1" s="1"/>
  <c r="J545" i="1" s="1"/>
  <c r="J544" i="1" s="1"/>
  <c r="F553" i="1"/>
  <c r="I553" i="1"/>
  <c r="J553" i="1"/>
  <c r="F555" i="1"/>
  <c r="I555" i="1"/>
  <c r="J555" i="1"/>
  <c r="J557" i="1"/>
  <c r="F559" i="1"/>
  <c r="I559" i="1"/>
  <c r="J559" i="1"/>
  <c r="F561" i="1"/>
  <c r="I561" i="1"/>
  <c r="J561" i="1"/>
  <c r="F565" i="1"/>
  <c r="I565" i="1"/>
  <c r="J565" i="1"/>
  <c r="F567" i="1"/>
  <c r="I567" i="1"/>
  <c r="J567" i="1"/>
  <c r="F569" i="1"/>
  <c r="I569" i="1"/>
  <c r="J569" i="1"/>
  <c r="F575" i="1"/>
  <c r="I575" i="1"/>
  <c r="J575" i="1"/>
  <c r="F577" i="1"/>
  <c r="I577" i="1"/>
  <c r="J577" i="1"/>
  <c r="F581" i="1"/>
  <c r="F580" i="1" s="1"/>
  <c r="F579" i="1" s="1"/>
  <c r="I581" i="1"/>
  <c r="I580" i="1" s="1"/>
  <c r="I579" i="1" s="1"/>
  <c r="J581" i="1"/>
  <c r="J580" i="1" s="1"/>
  <c r="J579" i="1" s="1"/>
  <c r="F589" i="1"/>
  <c r="F588" i="1" s="1"/>
  <c r="F587" i="1" s="1"/>
  <c r="I589" i="1"/>
  <c r="I588" i="1" s="1"/>
  <c r="I587" i="1" s="1"/>
  <c r="J589" i="1"/>
  <c r="J588" i="1" s="1"/>
  <c r="J587" i="1" s="1"/>
  <c r="F593" i="1"/>
  <c r="I593" i="1"/>
  <c r="J593" i="1"/>
  <c r="F595" i="1"/>
  <c r="I595" i="1"/>
  <c r="J595" i="1"/>
  <c r="F597" i="1"/>
  <c r="I597" i="1"/>
  <c r="J597" i="1"/>
  <c r="F601" i="1"/>
  <c r="F600" i="1" s="1"/>
  <c r="I601" i="1"/>
  <c r="I600" i="1" s="1"/>
  <c r="J601" i="1"/>
  <c r="J600" i="1" s="1"/>
  <c r="F611" i="1"/>
  <c r="F610" i="1" s="1"/>
  <c r="F609" i="1" s="1"/>
  <c r="F608" i="1" s="1"/>
  <c r="F607" i="1" s="1"/>
  <c r="F606" i="1" s="1"/>
  <c r="I611" i="1"/>
  <c r="I610" i="1" s="1"/>
  <c r="I609" i="1" s="1"/>
  <c r="I608" i="1" s="1"/>
  <c r="I607" i="1" s="1"/>
  <c r="I606" i="1" s="1"/>
  <c r="J611" i="1"/>
  <c r="J610" i="1" s="1"/>
  <c r="J609" i="1" s="1"/>
  <c r="J608" i="1" s="1"/>
  <c r="J607" i="1" s="1"/>
  <c r="J606" i="1" s="1"/>
  <c r="F618" i="1"/>
  <c r="I618" i="1"/>
  <c r="I617" i="1" s="1"/>
  <c r="I616" i="1" s="1"/>
  <c r="J618" i="1"/>
  <c r="J617" i="1" s="1"/>
  <c r="F621" i="1"/>
  <c r="F620" i="1" s="1"/>
  <c r="F625" i="1"/>
  <c r="J625" i="1"/>
  <c r="F639" i="1"/>
  <c r="F638" i="1" s="1"/>
  <c r="F637" i="1" s="1"/>
  <c r="F636" i="1" s="1"/>
  <c r="F635" i="1" s="1"/>
  <c r="F634" i="1" s="1"/>
  <c r="I639" i="1"/>
  <c r="I638" i="1" s="1"/>
  <c r="I637" i="1" s="1"/>
  <c r="I636" i="1" s="1"/>
  <c r="I635" i="1" s="1"/>
  <c r="I634" i="1" s="1"/>
  <c r="J639" i="1"/>
  <c r="J638" i="1" s="1"/>
  <c r="J637" i="1" s="1"/>
  <c r="J636" i="1" s="1"/>
  <c r="J635" i="1" s="1"/>
  <c r="J634" i="1" s="1"/>
  <c r="J646" i="1"/>
  <c r="F646" i="1"/>
  <c r="I646" i="1"/>
  <c r="J649" i="1"/>
  <c r="J648" i="1" s="1"/>
  <c r="F649" i="1"/>
  <c r="F648" i="1" s="1"/>
  <c r="I649" i="1"/>
  <c r="I648" i="1" s="1"/>
  <c r="F657" i="1"/>
  <c r="F656" i="1" s="1"/>
  <c r="F655" i="1" s="1"/>
  <c r="F654" i="1" s="1"/>
  <c r="F653" i="1" s="1"/>
  <c r="F652" i="1" s="1"/>
  <c r="I657" i="1"/>
  <c r="I656" i="1" s="1"/>
  <c r="I655" i="1" s="1"/>
  <c r="I654" i="1" s="1"/>
  <c r="I653" i="1" s="1"/>
  <c r="I652" i="1" s="1"/>
  <c r="J657" i="1"/>
  <c r="J656" i="1" s="1"/>
  <c r="J655" i="1" s="1"/>
  <c r="J654" i="1" s="1"/>
  <c r="J653" i="1" s="1"/>
  <c r="J652" i="1" s="1"/>
  <c r="F665" i="1"/>
  <c r="F664" i="1" s="1"/>
  <c r="I665" i="1"/>
  <c r="I664" i="1" s="1"/>
  <c r="J665" i="1"/>
  <c r="J664" i="1" s="1"/>
  <c r="F668" i="1"/>
  <c r="F667" i="1" s="1"/>
  <c r="I668" i="1"/>
  <c r="I667" i="1" s="1"/>
  <c r="J668" i="1"/>
  <c r="J667" i="1" s="1"/>
  <c r="F673" i="1"/>
  <c r="F672" i="1" s="1"/>
  <c r="I673" i="1"/>
  <c r="I672" i="1" s="1"/>
  <c r="J673" i="1"/>
  <c r="J672" i="1" s="1"/>
  <c r="F683" i="1"/>
  <c r="F682" i="1" s="1"/>
  <c r="I683" i="1"/>
  <c r="I682" i="1" s="1"/>
  <c r="F685" i="1"/>
  <c r="I686" i="1"/>
  <c r="I685" i="1" s="1"/>
  <c r="F693" i="1"/>
  <c r="F692" i="1" s="1"/>
  <c r="F691" i="1" s="1"/>
  <c r="F690" i="1" s="1"/>
  <c r="I693" i="1"/>
  <c r="I692" i="1" s="1"/>
  <c r="I691" i="1" s="1"/>
  <c r="I690" i="1" s="1"/>
  <c r="J693" i="1"/>
  <c r="J692" i="1" s="1"/>
  <c r="J691" i="1" s="1"/>
  <c r="J690" i="1" s="1"/>
  <c r="F699" i="1"/>
  <c r="I699" i="1"/>
  <c r="J699" i="1"/>
  <c r="J701" i="1"/>
  <c r="F701" i="1"/>
  <c r="I701" i="1"/>
  <c r="F706" i="1"/>
  <c r="F705" i="1" s="1"/>
  <c r="I706" i="1"/>
  <c r="I705" i="1" s="1"/>
  <c r="J706" i="1"/>
  <c r="J705" i="1" s="1"/>
  <c r="F714" i="1"/>
  <c r="I714" i="1"/>
  <c r="I713" i="1" s="1"/>
  <c r="I712" i="1" s="1"/>
  <c r="I711" i="1" s="1"/>
  <c r="I710" i="1" s="1"/>
  <c r="I709" i="1" s="1"/>
  <c r="I708" i="1" s="1"/>
  <c r="J714" i="1"/>
  <c r="J713" i="1" s="1"/>
  <c r="J712" i="1" s="1"/>
  <c r="J711" i="1" s="1"/>
  <c r="J710" i="1" s="1"/>
  <c r="J709" i="1" s="1"/>
  <c r="J708" i="1" s="1"/>
  <c r="F722" i="1"/>
  <c r="F721" i="1" s="1"/>
  <c r="F720" i="1" s="1"/>
  <c r="F719" i="1" s="1"/>
  <c r="F718" i="1" s="1"/>
  <c r="F717" i="1" s="1"/>
  <c r="I722" i="1"/>
  <c r="I721" i="1" s="1"/>
  <c r="I720" i="1" s="1"/>
  <c r="I719" i="1" s="1"/>
  <c r="I718" i="1" s="1"/>
  <c r="I717" i="1" s="1"/>
  <c r="J722" i="1"/>
  <c r="J721" i="1" s="1"/>
  <c r="J720" i="1" s="1"/>
  <c r="J719" i="1" s="1"/>
  <c r="J718" i="1" s="1"/>
  <c r="J717" i="1" s="1"/>
  <c r="F730" i="1"/>
  <c r="F729" i="1" s="1"/>
  <c r="F728" i="1" s="1"/>
  <c r="F727" i="1" s="1"/>
  <c r="F726" i="1" s="1"/>
  <c r="F725" i="1" s="1"/>
  <c r="F724" i="1" s="1"/>
  <c r="I730" i="1"/>
  <c r="I729" i="1" s="1"/>
  <c r="I728" i="1" s="1"/>
  <c r="I727" i="1" s="1"/>
  <c r="I726" i="1" s="1"/>
  <c r="I725" i="1" s="1"/>
  <c r="I724" i="1" s="1"/>
  <c r="J730" i="1"/>
  <c r="J729" i="1" s="1"/>
  <c r="J728" i="1" s="1"/>
  <c r="J727" i="1" s="1"/>
  <c r="J726" i="1" s="1"/>
  <c r="J725" i="1" s="1"/>
  <c r="J724" i="1" s="1"/>
  <c r="J737" i="1"/>
  <c r="F739" i="1"/>
  <c r="F736" i="1" s="1"/>
  <c r="I739" i="1"/>
  <c r="I736" i="1" s="1"/>
  <c r="J739" i="1"/>
  <c r="F745" i="1"/>
  <c r="F744" i="1" s="1"/>
  <c r="I745" i="1"/>
  <c r="I744" i="1" s="1"/>
  <c r="J745" i="1"/>
  <c r="J744" i="1" s="1"/>
  <c r="F754" i="1"/>
  <c r="F753" i="1" s="1"/>
  <c r="F752" i="1" s="1"/>
  <c r="I754" i="1"/>
  <c r="I753" i="1" s="1"/>
  <c r="I752" i="1" s="1"/>
  <c r="J754" i="1"/>
  <c r="J753" i="1" s="1"/>
  <c r="J752" i="1" s="1"/>
  <c r="F760" i="1"/>
  <c r="F759" i="1" s="1"/>
  <c r="F758" i="1" s="1"/>
  <c r="F757" i="1" s="1"/>
  <c r="I760" i="1"/>
  <c r="I759" i="1" s="1"/>
  <c r="I758" i="1" s="1"/>
  <c r="I757" i="1" s="1"/>
  <c r="J760" i="1"/>
  <c r="J759" i="1" s="1"/>
  <c r="J758" i="1" s="1"/>
  <c r="J757" i="1" s="1"/>
  <c r="F765" i="1"/>
  <c r="I765" i="1"/>
  <c r="J765" i="1"/>
  <c r="F768" i="1"/>
  <c r="I768" i="1"/>
  <c r="J768" i="1"/>
  <c r="F770" i="1"/>
  <c r="I770" i="1"/>
  <c r="J770" i="1"/>
  <c r="F772" i="1"/>
  <c r="I772" i="1"/>
  <c r="J772" i="1"/>
  <c r="F774" i="1"/>
  <c r="I774" i="1"/>
  <c r="J774" i="1"/>
  <c r="J89" i="1" l="1"/>
  <c r="I89" i="1"/>
  <c r="F89" i="1"/>
  <c r="F88" i="1" s="1"/>
  <c r="F617" i="1"/>
  <c r="F504" i="1"/>
  <c r="F495" i="1"/>
  <c r="F475" i="1"/>
  <c r="F474" i="1" s="1"/>
  <c r="F473" i="1" s="1"/>
  <c r="F472" i="1" s="1"/>
  <c r="F471" i="1" s="1"/>
  <c r="I339" i="1"/>
  <c r="I338" i="1" s="1"/>
  <c r="I331" i="1" s="1"/>
  <c r="J339" i="1"/>
  <c r="J338" i="1" s="1"/>
  <c r="J331" i="1" s="1"/>
  <c r="F357" i="1"/>
  <c r="F339" i="1"/>
  <c r="F304" i="1"/>
  <c r="F303" i="1" s="1"/>
  <c r="F29" i="1"/>
  <c r="F28" i="1" s="1"/>
  <c r="F22" i="1" s="1"/>
  <c r="F21" i="1" s="1"/>
  <c r="I132" i="1"/>
  <c r="I131" i="1" s="1"/>
  <c r="I130" i="1" s="1"/>
  <c r="I129" i="1" s="1"/>
  <c r="J88" i="1"/>
  <c r="J132" i="1"/>
  <c r="J131" i="1" s="1"/>
  <c r="J130" i="1" s="1"/>
  <c r="J129" i="1" s="1"/>
  <c r="F132" i="1"/>
  <c r="F131" i="1" s="1"/>
  <c r="F130" i="1" s="1"/>
  <c r="F129" i="1" s="1"/>
  <c r="F277" i="1"/>
  <c r="F276" i="1" s="1"/>
  <c r="F269" i="1" s="1"/>
  <c r="F268" i="1" s="1"/>
  <c r="F202" i="1"/>
  <c r="J277" i="1"/>
  <c r="J276" i="1" s="1"/>
  <c r="J269" i="1" s="1"/>
  <c r="J268" i="1" s="1"/>
  <c r="I277" i="1"/>
  <c r="I276" i="1" s="1"/>
  <c r="F391" i="1"/>
  <c r="F390" i="1" s="1"/>
  <c r="F389" i="1" s="1"/>
  <c r="F388" i="1" s="1"/>
  <c r="F387" i="1" s="1"/>
  <c r="F386" i="1" s="1"/>
  <c r="F713" i="1"/>
  <c r="F712" i="1" s="1"/>
  <c r="F711" i="1" s="1"/>
  <c r="F710" i="1" s="1"/>
  <c r="F709" i="1" s="1"/>
  <c r="F708" i="1" s="1"/>
  <c r="I88" i="1"/>
  <c r="F698" i="1"/>
  <c r="F697" i="1" s="1"/>
  <c r="F696" i="1" s="1"/>
  <c r="F689" i="1" s="1"/>
  <c r="F688" i="1" s="1"/>
  <c r="J616" i="1"/>
  <c r="J615" i="1" s="1"/>
  <c r="J614" i="1" s="1"/>
  <c r="J613" i="1" s="1"/>
  <c r="J400" i="1"/>
  <c r="J399" i="1" s="1"/>
  <c r="J398" i="1" s="1"/>
  <c r="I119" i="1"/>
  <c r="I118" i="1" s="1"/>
  <c r="I117" i="1" s="1"/>
  <c r="I116" i="1" s="1"/>
  <c r="I77" i="1"/>
  <c r="I76" i="1" s="1"/>
  <c r="J119" i="1"/>
  <c r="J118" i="1" s="1"/>
  <c r="J117" i="1" s="1"/>
  <c r="J116" i="1" s="1"/>
  <c r="F574" i="1"/>
  <c r="F573" i="1" s="1"/>
  <c r="J242" i="1"/>
  <c r="J241" i="1" s="1"/>
  <c r="J240" i="1" s="1"/>
  <c r="F119" i="1"/>
  <c r="F118" i="1" s="1"/>
  <c r="F117" i="1" s="1"/>
  <c r="F116" i="1" s="1"/>
  <c r="J574" i="1"/>
  <c r="J573" i="1" s="1"/>
  <c r="F564" i="1"/>
  <c r="F563" i="1" s="1"/>
  <c r="J452" i="1"/>
  <c r="J451" i="1" s="1"/>
  <c r="J450" i="1" s="1"/>
  <c r="J449" i="1" s="1"/>
  <c r="F144" i="1"/>
  <c r="F143" i="1" s="1"/>
  <c r="F251" i="1"/>
  <c r="F250" i="1" s="1"/>
  <c r="J144" i="1"/>
  <c r="J143" i="1" s="1"/>
  <c r="J564" i="1"/>
  <c r="J563" i="1" s="1"/>
  <c r="J698" i="1"/>
  <c r="J697" i="1" s="1"/>
  <c r="J696" i="1" s="1"/>
  <c r="J689" i="1" s="1"/>
  <c r="J688" i="1" s="1"/>
  <c r="I574" i="1"/>
  <c r="I573" i="1" s="1"/>
  <c r="F599" i="1"/>
  <c r="F452" i="1"/>
  <c r="F451" i="1" s="1"/>
  <c r="F450" i="1" s="1"/>
  <c r="F449" i="1" s="1"/>
  <c r="I764" i="1"/>
  <c r="I763" i="1" s="1"/>
  <c r="I762" i="1" s="1"/>
  <c r="I552" i="1"/>
  <c r="I551" i="1" s="1"/>
  <c r="I209" i="1"/>
  <c r="F52" i="1"/>
  <c r="F51" i="1" s="1"/>
  <c r="I52" i="1"/>
  <c r="I51" i="1" s="1"/>
  <c r="F645" i="1"/>
  <c r="F644" i="1" s="1"/>
  <c r="F643" i="1" s="1"/>
  <c r="F642" i="1" s="1"/>
  <c r="F641" i="1" s="1"/>
  <c r="F633" i="1" s="1"/>
  <c r="J495" i="1"/>
  <c r="J475" i="1"/>
  <c r="J474" i="1" s="1"/>
  <c r="J473" i="1" s="1"/>
  <c r="J472" i="1" s="1"/>
  <c r="J471" i="1" s="1"/>
  <c r="J52" i="1"/>
  <c r="J51" i="1" s="1"/>
  <c r="I564" i="1"/>
  <c r="I563" i="1" s="1"/>
  <c r="I523" i="1"/>
  <c r="I522" i="1" s="1"/>
  <c r="J304" i="1"/>
  <c r="F242" i="1"/>
  <c r="J174" i="1"/>
  <c r="J170" i="1" s="1"/>
  <c r="J169" i="1" s="1"/>
  <c r="J168" i="1" s="1"/>
  <c r="J167" i="1" s="1"/>
  <c r="F681" i="1"/>
  <c r="F663" i="1" s="1"/>
  <c r="F662" i="1" s="1"/>
  <c r="F661" i="1" s="1"/>
  <c r="F660" i="1" s="1"/>
  <c r="I615" i="1"/>
  <c r="I614" i="1" s="1"/>
  <c r="I613" i="1" s="1"/>
  <c r="J599" i="1"/>
  <c r="J537" i="1"/>
  <c r="J536" i="1" s="1"/>
  <c r="J535" i="1" s="1"/>
  <c r="J534" i="1" s="1"/>
  <c r="J533" i="1" s="1"/>
  <c r="I400" i="1"/>
  <c r="I399" i="1" s="1"/>
  <c r="I398" i="1" s="1"/>
  <c r="I304" i="1"/>
  <c r="I303" i="1" s="1"/>
  <c r="I242" i="1"/>
  <c r="I241" i="1" s="1"/>
  <c r="I240" i="1" s="1"/>
  <c r="J209" i="1"/>
  <c r="J202" i="1" s="1"/>
  <c r="I174" i="1"/>
  <c r="I170" i="1" s="1"/>
  <c r="I169" i="1" s="1"/>
  <c r="I168" i="1" s="1"/>
  <c r="I167" i="1" s="1"/>
  <c r="I150" i="1"/>
  <c r="I149" i="1" s="1"/>
  <c r="F77" i="1"/>
  <c r="F76" i="1" s="1"/>
  <c r="F764" i="1"/>
  <c r="F763" i="1" s="1"/>
  <c r="F762" i="1" s="1"/>
  <c r="F592" i="1"/>
  <c r="F591" i="1" s="1"/>
  <c r="J552" i="1"/>
  <c r="J551" i="1" s="1"/>
  <c r="J504" i="1"/>
  <c r="I495" i="1"/>
  <c r="I475" i="1"/>
  <c r="I474" i="1" s="1"/>
  <c r="I473" i="1" s="1"/>
  <c r="I472" i="1" s="1"/>
  <c r="I471" i="1" s="1"/>
  <c r="J150" i="1"/>
  <c r="J149" i="1" s="1"/>
  <c r="I592" i="1"/>
  <c r="I591" i="1" s="1"/>
  <c r="I251" i="1"/>
  <c r="I250" i="1" s="1"/>
  <c r="I144" i="1"/>
  <c r="I143" i="1" s="1"/>
  <c r="J64" i="1"/>
  <c r="J764" i="1"/>
  <c r="J763" i="1" s="1"/>
  <c r="J762" i="1" s="1"/>
  <c r="J736" i="1"/>
  <c r="J735" i="1" s="1"/>
  <c r="J734" i="1" s="1"/>
  <c r="J733" i="1" s="1"/>
  <c r="J732" i="1" s="1"/>
  <c r="I599" i="1"/>
  <c r="J592" i="1"/>
  <c r="J591" i="1" s="1"/>
  <c r="F552" i="1"/>
  <c r="F551" i="1" s="1"/>
  <c r="J251" i="1"/>
  <c r="J250" i="1" s="1"/>
  <c r="F174" i="1"/>
  <c r="F170" i="1" s="1"/>
  <c r="F169" i="1" s="1"/>
  <c r="F168" i="1" s="1"/>
  <c r="F167" i="1" s="1"/>
  <c r="F150" i="1"/>
  <c r="F149" i="1" s="1"/>
  <c r="I29" i="1"/>
  <c r="I28" i="1" s="1"/>
  <c r="I22" i="1" s="1"/>
  <c r="I21" i="1" s="1"/>
  <c r="J29" i="1"/>
  <c r="J28" i="1" s="1"/>
  <c r="J22" i="1" s="1"/>
  <c r="J21" i="1" s="1"/>
  <c r="I751" i="1"/>
  <c r="I750" i="1"/>
  <c r="I749" i="1" s="1"/>
  <c r="J750" i="1"/>
  <c r="J749" i="1" s="1"/>
  <c r="J751" i="1"/>
  <c r="I193" i="1"/>
  <c r="I192" i="1"/>
  <c r="I735" i="1"/>
  <c r="I734" i="1" s="1"/>
  <c r="I733" i="1" s="1"/>
  <c r="I732" i="1" s="1"/>
  <c r="I681" i="1"/>
  <c r="F537" i="1"/>
  <c r="F536" i="1" s="1"/>
  <c r="F535" i="1" s="1"/>
  <c r="F534" i="1" s="1"/>
  <c r="F533" i="1" s="1"/>
  <c r="I451" i="1"/>
  <c r="I450" i="1" s="1"/>
  <c r="I449" i="1" s="1"/>
  <c r="F438" i="1"/>
  <c r="I233" i="1"/>
  <c r="F192" i="1"/>
  <c r="F193" i="1"/>
  <c r="F750" i="1"/>
  <c r="F749" i="1" s="1"/>
  <c r="F751" i="1"/>
  <c r="F414" i="1"/>
  <c r="F413" i="1" s="1"/>
  <c r="F412" i="1" s="1"/>
  <c r="F411" i="1" s="1"/>
  <c r="F418" i="1"/>
  <c r="J192" i="1"/>
  <c r="J193" i="1"/>
  <c r="F735" i="1"/>
  <c r="F734" i="1" s="1"/>
  <c r="F733" i="1" s="1"/>
  <c r="F732" i="1" s="1"/>
  <c r="I645" i="1"/>
  <c r="I644" i="1" s="1"/>
  <c r="I643" i="1" s="1"/>
  <c r="I642" i="1" s="1"/>
  <c r="I641" i="1" s="1"/>
  <c r="I633" i="1" s="1"/>
  <c r="I504" i="1"/>
  <c r="J438" i="1"/>
  <c r="F233" i="1"/>
  <c r="I698" i="1"/>
  <c r="I697" i="1" s="1"/>
  <c r="I696" i="1" s="1"/>
  <c r="I689" i="1" s="1"/>
  <c r="I688" i="1" s="1"/>
  <c r="J681" i="1"/>
  <c r="J663" i="1" s="1"/>
  <c r="J662" i="1" s="1"/>
  <c r="J661" i="1" s="1"/>
  <c r="J660" i="1" s="1"/>
  <c r="J645" i="1"/>
  <c r="J644" i="1" s="1"/>
  <c r="J643" i="1" s="1"/>
  <c r="J642" i="1" s="1"/>
  <c r="J641" i="1" s="1"/>
  <c r="J633" i="1" s="1"/>
  <c r="I537" i="1"/>
  <c r="I536" i="1" s="1"/>
  <c r="I535" i="1" s="1"/>
  <c r="I534" i="1" s="1"/>
  <c r="I533" i="1" s="1"/>
  <c r="I438" i="1"/>
  <c r="F396" i="1"/>
  <c r="J233" i="1"/>
  <c r="I418" i="1"/>
  <c r="I417" i="1" s="1"/>
  <c r="I416" i="1" s="1"/>
  <c r="I269" i="1" l="1"/>
  <c r="I268" i="1" s="1"/>
  <c r="F494" i="1"/>
  <c r="F493" i="1" s="1"/>
  <c r="F492" i="1" s="1"/>
  <c r="F491" i="1" s="1"/>
  <c r="I663" i="1"/>
  <c r="I662" i="1" s="1"/>
  <c r="I661" i="1" s="1"/>
  <c r="I660" i="1" s="1"/>
  <c r="I659" i="1" s="1"/>
  <c r="I632" i="1" s="1"/>
  <c r="I680" i="1"/>
  <c r="I679" i="1" s="1"/>
  <c r="I678" i="1" s="1"/>
  <c r="I677" i="1" s="1"/>
  <c r="I676" i="1" s="1"/>
  <c r="J303" i="1"/>
  <c r="J298" i="1" s="1"/>
  <c r="J297" i="1" s="1"/>
  <c r="J296" i="1" s="1"/>
  <c r="I202" i="1"/>
  <c r="I201" i="1" s="1"/>
  <c r="I200" i="1" s="1"/>
  <c r="I199" i="1" s="1"/>
  <c r="J201" i="1"/>
  <c r="J200" i="1" s="1"/>
  <c r="J199" i="1" s="1"/>
  <c r="F616" i="1"/>
  <c r="F615" i="1" s="1"/>
  <c r="F614" i="1" s="1"/>
  <c r="F613" i="1" s="1"/>
  <c r="I397" i="1"/>
  <c r="I396" i="1" s="1"/>
  <c r="J397" i="1"/>
  <c r="J396" i="1" s="1"/>
  <c r="F201" i="1"/>
  <c r="F200" i="1" s="1"/>
  <c r="F199" i="1" s="1"/>
  <c r="I748" i="1"/>
  <c r="I747" i="1" s="1"/>
  <c r="I64" i="1"/>
  <c r="I63" i="1" s="1"/>
  <c r="I62" i="1" s="1"/>
  <c r="F298" i="1"/>
  <c r="F297" i="1" s="1"/>
  <c r="F296" i="1" s="1"/>
  <c r="F550" i="1"/>
  <c r="F543" i="1" s="1"/>
  <c r="F542" i="1" s="1"/>
  <c r="F64" i="1"/>
  <c r="F63" i="1" s="1"/>
  <c r="F62" i="1" s="1"/>
  <c r="I142" i="1"/>
  <c r="I141" i="1" s="1"/>
  <c r="I140" i="1" s="1"/>
  <c r="I115" i="1" s="1"/>
  <c r="I550" i="1"/>
  <c r="I543" i="1" s="1"/>
  <c r="I542" i="1" s="1"/>
  <c r="F586" i="1"/>
  <c r="F585" i="1" s="1"/>
  <c r="F584" i="1" s="1"/>
  <c r="F583" i="1" s="1"/>
  <c r="J550" i="1"/>
  <c r="J543" i="1" s="1"/>
  <c r="J542" i="1" s="1"/>
  <c r="F430" i="1"/>
  <c r="F425" i="1" s="1"/>
  <c r="I232" i="1"/>
  <c r="I231" i="1" s="1"/>
  <c r="J142" i="1"/>
  <c r="J141" i="1" s="1"/>
  <c r="J140" i="1" s="1"/>
  <c r="J115" i="1" s="1"/>
  <c r="J586" i="1"/>
  <c r="J585" i="1" s="1"/>
  <c r="J584" i="1" s="1"/>
  <c r="J583" i="1" s="1"/>
  <c r="F241" i="1"/>
  <c r="F240" i="1" s="1"/>
  <c r="F232" i="1" s="1"/>
  <c r="F231" i="1" s="1"/>
  <c r="I20" i="1"/>
  <c r="J232" i="1"/>
  <c r="J231" i="1" s="1"/>
  <c r="J63" i="1"/>
  <c r="J62" i="1" s="1"/>
  <c r="I430" i="1"/>
  <c r="F142" i="1"/>
  <c r="F141" i="1" s="1"/>
  <c r="F140" i="1" s="1"/>
  <c r="F115" i="1" s="1"/>
  <c r="F338" i="1"/>
  <c r="F331" i="1" s="1"/>
  <c r="F330" i="1" s="1"/>
  <c r="F329" i="1" s="1"/>
  <c r="J20" i="1"/>
  <c r="J330" i="1"/>
  <c r="J329" i="1" s="1"/>
  <c r="J430" i="1"/>
  <c r="I586" i="1"/>
  <c r="I585" i="1" s="1"/>
  <c r="I584" i="1" s="1"/>
  <c r="I583" i="1" s="1"/>
  <c r="J494" i="1"/>
  <c r="J493" i="1" s="1"/>
  <c r="J492" i="1" s="1"/>
  <c r="J491" i="1" s="1"/>
  <c r="F20" i="1"/>
  <c r="I298" i="1"/>
  <c r="I297" i="1" s="1"/>
  <c r="I296" i="1" s="1"/>
  <c r="I330" i="1"/>
  <c r="I329" i="1" s="1"/>
  <c r="J748" i="1"/>
  <c r="J747" i="1" s="1"/>
  <c r="I494" i="1"/>
  <c r="I493" i="1" s="1"/>
  <c r="I492" i="1" s="1"/>
  <c r="I491" i="1" s="1"/>
  <c r="F748" i="1"/>
  <c r="F747" i="1" s="1"/>
  <c r="J659" i="1"/>
  <c r="J632" i="1" s="1"/>
  <c r="F659" i="1"/>
  <c r="F632" i="1" s="1"/>
  <c r="I267" i="1" l="1"/>
  <c r="F424" i="1"/>
  <c r="F423" i="1" s="1"/>
  <c r="F410" i="1" s="1"/>
  <c r="J267" i="1"/>
  <c r="J166" i="1"/>
  <c r="I166" i="1"/>
  <c r="F470" i="1"/>
  <c r="F469" i="1" s="1"/>
  <c r="J470" i="1"/>
  <c r="J469" i="1" s="1"/>
  <c r="F267" i="1"/>
  <c r="I470" i="1"/>
  <c r="I469" i="1" s="1"/>
  <c r="I12" i="1"/>
  <c r="F166" i="1"/>
  <c r="F12" i="1"/>
  <c r="J12" i="1"/>
  <c r="J11" i="1" l="1"/>
  <c r="J776" i="1" s="1"/>
  <c r="I11" i="1"/>
  <c r="I776" i="1" s="1"/>
  <c r="F11" i="1"/>
  <c r="F776" i="1" s="1"/>
</calcChain>
</file>

<file path=xl/sharedStrings.xml><?xml version="1.0" encoding="utf-8"?>
<sst xmlns="http://schemas.openxmlformats.org/spreadsheetml/2006/main" count="2697" uniqueCount="878">
  <si>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</si>
  <si>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</si>
  <si>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</si>
  <si>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</si>
  <si>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</si>
  <si>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</si>
  <si>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</si>
  <si>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</si>
  <si>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</si>
  <si>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</si>
  <si>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</si>
  <si>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</si>
  <si>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</si>
  <si>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</si>
  <si>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</si>
  <si>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</si>
  <si>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</si>
  <si>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</si>
  <si>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</si>
  <si>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</si>
  <si>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</si>
  <si>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</si>
  <si>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</si>
  <si>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</si>
  <si>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</si>
  <si>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</si>
  <si>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</si>
  <si>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</si>
  <si>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</si>
  <si>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</si>
  <si>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</si>
  <si>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</si>
  <si>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</si>
  <si>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</si>
  <si>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</si>
  <si>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</si>
  <si>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</si>
  <si>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</si>
  <si>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</si>
  <si>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</si>
  <si>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</si>
  <si>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</si>
  <si>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</si>
  <si>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</si>
  <si>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</si>
  <si>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</si>
  <si>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</si>
  <si>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</si>
  <si>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</si>
  <si>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</si>
  <si>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</si>
  <si>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</si>
  <si>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</si>
  <si>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</si>
  <si>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</si>
  <si>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</si>
  <si>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</si>
  <si>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</si>
  <si>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</si>
  <si>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</si>
  <si>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</si>
  <si>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</si>
  <si>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</si>
  <si>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</si>
  <si>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</si>
  <si>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</si>
  <si>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</si>
  <si>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</si>
  <si>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</si>
  <si>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</si>
  <si>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</si>
  <si>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</si>
  <si>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</si>
  <si>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</si>
  <si>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</si>
  <si>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</si>
  <si>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</si>
  <si>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</si>
  <si>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</si>
  <si>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</si>
  <si>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</si>
  <si>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</si>
  <si>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</si>
  <si>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</si>
  <si>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</si>
  <si>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</si>
  <si>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</si>
  <si>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</si>
  <si>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</si>
  <si>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</si>
  <si>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</si>
  <si>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</si>
  <si>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</si>
  <si>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</si>
  <si>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</si>
  <si>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</si>
  <si>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</si>
  <si>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</si>
  <si>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</si>
  <si>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</si>
  <si>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</si>
  <si>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</si>
  <si>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</si>
  <si>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</si>
  <si>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</si>
  <si>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</si>
  <si>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</si>
  <si>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</si>
  <si>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</si>
  <si>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</si>
  <si>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</si>
  <si>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</si>
  <si>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</si>
  <si>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</si>
  <si>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</si>
  <si>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</si>
  <si>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</si>
  <si>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</si>
  <si>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</si>
  <si>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</si>
  <si>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</si>
  <si>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</si>
  <si>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</si>
  <si>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</si>
  <si>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</si>
  <si>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</si>
  <si>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</si>
  <si>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</si>
  <si>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</si>
  <si>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</si>
  <si>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</si>
  <si>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</si>
  <si>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</si>
  <si>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</si>
  <si>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</si>
  <si>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</si>
  <si>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</si>
  <si>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</si>
  <si>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</si>
  <si>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</si>
  <si>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</si>
  <si>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</si>
  <si>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</si>
  <si>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</si>
  <si>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</si>
  <si>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</si>
  <si>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</si>
  <si>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</si>
  <si>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</si>
  <si>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</si>
  <si>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</si>
  <si>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</si>
  <si>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</si>
  <si>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</si>
  <si>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</si>
  <si>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</si>
  <si>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</si>
  <si>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</si>
  <si>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</si>
  <si>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</si>
  <si>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</si>
  <si>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</si>
  <si>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</si>
  <si>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</si>
  <si>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</si>
  <si>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</si>
  <si>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</si>
  <si>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</si>
  <si>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</si>
  <si>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</si>
  <si>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</si>
  <si>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</si>
  <si>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</si>
  <si>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</si>
  <si>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</si>
  <si>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</si>
  <si>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</si>
  <si>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</si>
  <si>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</si>
  <si>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</si>
  <si>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Крохалево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</si>
  <si>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</si>
  <si>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</si>
  <si>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</si>
  <si>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</si>
  <si>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</si>
  <si>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</si>
  <si>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</si>
  <si>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</si>
  <si>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</si>
  <si>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</si>
  <si>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</si>
  <si>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</si>
  <si>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</si>
  <si>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</si>
  <si>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</si>
  <si>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</si>
  <si>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</si>
  <si>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</si>
  <si>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</si>
  <si>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</si>
  <si>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</si>
  <si>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</si>
  <si>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</si>
  <si>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</si>
  <si>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</si>
  <si>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</si>
  <si>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</si>
  <si>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</si>
  <si>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</si>
  <si>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</si>
  <si>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</si>
  <si>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</si>
  <si>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</si>
  <si>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</si>
  <si>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</si>
  <si>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</si>
  <si>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</si>
  <si>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</si>
  <si>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</si>
  <si>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</si>
  <si>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</si>
  <si>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</si>
  <si>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</si>
  <si>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</si>
  <si>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</si>
  <si>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</si>
  <si>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</si>
  <si>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</si>
  <si>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</si>
  <si>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SP350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</si>
  <si>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</si>
  <si>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</si>
  <si>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</si>
  <si>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</si>
  <si>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</si>
  <si>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ЕВ 5179F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</si>
  <si>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</si>
  <si>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00000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</si>
  <si>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</si>
  <si>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</si>
  <si>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</si>
  <si>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</si>
  <si>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</si>
  <si>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</si>
  <si>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</si>
  <si>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</si>
  <si>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</si>
  <si>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</si>
  <si>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</si>
  <si>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</si>
  <si>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</si>
  <si>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</si>
  <si>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</si>
  <si>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</si>
  <si>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</si>
  <si>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</si>
  <si>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</si>
  <si>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</si>
  <si>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</si>
  <si>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</si>
  <si>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</si>
  <si>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</si>
  <si>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</si>
  <si>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</si>
  <si>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</si>
  <si>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</si>
  <si>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</si>
  <si>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</si>
  <si>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</si>
  <si>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</si>
  <si>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</si>
  <si>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</si>
  <si>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</si>
  <si>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</si>
  <si>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</si>
  <si>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</si>
  <si>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</si>
  <si>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</si>
  <si>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</si>
  <si>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</si>
  <si>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</si>
  <si>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</si>
  <si>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</si>
  <si>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</si>
  <si>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</si>
  <si>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</si>
  <si>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</si>
  <si>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</si>
  <si>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</si>
  <si>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</si>
  <si>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</si>
  <si>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</si>
  <si>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</si>
  <si>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</si>
  <si>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</si>
  <si>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</si>
  <si>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</si>
  <si>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SК310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</si>
  <si>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</si>
  <si>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</si>
  <si>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</si>
  <si>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</si>
  <si>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</si>
  <si>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</si>
  <si>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</si>
  <si>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</si>
  <si>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</si>
  <si>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</si>
  <si>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</si>
  <si>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</si>
  <si>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</si>
  <si>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</si>
  <si>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</si>
  <si>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</si>
  <si>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</si>
  <si>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</si>
  <si>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</si>
  <si>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</si>
  <si>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</si>
  <si>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</si>
  <si>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</si>
  <si>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</si>
  <si>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</si>
  <si>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</si>
  <si>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</si>
  <si>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</si>
  <si>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</si>
  <si>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</si>
  <si>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</si>
  <si>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</si>
  <si>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</si>
  <si>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</si>
  <si>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</si>
  <si>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</si>
  <si>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</si>
  <si>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</si>
  <si>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</si>
  <si>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</si>
  <si>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</si>
  <si>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</si>
  <si>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</si>
  <si>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</si>
  <si>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</si>
  <si>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</si>
  <si>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</si>
  <si>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</si>
  <si>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</si>
  <si>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</si>
  <si>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</si>
  <si>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</si>
  <si>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</si>
  <si>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</si>
  <si>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</si>
  <si>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</si>
  <si>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Актуализация схем теплоснабжения, водоснабжения и водоотведения Юсьвинского муниципального округа Пермского края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</si>
  <si>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</si>
  <si>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</si>
  <si>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SP410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</si>
  <si>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</si>
  <si>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</si>
  <si>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</si>
  <si>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</si>
  <si>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</si>
  <si>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</si>
  <si>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</si>
  <si>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</si>
  <si>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</si>
  <si>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</si>
  <si>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</si>
  <si>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</si>
  <si>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</si>
  <si>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</si>
  <si>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</si>
  <si>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</si>
  <si>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</si>
  <si>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</si>
  <si>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</si>
  <si>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</si>
  <si>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</si>
  <si>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</si>
  <si>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</si>
  <si>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</si>
  <si>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</si>
  <si>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</si>
  <si>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</si>
  <si>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</si>
  <si>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</si>
  <si>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</si>
  <si>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</si>
  <si>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</si>
  <si>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</si>
  <si>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</si>
  <si>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</si>
  <si>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</si>
  <si>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</si>
  <si>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</si>
  <si>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</si>
  <si>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</si>
  <si>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</si>
  <si>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</si>
  <si>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</si>
  <si>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</si>
  <si>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</si>
  <si>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</si>
  <si>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</si>
  <si>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</si>
  <si>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</si>
  <si>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</si>
  <si>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</si>
  <si>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</si>
  <si>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</si>
  <si>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</si>
  <si>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</si>
  <si>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</si>
  <si>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</si>
  <si>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</si>
  <si>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</si>
  <si>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</si>
  <si>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</si>
  <si>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</si>
  <si>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</si>
  <si>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</si>
  <si>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</si>
  <si>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</si>
  <si>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</si>
  <si>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</si>
  <si>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</si>
  <si>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11 1 R1 53940</t>
  </si>
  <si>
    <t>Основное мероприятие "Реализация федерального проекта "Региональная и местная дорожная сеть"</t>
  </si>
  <si>
    <t xml:space="preserve">11 1 R1 00000 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</si>
  <si>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</si>
  <si>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</si>
  <si>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</si>
  <si>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</si>
  <si>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</si>
  <si>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</si>
  <si>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</si>
  <si>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</si>
  <si>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</si>
  <si>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</si>
  <si>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</si>
  <si>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</si>
  <si>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</si>
  <si>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</si>
  <si>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</si>
  <si>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</si>
  <si>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</si>
  <si>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</si>
  <si>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</si>
  <si>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</si>
  <si>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</si>
  <si>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</si>
  <si>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</si>
  <si>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</si>
  <si>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</si>
  <si>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</si>
  <si>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</si>
  <si>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</si>
  <si>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</si>
  <si>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</si>
  <si>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</si>
  <si>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</si>
  <si>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</si>
  <si>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</si>
  <si>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</si>
  <si>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</si>
  <si>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</si>
  <si>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</si>
  <si>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</si>
  <si>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</si>
  <si>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</si>
  <si>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</si>
  <si>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</si>
  <si>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</si>
  <si>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</si>
  <si>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</si>
  <si>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</si>
  <si>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</si>
  <si>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</si>
  <si>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</si>
  <si>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</si>
  <si>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</si>
  <si>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</si>
  <si>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</si>
  <si>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</si>
  <si>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</si>
  <si>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</si>
  <si>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</si>
  <si>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</si>
  <si>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</si>
  <si>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</si>
  <si>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</si>
  <si>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</si>
  <si>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</si>
  <si>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</si>
  <si>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</si>
  <si>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</si>
  <si>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</si>
  <si>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</si>
  <si>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</si>
  <si>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</si>
  <si>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</si>
  <si>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</si>
  <si>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</si>
  <si>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</si>
  <si>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</si>
  <si>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</si>
  <si>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</si>
  <si>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</si>
  <si>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</si>
  <si>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</si>
  <si>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</si>
  <si>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</si>
  <si>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</si>
  <si>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</si>
  <si>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</si>
  <si>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</si>
  <si>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</si>
  <si>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</si>
  <si>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</si>
  <si>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</si>
  <si>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</si>
  <si>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</si>
  <si>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</si>
  <si>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</si>
  <si>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</si>
  <si>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</si>
  <si>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</si>
  <si>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</si>
  <si>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</si>
  <si>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</si>
  <si>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</si>
  <si>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</si>
  <si>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</si>
  <si>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</si>
  <si>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</si>
  <si>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</si>
  <si>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</si>
  <si>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</si>
  <si>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</si>
  <si>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</si>
  <si>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</si>
  <si>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</si>
  <si>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</si>
  <si>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</si>
  <si>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</si>
  <si>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</si>
  <si>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</si>
  <si>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</si>
  <si>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</si>
  <si>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</si>
  <si>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</si>
  <si>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</si>
  <si>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</si>
  <si>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</si>
  <si>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</si>
  <si>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</si>
  <si>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</si>
  <si>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</si>
  <si>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</si>
  <si>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</si>
  <si>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</si>
  <si>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</si>
  <si>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</si>
  <si>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</si>
  <si>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</si>
  <si>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</si>
  <si>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</si>
  <si>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</si>
  <si>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</si>
  <si>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</si>
  <si>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</si>
  <si>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</si>
  <si>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</si>
  <si>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</si>
  <si>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</si>
  <si>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</si>
  <si>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</si>
  <si>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</si>
  <si>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</si>
  <si>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</si>
  <si>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</si>
  <si>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</si>
  <si>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</si>
  <si>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</si>
  <si>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</si>
  <si>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</si>
  <si>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</si>
  <si>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</si>
  <si>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</si>
  <si>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</si>
  <si>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</si>
  <si>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</si>
  <si>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</si>
  <si>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</si>
  <si>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</si>
  <si>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</si>
  <si>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</si>
  <si>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</si>
  <si>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</si>
  <si>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</si>
  <si>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</si>
  <si>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</si>
  <si>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</si>
  <si>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</si>
  <si>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</si>
  <si>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</si>
  <si>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</si>
  <si>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</si>
  <si>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</si>
  <si>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</si>
  <si>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</si>
  <si>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</si>
  <si>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</si>
  <si>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</si>
  <si>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02 6 10 L7500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</si>
  <si>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</si>
  <si>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</si>
  <si>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</si>
  <si>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</si>
  <si>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</si>
  <si>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</si>
  <si>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</si>
  <si>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</si>
  <si>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</si>
  <si>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</si>
  <si>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</si>
  <si>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</si>
  <si>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</si>
  <si>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</si>
  <si>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</si>
  <si>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</si>
  <si>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</si>
  <si>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</si>
  <si>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</si>
  <si>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</si>
  <si>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</si>
  <si>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</si>
  <si>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</si>
  <si>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</si>
  <si>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</si>
  <si>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</si>
  <si>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</si>
  <si>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</si>
  <si>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</si>
  <si>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</si>
  <si>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</si>
  <si>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</si>
  <si>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</si>
  <si>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</si>
  <si>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</si>
  <si>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</si>
  <si>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</si>
  <si>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</si>
  <si>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</si>
  <si>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</si>
  <si>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</si>
  <si>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</si>
  <si>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</si>
  <si>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</si>
  <si>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</si>
  <si>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</si>
  <si>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</si>
  <si>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</si>
  <si>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</si>
  <si>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</si>
  <si>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</si>
  <si>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</si>
  <si>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</si>
  <si>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1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</si>
  <si>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</si>
  <si>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</si>
  <si>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</si>
  <si>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</si>
  <si>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</si>
  <si>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</si>
  <si>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</si>
  <si>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</si>
  <si>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</si>
  <si>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</si>
  <si>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</si>
  <si>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</si>
  <si>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</si>
  <si>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</si>
  <si>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</si>
  <si>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</si>
  <si>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</si>
  <si>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</si>
  <si>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</si>
  <si>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</si>
  <si>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</si>
  <si>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</si>
  <si>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</si>
  <si>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</si>
  <si>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</si>
  <si>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</si>
  <si>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</si>
  <si>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</si>
  <si>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</si>
  <si>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</si>
  <si>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</si>
  <si>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</si>
  <si>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</si>
  <si>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</si>
  <si>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</si>
  <si>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</si>
  <si>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</si>
  <si>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</si>
  <si>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</si>
  <si>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</si>
  <si>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</si>
  <si>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</si>
  <si>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</si>
  <si>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</si>
  <si>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</si>
  <si>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</si>
  <si>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</si>
  <si>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</si>
  <si>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</si>
  <si>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</si>
  <si>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</si>
  <si>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</si>
  <si>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</si>
  <si>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</si>
  <si>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</si>
  <si>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</si>
  <si>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</si>
  <si>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</si>
  <si>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</si>
  <si>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</si>
  <si>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</si>
  <si>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</si>
  <si>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</si>
  <si>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</si>
  <si>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</si>
  <si>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</si>
  <si>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 xml:space="preserve">в том числе за счет средств краевого бюджета  </t>
  </si>
  <si>
    <t xml:space="preserve">в том числе за счет местного  бюджета 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</si>
  <si>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</si>
  <si>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</si>
  <si>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</si>
  <si>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</si>
  <si>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</si>
  <si>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</si>
  <si>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</si>
  <si>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</si>
  <si>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</si>
  <si>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</si>
  <si>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</si>
  <si>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</si>
  <si>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</si>
  <si>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</si>
  <si>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</si>
  <si>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</si>
  <si>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</si>
  <si>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</si>
  <si>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</si>
  <si>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</si>
  <si>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</si>
  <si>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</si>
  <si>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</si>
  <si>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</si>
  <si>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</si>
  <si>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>в том числе за счет средств федерального бюджета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</si>
  <si>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</si>
  <si>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</si>
  <si>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</si>
  <si>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</si>
  <si>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</si>
  <si>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</si>
  <si>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</si>
  <si>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</si>
  <si>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</si>
  <si>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</si>
  <si>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</si>
  <si>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</si>
  <si>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</si>
  <si>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</si>
  <si>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</si>
  <si>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</si>
  <si>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</si>
  <si>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</si>
  <si>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</si>
  <si>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</si>
  <si>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</si>
  <si>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</si>
  <si>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</si>
  <si>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</si>
  <si>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</si>
  <si>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</si>
  <si>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</si>
  <si>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</si>
  <si>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</si>
  <si>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</si>
  <si>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</si>
  <si>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</si>
  <si>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</si>
  <si>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</si>
  <si>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</si>
  <si>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</si>
  <si>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</si>
  <si>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</si>
  <si>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</si>
  <si>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</si>
  <si>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</si>
  <si>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</si>
  <si>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</si>
  <si>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</si>
  <si>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</si>
  <si>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</si>
  <si>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</si>
  <si>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</si>
  <si>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</si>
  <si>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 xml:space="preserve"> Основное мероприятие "Паспортизация муниципальных дорог общего пользования"</t>
  </si>
  <si>
    <t>92 0 00 2У150</t>
  </si>
  <si>
    <t>02 2 20 L3030</t>
  </si>
  <si>
    <t>01 3 10 2В230</t>
  </si>
  <si>
    <t>02 2 ЕВ 51790</t>
  </si>
  <si>
    <t>12 0 F2 00000</t>
  </si>
  <si>
    <t>Основное мероприятие "Реализация мероприятий в рамках федерального проекта «Формирование комфортной городской среды»</t>
  </si>
  <si>
    <t>12 0 F2 55550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</si>
  <si>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</si>
  <si>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</si>
  <si>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</si>
  <si>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</si>
  <si>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</si>
  <si>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</si>
  <si>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</si>
  <si>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</si>
  <si>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</si>
  <si>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</si>
  <si>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</si>
  <si>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</si>
  <si>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</si>
  <si>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Ремонт моста через р. Купроска автомобильной дороги "Купрос-Тимино-Тукачево"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</si>
  <si>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</si>
  <si>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</si>
  <si>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</si>
  <si>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</si>
  <si>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</si>
  <si>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</si>
  <si>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</si>
  <si>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</si>
  <si>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</si>
  <si>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</si>
  <si>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</si>
  <si>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</si>
  <si>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</si>
  <si>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</si>
  <si>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утверждено</t>
  </si>
  <si>
    <t>изменения</t>
  </si>
  <si>
    <t>92 0 00 00230</t>
  </si>
  <si>
    <t>Исполнение решений судов, вступивших в законную силу, и оплата государственной пошлины</t>
  </si>
  <si>
    <t>Проценты по решению суда (дет площадка)</t>
  </si>
  <si>
    <t>Исполнительный лист Селина И.С.</t>
  </si>
  <si>
    <t>Доег школа установка дополнительного оборудования</t>
  </si>
  <si>
    <t>Приобретение автомобилей</t>
  </si>
  <si>
    <t xml:space="preserve">Обеспечение деятельности  муниципального казенного учреждения «Единый сервисный центр» </t>
  </si>
  <si>
    <t>Исполнительский сбор (апелляционное пределение по Кривощекову Н.Л.)</t>
  </si>
  <si>
    <t>Софинансирование Мацкорский КДЦ (500-251,6)</t>
  </si>
  <si>
    <t>Ремонт моста через реку Купроска экономия</t>
  </si>
  <si>
    <t>Капитальный ремонт Юсьвинской СОШ (уточнить КБК)</t>
  </si>
  <si>
    <t>повышение квалификации укс</t>
  </si>
  <si>
    <t>ИТОГО</t>
  </si>
  <si>
    <t>92 0 00 00600</t>
  </si>
  <si>
    <t>Обеспечение функционирования очистных сооружений в с. Юсьва</t>
  </si>
  <si>
    <t>аренда газгольдера на полгода (на год 540,0)</t>
  </si>
  <si>
    <t>Обеспечение выполнения функций администрации Юсьвинского муниципального округа и её структурных подразделений</t>
  </si>
  <si>
    <t>92 0 00 000223</t>
  </si>
  <si>
    <t>92 0 00 00450</t>
  </si>
  <si>
    <t>возврат МБТ из остатка на 01.01.2025</t>
  </si>
  <si>
    <t>увеличение за счет собственных средств</t>
  </si>
  <si>
    <t>доп доходы</t>
  </si>
  <si>
    <t>возврат в 2025 году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</si>
  <si>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</si>
  <si>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</si>
  <si>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от 19.03.2025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</si>
</sst>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  <numFmt numFmtId="171" formatCode="#,##0.0"/>
  </numFmts>
  <fonts count="8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7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370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2" xfId="1" applyFont="1" applyFill="1" applyBorder="1" applyAlignment="1">
      <alignment wrapText="1"/>
    </xf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3" fillId="0" borderId="0" xfId="0" applyFont="1"/>
    <xf numFmtId="0" fontId="70" fillId="0" borderId="1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5" fillId="0" borderId="1" xfId="0" applyNumberFormat="1" applyFont="1" applyBorder="1" applyAlignment="1">
      <alignment horizontal="right" vertical="center" wrapText="1"/>
    </xf>
    <xf numFmtId="164" fontId="76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1" borderId="0" xfId="561" applyFont="1" applyFill="1" applyBorder="1" applyAlignment="1">
      <alignment horizontal="left" vertical="center" wrapText="1" indent="1"/>
    </xf>
    <xf numFmtId="170" fontId="70" fillId="71" borderId="0" xfId="561" applyNumberFormat="1" applyFont="1" applyFill="1" applyBorder="1" applyAlignment="1">
      <alignment horizontal="right" vertical="center" wrapText="1"/>
    </xf>
    <xf numFmtId="170" fontId="16" fillId="71" borderId="0" xfId="561" applyNumberFormat="1" applyFont="1" applyFill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75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4" fillId="0" borderId="0" xfId="0" applyFont="1" applyAlignment="1">
      <alignment wrapText="1"/>
    </xf>
    <xf numFmtId="164" fontId="77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vertical="justify" wrapText="1"/>
    </xf>
    <xf numFmtId="171" fontId="16" fillId="0" borderId="0" xfId="0" applyNumberFormat="1" applyFont="1" applyBorder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73" fillId="0" borderId="0" xfId="0" applyFont="1" applyAlignment="1"/>
    <xf numFmtId="0" fontId="7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164" fontId="79" fillId="0" borderId="1" xfId="0" applyNumberFormat="1" applyFont="1" applyBorder="1" applyAlignment="1">
      <alignment horizontal="center"/>
    </xf>
    <xf numFmtId="0" fontId="73" fillId="0" borderId="1" xfId="0" applyFont="1" applyBorder="1" applyAlignment="1">
      <alignment horizontal="center" vertical="center" wrapText="1"/>
    </xf>
    <xf numFmtId="164" fontId="73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 wrapText="1"/>
    </xf>
    <xf numFmtId="164" fontId="72" fillId="0" borderId="1" xfId="0" applyNumberFormat="1" applyFont="1" applyBorder="1" applyAlignment="1">
      <alignment horizontal="center"/>
    </xf>
    <xf numFmtId="164" fontId="0" fillId="0" borderId="0" xfId="0" applyNumberFormat="1"/>
    <xf numFmtId="169" fontId="6" fillId="0" borderId="1" xfId="0" applyNumberFormat="1" applyFont="1" applyBorder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0" fontId="10" fillId="0" borderId="0" xfId="0" applyFont="1" applyAlignment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80" fillId="3" borderId="1" xfId="0" applyFont="1" applyFill="1" applyBorder="1" applyAlignment="1">
      <alignment vertical="justify"/>
    </xf>
    <xf numFmtId="164" fontId="80" fillId="3" borderId="1" xfId="0" applyNumberFormat="1" applyFont="1" applyFill="1" applyBorder="1" applyAlignment="1">
      <alignment horizontal="center" vertical="center" wrapText="1"/>
    </xf>
    <xf numFmtId="0" fontId="80" fillId="0" borderId="1" xfId="0" applyFont="1" applyBorder="1" applyAlignment="1">
      <alignment wrapText="1"/>
    </xf>
    <xf numFmtId="164" fontId="80" fillId="0" borderId="1" xfId="0" applyNumberFormat="1" applyFont="1" applyBorder="1"/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80" fillId="3" borderId="1" xfId="0" applyFont="1" applyFill="1" applyBorder="1" applyAlignment="1">
      <alignment vertical="justify" wrapText="1"/>
    </xf>
    <xf numFmtId="164" fontId="80" fillId="3" borderId="0" xfId="0" applyNumberFormat="1" applyFont="1" applyFill="1" applyBorder="1" applyAlignment="1">
      <alignment horizontal="center" vertical="center" wrapText="1"/>
    </xf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0" fontId="5" fillId="73" borderId="1" xfId="0" applyFont="1" applyFill="1" applyBorder="1" applyAlignment="1">
      <alignment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49" fontId="5" fillId="73" borderId="1" xfId="1" applyNumberFormat="1" applyFont="1" applyFill="1" applyBorder="1" applyAlignment="1">
      <alignment horizontal="left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8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7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8" fillId="5" borderId="1" xfId="0" applyNumberFormat="1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wrapText="1"/>
    </xf>
    <xf numFmtId="0" fontId="81" fillId="3" borderId="1" xfId="0" applyFont="1" applyFill="1" applyBorder="1" applyAlignment="1">
      <alignment wrapText="1"/>
    </xf>
    <xf numFmtId="0" fontId="9" fillId="3" borderId="1" xfId="1" applyFont="1" applyFill="1" applyBorder="1" applyAlignment="1">
      <alignment horizontal="center" vertical="top" wrapText="1"/>
    </xf>
    <xf numFmtId="0" fontId="82" fillId="8" borderId="1" xfId="1" applyFont="1" applyFill="1" applyBorder="1" applyAlignment="1">
      <alignment horizontal="center" vertical="top" wrapText="1"/>
    </xf>
    <xf numFmtId="49" fontId="82" fillId="7" borderId="1" xfId="1" applyNumberFormat="1" applyFont="1" applyFill="1" applyBorder="1" applyAlignment="1">
      <alignment horizontal="center" wrapText="1"/>
    </xf>
    <xf numFmtId="49" fontId="82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9" fillId="3" borderId="1" xfId="0" applyNumberFormat="1" applyFont="1" applyFill="1" applyBorder="1"/>
    <xf numFmtId="164" fontId="10" fillId="3" borderId="1" xfId="0" applyNumberFormat="1" applyFont="1" applyFill="1" applyBorder="1"/>
    <xf numFmtId="164" fontId="6" fillId="0" borderId="1" xfId="0" applyNumberFormat="1" applyFont="1" applyFill="1" applyBorder="1"/>
    <xf numFmtId="164" fontId="6" fillId="3" borderId="2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2" xfId="0" applyNumberFormat="1" applyFont="1" applyFill="1" applyBorder="1"/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7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68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83" fillId="0" borderId="0" xfId="0" applyNumberFormat="1" applyFont="1"/>
    <xf numFmtId="164" fontId="84" fillId="0" borderId="0" xfId="0" applyNumberFormat="1" applyFont="1"/>
    <xf numFmtId="0" fontId="5" fillId="0" borderId="28" xfId="1" applyFont="1" applyFill="1" applyBorder="1" applyAlignment="1">
      <alignment horizontal="center" vertical="center" wrapText="1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0" fontId="14" fillId="0" borderId="28" xfId="1" applyFont="1" applyFill="1" applyBorder="1" applyAlignment="1">
      <alignment horizontal="center" vertic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0" fillId="0" borderId="28" xfId="0" applyBorder="1"/>
    <xf numFmtId="0" fontId="0" fillId="0" borderId="28" xfId="0" applyFill="1" applyBorder="1" applyAlignment="1">
      <alignment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0" fontId="0" fillId="0" borderId="29" xfId="0" applyBorder="1" applyAlignment="1">
      <alignment wrapText="1"/>
    </xf>
    <xf numFmtId="0" fontId="0" fillId="0" borderId="29" xfId="0" applyBorder="1"/>
    <xf numFmtId="0" fontId="0" fillId="0" borderId="29" xfId="0" applyFill="1" applyBorder="1" applyAlignment="1">
      <alignment wrapText="1"/>
    </xf>
    <xf numFmtId="0" fontId="6" fillId="3" borderId="2" xfId="3" applyNumberFormat="1" applyFont="1" applyFill="1" applyBorder="1" applyAlignment="1">
      <alignment horizontal="left" wrapText="1"/>
    </xf>
    <xf numFmtId="49" fontId="6" fillId="3" borderId="2" xfId="1" applyNumberFormat="1" applyFont="1" applyFill="1" applyBorder="1" applyAlignment="1">
      <alignment wrapText="1"/>
    </xf>
    <xf numFmtId="0" fontId="6" fillId="3" borderId="1" xfId="0" applyFont="1" applyFill="1" applyBorder="1" applyAlignment="1"/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0" fillId="0" borderId="30" xfId="0" applyFill="1" applyBorder="1"/>
    <xf numFmtId="0" fontId="0" fillId="0" borderId="30" xfId="0" applyFill="1" applyBorder="1" applyAlignment="1">
      <alignment horizontal="right"/>
    </xf>
    <xf numFmtId="0" fontId="0" fillId="0" borderId="0" xfId="0" applyFill="1" applyBorder="1"/>
    <xf numFmtId="0" fontId="0" fillId="0" borderId="28" xfId="0" applyFill="1" applyBorder="1"/>
    <xf numFmtId="0" fontId="0" fillId="0" borderId="29" xfId="0" applyFill="1" applyBorder="1"/>
    <xf numFmtId="0" fontId="6" fillId="0" borderId="28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2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Alignment="1"/>
    <xf numFmtId="0" fontId="10" fillId="3" borderId="0" xfId="1" applyFont="1" applyFill="1" applyAlignment="1">
      <alignment vertical="center"/>
    </xf>
    <xf numFmtId="0" fontId="6" fillId="0" borderId="0" xfId="1" applyFont="1" applyAlignment="1"/>
    <xf numFmtId="0" fontId="6" fillId="3" borderId="0" xfId="1" applyFont="1" applyFill="1" applyAlignment="1">
      <alignment vertical="center"/>
    </xf>
    <xf numFmtId="0" fontId="7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0" fillId="0" borderId="0" xfId="561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right"/>
    </xf>
    <xf numFmtId="0" fontId="16" fillId="3" borderId="0" xfId="1" applyFont="1" applyFill="1" applyAlignment="1">
      <alignment horizontal="left" vertical="center" wrapText="1"/>
    </xf>
    <xf numFmtId="0" fontId="71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2"/>
  <sheetViews>
    <sheetView view="pageBreakPreview" topLeftCell="A544" zoomScale="130" zoomScaleSheetLayoutView="130" workbookViewId="0">
      <selection activeCell="C38" sqref="C38"/>
    </sheetView>
  </sheetViews>
  <sheetFormatPr defaultColWidth="9.109375" defaultRowHeight="13.2" x14ac:dyDescent="0.25"/>
  <cols>
    <col min="1" max="1" width="14.6640625" style="144" customWidth="1"/>
    <col min="2" max="2" width="12.5546875" style="144" customWidth="1"/>
    <col min="3" max="3" width="52.33203125" style="144" customWidth="1"/>
    <col min="4" max="5" width="15.109375" style="144" hidden="1" customWidth="1"/>
    <col min="6" max="8" width="15.109375" style="144" customWidth="1"/>
    <col min="9" max="9" width="13.109375" style="144" bestFit="1" customWidth="1"/>
    <col min="10" max="11" width="11.88671875" style="144" bestFit="1" customWidth="1"/>
    <col min="12" max="16384" width="9.109375" style="144"/>
  </cols>
  <sheetData>
    <row r="1" spans="1:11" x14ac:dyDescent="0.25">
      <c r="G1" s="343" t="s">
        <v>670</v>
      </c>
      <c r="H1" s="343"/>
      <c r="I1" s="343"/>
    </row>
    <row r="2" spans="1:11" x14ac:dyDescent="0.25">
      <c r="G2" s="343" t="s">
        <v>599</v>
      </c>
      <c r="H2" s="343"/>
      <c r="I2" s="343"/>
    </row>
    <row r="3" spans="1:11" x14ac:dyDescent="0.25">
      <c r="G3" s="343" t="s">
        <v>598</v>
      </c>
      <c r="H3" s="343"/>
      <c r="I3" s="343"/>
    </row>
    <row r="4" spans="1:11" x14ac:dyDescent="0.25">
      <c r="G4" s="343" t="s">
        <v>597</v>
      </c>
      <c r="H4" s="343"/>
      <c r="I4" s="343"/>
    </row>
    <row r="5" spans="1:11" x14ac:dyDescent="0.25">
      <c r="G5" s="344" t="s">
        <v>877</v>
      </c>
      <c r="H5" s="344"/>
      <c r="I5" s="344"/>
    </row>
    <row r="6" spans="1:11" ht="33" customHeight="1" x14ac:dyDescent="0.25">
      <c r="A6" s="342" t="s">
        <v>758</v>
      </c>
      <c r="B6" s="342"/>
      <c r="C6" s="342"/>
      <c r="D6" s="342"/>
      <c r="E6" s="342"/>
      <c r="F6" s="342"/>
      <c r="G6" s="342"/>
      <c r="H6" s="342"/>
    </row>
    <row r="7" spans="1:11" x14ac:dyDescent="0.25">
      <c r="H7" s="132" t="s">
        <v>596</v>
      </c>
    </row>
    <row r="8" spans="1:11" ht="14.25" customHeight="1" x14ac:dyDescent="0.25">
      <c r="A8" s="340" t="s">
        <v>593</v>
      </c>
      <c r="B8" s="340" t="s">
        <v>592</v>
      </c>
      <c r="C8" s="340" t="s">
        <v>591</v>
      </c>
      <c r="D8" s="337" t="s">
        <v>590</v>
      </c>
      <c r="E8" s="338"/>
      <c r="F8" s="339"/>
      <c r="G8" s="130" t="s">
        <v>589</v>
      </c>
      <c r="H8" s="130" t="s">
        <v>588</v>
      </c>
    </row>
    <row r="9" spans="1:11" ht="26.25" customHeight="1" x14ac:dyDescent="0.25">
      <c r="A9" s="341"/>
      <c r="B9" s="341"/>
      <c r="C9" s="341"/>
      <c r="D9" s="296" t="s">
        <v>850</v>
      </c>
      <c r="E9" s="296" t="s">
        <v>851</v>
      </c>
      <c r="F9" s="304" t="s">
        <v>850</v>
      </c>
      <c r="G9" s="304" t="s">
        <v>850</v>
      </c>
      <c r="H9" s="304" t="s">
        <v>850</v>
      </c>
    </row>
    <row r="10" spans="1:11" ht="11.25" hidden="1" customHeight="1" x14ac:dyDescent="0.2">
      <c r="A10" s="142"/>
      <c r="B10" s="142"/>
      <c r="C10" s="142"/>
      <c r="D10" s="200">
        <f>D11-D12-D13-D14-D15</f>
        <v>1.8332002582610585E-10</v>
      </c>
      <c r="E10" s="200">
        <f>E11-E12-E13-E14-E15</f>
        <v>5.6843418860808015E-14</v>
      </c>
      <c r="F10" s="200">
        <f>F11-F12-F13-F14-F15</f>
        <v>8.6970430857036263E-12</v>
      </c>
      <c r="G10" s="200">
        <f>G11-G12-G13-G14-G15</f>
        <v>0</v>
      </c>
      <c r="H10" s="200">
        <f>H11-H12-H13-H14-H15</f>
        <v>-2.3283064365386963E-10</v>
      </c>
    </row>
    <row r="11" spans="1:11" ht="26.4" x14ac:dyDescent="0.25">
      <c r="A11" s="104" t="s">
        <v>36</v>
      </c>
      <c r="B11" s="201"/>
      <c r="C11" s="3" t="s">
        <v>35</v>
      </c>
      <c r="D11" s="270">
        <f>D16+D64+D169+D193+D213+D272+D288+D307+D330+D404+D438+D450+D472+D483</f>
        <v>1105748.3928</v>
      </c>
      <c r="E11" s="270">
        <f>E16+E64+E169+E193+E213+E272+E288+E307+E330+E404+E438+E450+E472+E483</f>
        <v>331.35894999999999</v>
      </c>
      <c r="F11" s="270">
        <f>F16+F64+F169+F193+F213+F272+F288+F307+F330+F404+F438+F450+F472+F483</f>
        <v>1106079.7517499998</v>
      </c>
      <c r="G11" s="270">
        <f>G16+G64+G169+G193+G213+G272+G288+G307+G330+G404+G438+G450+G472+G483</f>
        <v>821312.95514999994</v>
      </c>
      <c r="H11" s="270">
        <f>H16+H64+H169+H193+H213+H272+H288+H307+H330+H404+H438+H450+H472+H483</f>
        <v>827343.3869899998</v>
      </c>
    </row>
    <row r="12" spans="1:11" ht="12.75" hidden="1" x14ac:dyDescent="0.2">
      <c r="A12" s="104"/>
      <c r="B12" s="201"/>
      <c r="C12" s="3" t="s">
        <v>636</v>
      </c>
      <c r="D12" s="270">
        <f>D50+D52+D55+D105+D107+D113+D175+D189+D335+D427+D476+D162+D442</f>
        <v>130549.94474000001</v>
      </c>
      <c r="E12" s="270">
        <f>E50+E52+E55+E105+E107+E113+E175+E189+E335+E427+E476+E162+E442</f>
        <v>0</v>
      </c>
      <c r="F12" s="270">
        <f>F50+F52+F55+F105+F107+F113+F175+F189+F335+F427+F476+F162+F442</f>
        <v>130549.94474000001</v>
      </c>
      <c r="G12" s="270">
        <f>G50+G52+G55+G105+G107+G113+G175+G189+G335+G427+G476+G162+G442</f>
        <v>32950.606079999998</v>
      </c>
      <c r="H12" s="270">
        <f>H50+H52+H55+H105+H107+H113+H175+H189+H335+H427+H476+H162+H442</f>
        <v>31038.68953</v>
      </c>
    </row>
    <row r="13" spans="1:11" ht="12.75" hidden="1" x14ac:dyDescent="0.2">
      <c r="A13" s="104"/>
      <c r="B13" s="201"/>
      <c r="C13" s="3" t="s">
        <v>637</v>
      </c>
      <c r="D13" s="270">
        <f>D34+D37+D40+D42+D45+D48+D69+D72+D86+D90+D101+D103+D137+D148+D151+D158+D171+D176+D179+D181+D183+D208+D244+D299+D336+D415+D428+D448+D477+D489+D394+D163+D80+D372+D443+D280</f>
        <v>514473.82631999993</v>
      </c>
      <c r="E13" s="270">
        <f>E34+E37+E40+E42+E45+E48+E69+E72+E86+E90+E101+E103+E137+E148+E151+E158+E171+E176+E179+E181+E183+E208+E244+E299+E336+E415+E428+E448+E477+E489+E394+E163+E80+E372+E443+E280</f>
        <v>0</v>
      </c>
      <c r="F13" s="270">
        <f>F34+F37+F40+F42+F45+F48+F69+F72+F86+F90+F101+F103+F137+F148+F151+F158+F171+F176+F179+F181+F183+F208+F244+F299+F336+F415+F428+F448+F477+F489+F394+F163+F80+F372+F443+F280</f>
        <v>514473.82631999993</v>
      </c>
      <c r="G13" s="270">
        <f>G34+G37+G40+G42+G45+G48+G69+G72+G86+G90+G101+G103+G137+G148+G151+G158+G171+G176+G179+G181+G183+G208+G244+G299+G336+G415+G428+G448+G477+G489+G394+G163+G80+G372+G443</f>
        <v>398564.45542000001</v>
      </c>
      <c r="H13" s="270">
        <f>H34+H37+H40+H42+H45+H48+H69+H72+H86+H90+H101+H103+H137+H148+H151+H158+H171+H176+H179+H181+H183+H208+H244+H299+H336+H415+H428+H448+H477+H489+H394+H163+H80+H372+H443</f>
        <v>377352.68881999998</v>
      </c>
    </row>
    <row r="14" spans="1:11" ht="12.75" hidden="1" x14ac:dyDescent="0.2">
      <c r="A14" s="104"/>
      <c r="B14" s="201"/>
      <c r="C14" s="3" t="s">
        <v>638</v>
      </c>
      <c r="D14" s="270">
        <f>D19+D21+D25+D27+D30+D60+D62+D67+D74+D76+D84+D91+D93+D95+D97+D99+D111+D117+D119+D121+D123+D125+D127+D129+D133+D135+D143+D145+D159+D164+D167+D177+D191+D195+D197+D199+D202+D209+D212+D216+D219+D221+D224+D227+D230+D232+D234+D245+D247+D256+D259+D263+D267+D271+D275+D278+D285+D287+D292+D294+D300+D301+D303+D304+D306+D311+D313+D316+D320+D323+D325+D327+D329+D337+D345+D347+D349+D359+D361+D363+D365+D367+D369+D373+D379+D382+D386+D389+D391+D395+D399+D401+D408+D411+D416+D418+D420+D423+D429+D433+D437+D449+D453+D455+D457+D459+D463+D464+D467+D470+D478+D486+D490+D493+D239+D342+D353+D356+D376+D397+D81+D403+D252+D250+D205+D460+D350+D351+D444</f>
        <v>460431.60537999996</v>
      </c>
      <c r="E14" s="270">
        <f>E19+E21+E25+E27+E30+E60+E62+E67+E74+E76+E84+E91+E93+E95+E97+E99+E111+E117+E119+E121+E123+E125+E127+E129+E133+E135+E143+E145+E159+E164+E167+E177+E191+E195+E197+E199+E202+E209+E212+E216+E219+E221+E224+E227+E230+E232+E234+E245+E247+E256+E259+E263+E267+E271+E275+E278+E285+E287+E292+E294+E300+E301+E303+E304+E306+E311+E313+E316+E320+E323+E325+E327+E329+E337+E345+E347+E349+E359+E361+E363+E365+E367+E369+E373+E379+E382+E386+E389+E391+E395+E399+E401+E408+E411+E416+E418+E420+E423+E429+E433+E437+E449+E453+E455+E457+E459+E463+E464+E467+E470+E478+E486+E490+E493+E239+E342+E353+E356+E376+E397+E81+E403+E252+E250+E205+E460+E350+E351+E444</f>
        <v>331.35894999999994</v>
      </c>
      <c r="F14" s="270">
        <f>F19+F21+F25+F27+F30+F60+F62+F67+F74+F76+F84+F91+F93+F95+F97+F99+F111+F117+F119+F121+F123+F125+F127+F129+F133+F135+F143+F145+F159+F164+F167+F177+F191+F195+F197+F199+F202+F209+F212+F216+F219+F221+F224+F227+F230+F232+F234+F245+F247+F256+F259+F263+F267+F271+F275+F278+F285+F287+F292+F294+F300+F301+F303+F304+F306+F311+F313+F316+F320+F323+F325+F327+F329+F337+F345+F347+F349+F359+F361+F363+F365+F367+F369+F373+F379+F382+F386+F389+F391+F395+F399+F401+F408+F411+F416+F418+F420+F423+F429+F433+F437+F449+F453+F455+F457+F459+F463+F464+F467+F470+F478+F486+F490+F493+F239+F342+F353+F356+F376+F397+F81+F403+F252+F250+F205+F460+F350+F351+F444</f>
        <v>460762.96432999993</v>
      </c>
      <c r="G14" s="270">
        <f>G19+G21+G25+G27+G30+G60+G62+G67+G74+G76+G84+G91+G93+G95+G97+G99+G111+G117+G119+G121+G123+G125+G127+G129+G133+G135+G143+G145+G159+G164+G167+G177+G191+G195+G197+G199+G202+G209+G212+G216+G219+G221+G224+G227+G230+G232+G234+G245+G247+G256+G259+G263+G267+G271+G275+G278+G285+G287+G292+G294+G300+G301+G303+G304+G306+G311+G313+G316+G320+G323+G325+G327+G329+G337+G345+G347+G349+G359+G361+G363+G365+G367+G369+G373+G379+G382+G386+G389+G391+G395+G399+G401+G408+G411+G416+G418+G420+G423+G429+G433+G437+G449+G453+G455+G457+G459+G463+G464+G467+G470+G478+G486+G490+G493+G239+G342+G353+G356+G376+G397+G81+G403+G252+G250+G205+G460+G350+G351+G444+G482</f>
        <v>389797.89364999998</v>
      </c>
      <c r="H14" s="270">
        <f>H19+H21+H25+H27+H30+H60+H62+H67+H74+H76+H84+H91+H93+H95+H97+H99+H111+H117+H119+H121+H123+H125+H127+H129+H133+H135+H143+H145+H159+H164+H167+H177+H191+H195+H197+H199+H202+H209+H212+H216+H219+H221+H224+H227+H230+H232+H234+H245+H247+H256+H259+H263+H267+H271+H275+H278+H285+H287+H292+H294+H300+H301+H303+H304+H306+H311+H313+H316+H320+H323+H325+H327+H329+H337+H345+H347+H349+H359+H361+H363+H365+H367+H369+H373+H379+H382+H386+H389+H391+H395+H399+H401+H408+H411+H416+H418+H420+H423+H429+H433+H437+H449+H453+H455+H457+H459+H463+H464+H467+H470+H478+H486+H490+H493+H239+H342+H353+H356+H376+H397+H81+H403+H252+H250+H205+H460+H350+H351+H444+H482</f>
        <v>418952.00864000007</v>
      </c>
    </row>
    <row r="15" spans="1:11" ht="12.75" hidden="1" x14ac:dyDescent="0.2">
      <c r="A15" s="104"/>
      <c r="B15" s="201"/>
      <c r="C15" s="3" t="s">
        <v>639</v>
      </c>
      <c r="D15" s="270">
        <f>D343+D192</f>
        <v>293.01636000000002</v>
      </c>
      <c r="E15" s="270">
        <f>E343+E192</f>
        <v>0</v>
      </c>
      <c r="F15" s="270">
        <f>F343+F192</f>
        <v>293.01636000000002</v>
      </c>
      <c r="G15" s="270">
        <f>G343+G192</f>
        <v>0</v>
      </c>
      <c r="H15" s="270">
        <f>H343+H192</f>
        <v>0</v>
      </c>
    </row>
    <row r="16" spans="1:11" s="1" customFormat="1" ht="40.200000000000003" x14ac:dyDescent="0.3">
      <c r="A16" s="245" t="s">
        <v>34</v>
      </c>
      <c r="B16" s="245"/>
      <c r="C16" s="246" t="s">
        <v>33</v>
      </c>
      <c r="D16" s="271">
        <f>D17+D23+D32+D58</f>
        <v>86458.10000000002</v>
      </c>
      <c r="E16" s="271">
        <f>E17+E23+E32+E58</f>
        <v>0</v>
      </c>
      <c r="F16" s="271">
        <f>F17+F23+F32+F58</f>
        <v>86458.10000000002</v>
      </c>
      <c r="G16" s="271">
        <f>G17+G23+G32+G58</f>
        <v>84510.8</v>
      </c>
      <c r="H16" s="271">
        <f>H17+H23+H32+H58</f>
        <v>88518.300000000017</v>
      </c>
      <c r="I16" s="294"/>
      <c r="J16" s="294"/>
      <c r="K16" s="294"/>
    </row>
    <row r="17" spans="1:11" s="1" customFormat="1" ht="27" x14ac:dyDescent="0.3">
      <c r="A17" s="31" t="s">
        <v>559</v>
      </c>
      <c r="B17" s="31"/>
      <c r="C17" s="52" t="s">
        <v>558</v>
      </c>
      <c r="D17" s="272">
        <f>D18</f>
        <v>1841.1000000000001</v>
      </c>
      <c r="E17" s="272"/>
      <c r="F17" s="272">
        <f>F18</f>
        <v>1841.1000000000001</v>
      </c>
      <c r="G17" s="272">
        <f>G18</f>
        <v>69.400000000000006</v>
      </c>
      <c r="H17" s="272">
        <f>H18</f>
        <v>822.1</v>
      </c>
      <c r="I17" s="294"/>
      <c r="J17" s="294"/>
      <c r="K17" s="294"/>
    </row>
    <row r="18" spans="1:11" s="1" customFormat="1" ht="27" x14ac:dyDescent="0.3">
      <c r="A18" s="226" t="s">
        <v>557</v>
      </c>
      <c r="B18" s="226"/>
      <c r="C18" s="227" t="s">
        <v>556</v>
      </c>
      <c r="D18" s="273">
        <f>D19+D21</f>
        <v>1841.1000000000001</v>
      </c>
      <c r="E18" s="273"/>
      <c r="F18" s="273">
        <f>F19+F21</f>
        <v>1841.1000000000001</v>
      </c>
      <c r="G18" s="273">
        <f>G19+G21</f>
        <v>69.400000000000006</v>
      </c>
      <c r="H18" s="273">
        <f>H19+H21</f>
        <v>822.1</v>
      </c>
      <c r="I18" s="294"/>
      <c r="J18" s="294"/>
      <c r="K18" s="294"/>
    </row>
    <row r="19" spans="1:11" s="1" customFormat="1" ht="68.25" customHeight="1" x14ac:dyDescent="0.3">
      <c r="A19" s="7" t="s">
        <v>555</v>
      </c>
      <c r="B19" s="61"/>
      <c r="C19" s="6" t="s">
        <v>640</v>
      </c>
      <c r="D19" s="274">
        <f>D20</f>
        <v>1771.7</v>
      </c>
      <c r="E19" s="274"/>
      <c r="F19" s="274">
        <f>F20</f>
        <v>1771.7</v>
      </c>
      <c r="G19" s="274">
        <f>G20</f>
        <v>0</v>
      </c>
      <c r="H19" s="274">
        <f>H20</f>
        <v>752.7</v>
      </c>
      <c r="I19" s="294"/>
      <c r="J19" s="294"/>
      <c r="K19" s="294"/>
    </row>
    <row r="20" spans="1:11" s="1" customFormat="1" ht="27" x14ac:dyDescent="0.3">
      <c r="A20" s="7"/>
      <c r="B20" s="7" t="s">
        <v>12</v>
      </c>
      <c r="C20" s="6" t="s">
        <v>11</v>
      </c>
      <c r="D20" s="274">
        <v>1771.7</v>
      </c>
      <c r="E20" s="274"/>
      <c r="F20" s="274">
        <v>1771.7</v>
      </c>
      <c r="G20" s="274">
        <f>752.7-752.7</f>
        <v>0</v>
      </c>
      <c r="H20" s="274">
        <v>752.7</v>
      </c>
    </row>
    <row r="21" spans="1:11" s="1" customFormat="1" ht="40.200000000000003" x14ac:dyDescent="0.3">
      <c r="A21" s="7" t="s">
        <v>763</v>
      </c>
      <c r="B21" s="7"/>
      <c r="C21" s="6" t="s">
        <v>553</v>
      </c>
      <c r="D21" s="274">
        <f>D22</f>
        <v>69.400000000000006</v>
      </c>
      <c r="E21" s="274"/>
      <c r="F21" s="274">
        <f>F22</f>
        <v>69.400000000000006</v>
      </c>
      <c r="G21" s="274">
        <f>G22</f>
        <v>69.400000000000006</v>
      </c>
      <c r="H21" s="274">
        <f>H22</f>
        <v>69.400000000000006</v>
      </c>
    </row>
    <row r="22" spans="1:11" s="1" customFormat="1" ht="27" x14ac:dyDescent="0.3">
      <c r="A22" s="7"/>
      <c r="B22" s="7" t="s">
        <v>12</v>
      </c>
      <c r="C22" s="6" t="s">
        <v>11</v>
      </c>
      <c r="D22" s="274">
        <v>69.400000000000006</v>
      </c>
      <c r="E22" s="274"/>
      <c r="F22" s="274">
        <v>69.400000000000006</v>
      </c>
      <c r="G22" s="274">
        <v>69.400000000000006</v>
      </c>
      <c r="H22" s="274">
        <v>69.400000000000006</v>
      </c>
    </row>
    <row r="23" spans="1:11" s="1" customFormat="1" ht="53.4" x14ac:dyDescent="0.3">
      <c r="A23" s="31" t="s">
        <v>32</v>
      </c>
      <c r="B23" s="31"/>
      <c r="C23" s="30" t="s">
        <v>31</v>
      </c>
      <c r="D23" s="272">
        <f>D24</f>
        <v>78821.200000000012</v>
      </c>
      <c r="E23" s="272"/>
      <c r="F23" s="272">
        <f>F24</f>
        <v>78821.200000000012</v>
      </c>
      <c r="G23" s="272">
        <f>G24</f>
        <v>78330.100000000006</v>
      </c>
      <c r="H23" s="272">
        <f>H24</f>
        <v>81545.100000000006</v>
      </c>
    </row>
    <row r="24" spans="1:11" s="1" customFormat="1" ht="67.5" customHeight="1" x14ac:dyDescent="0.3">
      <c r="A24" s="226" t="s">
        <v>30</v>
      </c>
      <c r="B24" s="226"/>
      <c r="C24" s="227" t="s">
        <v>29</v>
      </c>
      <c r="D24" s="273">
        <f>D25+D27+D30</f>
        <v>78821.200000000012</v>
      </c>
      <c r="E24" s="273"/>
      <c r="F24" s="273">
        <f>F25+F27+F30</f>
        <v>78821.200000000012</v>
      </c>
      <c r="G24" s="273">
        <f>G25+G27+G30</f>
        <v>78330.100000000006</v>
      </c>
      <c r="H24" s="273">
        <f>H25+H27+H30</f>
        <v>81545.100000000006</v>
      </c>
    </row>
    <row r="25" spans="1:11" s="1" customFormat="1" ht="42" customHeight="1" x14ac:dyDescent="0.3">
      <c r="A25" s="7" t="s">
        <v>584</v>
      </c>
      <c r="B25" s="7"/>
      <c r="C25" s="6" t="s">
        <v>583</v>
      </c>
      <c r="D25" s="275">
        <f>D26</f>
        <v>2911.1</v>
      </c>
      <c r="E25" s="275"/>
      <c r="F25" s="275">
        <f>F26</f>
        <v>2911.1</v>
      </c>
      <c r="G25" s="275">
        <f>G26</f>
        <v>3022</v>
      </c>
      <c r="H25" s="275">
        <f>H26</f>
        <v>3022</v>
      </c>
    </row>
    <row r="26" spans="1:11" s="1" customFormat="1" ht="66.599999999999994" x14ac:dyDescent="0.3">
      <c r="A26" s="7"/>
      <c r="B26" s="7" t="s">
        <v>2</v>
      </c>
      <c r="C26" s="6" t="s">
        <v>1</v>
      </c>
      <c r="D26" s="274">
        <f>2693+218.1</f>
        <v>2911.1</v>
      </c>
      <c r="E26" s="274"/>
      <c r="F26" s="274">
        <f>2693+218.1</f>
        <v>2911.1</v>
      </c>
      <c r="G26" s="274">
        <f>2795.5+226.5</f>
        <v>3022</v>
      </c>
      <c r="H26" s="274">
        <f>2795.5+226.5</f>
        <v>3022</v>
      </c>
    </row>
    <row r="27" spans="1:11" s="1" customFormat="1" ht="40.200000000000003" x14ac:dyDescent="0.3">
      <c r="A27" s="7" t="s">
        <v>28</v>
      </c>
      <c r="B27" s="7"/>
      <c r="C27" s="6" t="s">
        <v>868</v>
      </c>
      <c r="D27" s="274">
        <f>D28+D29</f>
        <v>67303.600000000006</v>
      </c>
      <c r="E27" s="274"/>
      <c r="F27" s="274">
        <f>F28+F29</f>
        <v>67303.600000000006</v>
      </c>
      <c r="G27" s="274">
        <f>G28+G29</f>
        <v>66556</v>
      </c>
      <c r="H27" s="274">
        <f>H28+H29</f>
        <v>69771</v>
      </c>
    </row>
    <row r="28" spans="1:11" s="1" customFormat="1" ht="66.599999999999994" x14ac:dyDescent="0.3">
      <c r="A28" s="7"/>
      <c r="B28" s="7" t="s">
        <v>2</v>
      </c>
      <c r="C28" s="6" t="s">
        <v>1</v>
      </c>
      <c r="D28" s="274">
        <f>65053.6-3206.7-598.3+2682.8+157.2</f>
        <v>64088.6</v>
      </c>
      <c r="E28" s="274"/>
      <c r="F28" s="274">
        <f>65053.6-3206.7-598.3+2682.8+157.2</f>
        <v>64088.6</v>
      </c>
      <c r="G28" s="274">
        <f>67190.4-3206.7-617.7+3026.7+163.3</f>
        <v>66556</v>
      </c>
      <c r="H28" s="274">
        <f>67190.4-3206.7-617.7+3026.7+163.3</f>
        <v>66556</v>
      </c>
    </row>
    <row r="29" spans="1:11" s="1" customFormat="1" ht="27" x14ac:dyDescent="0.3">
      <c r="A29" s="7"/>
      <c r="B29" s="7" t="s">
        <v>12</v>
      </c>
      <c r="C29" s="6" t="s">
        <v>11</v>
      </c>
      <c r="D29" s="274">
        <f>3206.7+33.2-33.2+8.3</f>
        <v>3215</v>
      </c>
      <c r="E29" s="274"/>
      <c r="F29" s="274">
        <f>3206.7+33.2-33.2+8.3</f>
        <v>3215</v>
      </c>
      <c r="G29" s="274">
        <v>0</v>
      </c>
      <c r="H29" s="274">
        <f>3206.7+33.2-33.2+8.3</f>
        <v>3215</v>
      </c>
    </row>
    <row r="30" spans="1:11" s="1" customFormat="1" ht="40.200000000000003" x14ac:dyDescent="0.3">
      <c r="A30" s="7" t="s">
        <v>293</v>
      </c>
      <c r="B30" s="7"/>
      <c r="C30" s="64" t="s">
        <v>292</v>
      </c>
      <c r="D30" s="274">
        <f>D31</f>
        <v>8606.5</v>
      </c>
      <c r="E30" s="274"/>
      <c r="F30" s="274">
        <f>F31</f>
        <v>8606.5</v>
      </c>
      <c r="G30" s="274">
        <f>G31</f>
        <v>8752.0999999999985</v>
      </c>
      <c r="H30" s="274">
        <f>H31</f>
        <v>8752.0999999999985</v>
      </c>
    </row>
    <row r="31" spans="1:11" s="1" customFormat="1" ht="20.25" customHeight="1" x14ac:dyDescent="0.3">
      <c r="A31" s="7"/>
      <c r="B31" s="7" t="s">
        <v>79</v>
      </c>
      <c r="C31" s="6" t="s">
        <v>78</v>
      </c>
      <c r="D31" s="274">
        <f>8660.1+6.6-60.2</f>
        <v>8606.5</v>
      </c>
      <c r="E31" s="274"/>
      <c r="F31" s="274">
        <f>8660.1+6.6-60.2</f>
        <v>8606.5</v>
      </c>
      <c r="G31" s="274">
        <f>8812.3-60.2</f>
        <v>8752.0999999999985</v>
      </c>
      <c r="H31" s="274">
        <f>8812.3-60.2</f>
        <v>8752.0999999999985</v>
      </c>
    </row>
    <row r="32" spans="1:11" s="1" customFormat="1" ht="66.599999999999994" x14ac:dyDescent="0.3">
      <c r="A32" s="31" t="s">
        <v>530</v>
      </c>
      <c r="B32" s="31"/>
      <c r="C32" s="52" t="s">
        <v>642</v>
      </c>
      <c r="D32" s="272">
        <f>D33</f>
        <v>5543.8</v>
      </c>
      <c r="E32" s="272"/>
      <c r="F32" s="272">
        <f>F33</f>
        <v>5543.8</v>
      </c>
      <c r="G32" s="272">
        <f>G33</f>
        <v>5859.3</v>
      </c>
      <c r="H32" s="272">
        <f>H33</f>
        <v>5899.1</v>
      </c>
    </row>
    <row r="33" spans="1:8" s="1" customFormat="1" ht="40.200000000000003" x14ac:dyDescent="0.3">
      <c r="A33" s="226" t="s">
        <v>528</v>
      </c>
      <c r="B33" s="234"/>
      <c r="C33" s="227" t="s">
        <v>551</v>
      </c>
      <c r="D33" s="273">
        <f>D34+D37+D40+D42+D45+D48+D50+D52+D55</f>
        <v>5543.8</v>
      </c>
      <c r="E33" s="273"/>
      <c r="F33" s="273">
        <f>F34+F37+F40+F42+F45+F48+F50+F52+F55</f>
        <v>5543.8</v>
      </c>
      <c r="G33" s="273">
        <f>G34+G37+G40+G42+G45+G48+G50+G52+G55</f>
        <v>5859.3</v>
      </c>
      <c r="H33" s="273">
        <f>H34+H37+H40+H42+H45+H48+H50+H52+H55</f>
        <v>5899.1</v>
      </c>
    </row>
    <row r="34" spans="1:8" s="1" customFormat="1" ht="33" customHeight="1" x14ac:dyDescent="0.3">
      <c r="A34" s="75" t="s">
        <v>580</v>
      </c>
      <c r="B34" s="7"/>
      <c r="C34" s="64" t="s">
        <v>579</v>
      </c>
      <c r="D34" s="274">
        <f>D35+D36</f>
        <v>1372.2</v>
      </c>
      <c r="E34" s="274"/>
      <c r="F34" s="274">
        <f>F35+F36</f>
        <v>1372.2</v>
      </c>
      <c r="G34" s="274">
        <f>G35+G36</f>
        <v>1411.5</v>
      </c>
      <c r="H34" s="274">
        <f>H35+H36</f>
        <v>1411.5</v>
      </c>
    </row>
    <row r="35" spans="1:8" s="1" customFormat="1" ht="66.599999999999994" x14ac:dyDescent="0.3">
      <c r="A35" s="7"/>
      <c r="B35" s="7" t="s">
        <v>2</v>
      </c>
      <c r="C35" s="6" t="s">
        <v>1</v>
      </c>
      <c r="D35" s="274">
        <v>1196.7</v>
      </c>
      <c r="E35" s="274"/>
      <c r="F35" s="274">
        <v>1196.7</v>
      </c>
      <c r="G35" s="274">
        <v>1242.8</v>
      </c>
      <c r="H35" s="274">
        <v>1242.8</v>
      </c>
    </row>
    <row r="36" spans="1:8" s="1" customFormat="1" ht="27" x14ac:dyDescent="0.3">
      <c r="A36" s="7"/>
      <c r="B36" s="7" t="s">
        <v>12</v>
      </c>
      <c r="C36" s="6" t="s">
        <v>11</v>
      </c>
      <c r="D36" s="274">
        <v>175.5</v>
      </c>
      <c r="E36" s="274"/>
      <c r="F36" s="274">
        <v>175.5</v>
      </c>
      <c r="G36" s="274">
        <v>168.7</v>
      </c>
      <c r="H36" s="274">
        <v>168.7</v>
      </c>
    </row>
    <row r="37" spans="1:8" s="1" customFormat="1" ht="40.5" customHeight="1" x14ac:dyDescent="0.3">
      <c r="A37" s="7" t="s">
        <v>817</v>
      </c>
      <c r="B37" s="7"/>
      <c r="C37" s="64" t="s">
        <v>643</v>
      </c>
      <c r="D37" s="274">
        <f>D38+D39</f>
        <v>649.5</v>
      </c>
      <c r="E37" s="274"/>
      <c r="F37" s="274">
        <f>F38+F39</f>
        <v>649.5</v>
      </c>
      <c r="G37" s="274">
        <f>G38+G39</f>
        <v>667.6</v>
      </c>
      <c r="H37" s="274">
        <f>H38+H39</f>
        <v>667.6</v>
      </c>
    </row>
    <row r="38" spans="1:8" s="1" customFormat="1" ht="66.599999999999994" x14ac:dyDescent="0.3">
      <c r="A38" s="7"/>
      <c r="B38" s="7" t="s">
        <v>2</v>
      </c>
      <c r="C38" s="6" t="s">
        <v>1</v>
      </c>
      <c r="D38" s="274">
        <v>598.4</v>
      </c>
      <c r="E38" s="274"/>
      <c r="F38" s="274">
        <v>598.4</v>
      </c>
      <c r="G38" s="274">
        <v>621.4</v>
      </c>
      <c r="H38" s="274">
        <v>621.4</v>
      </c>
    </row>
    <row r="39" spans="1:8" s="1" customFormat="1" ht="27" x14ac:dyDescent="0.3">
      <c r="A39" s="7"/>
      <c r="B39" s="7" t="s">
        <v>12</v>
      </c>
      <c r="C39" s="6" t="s">
        <v>11</v>
      </c>
      <c r="D39" s="274">
        <v>51.1</v>
      </c>
      <c r="E39" s="274"/>
      <c r="F39" s="274">
        <v>51.1</v>
      </c>
      <c r="G39" s="274">
        <v>46.2</v>
      </c>
      <c r="H39" s="274">
        <v>46.2</v>
      </c>
    </row>
    <row r="40" spans="1:8" s="1" customFormat="1" ht="27" x14ac:dyDescent="0.3">
      <c r="A40" s="7" t="s">
        <v>577</v>
      </c>
      <c r="B40" s="7"/>
      <c r="C40" s="64" t="s">
        <v>576</v>
      </c>
      <c r="D40" s="274">
        <f>D41</f>
        <v>12.2</v>
      </c>
      <c r="E40" s="274"/>
      <c r="F40" s="274">
        <f>F41</f>
        <v>12.2</v>
      </c>
      <c r="G40" s="274">
        <f>G41</f>
        <v>12.2</v>
      </c>
      <c r="H40" s="274">
        <f>H41</f>
        <v>12.2</v>
      </c>
    </row>
    <row r="41" spans="1:8" s="1" customFormat="1" ht="27" x14ac:dyDescent="0.3">
      <c r="A41" s="7"/>
      <c r="B41" s="7" t="s">
        <v>12</v>
      </c>
      <c r="C41" s="6" t="s">
        <v>11</v>
      </c>
      <c r="D41" s="274">
        <v>12.2</v>
      </c>
      <c r="E41" s="274"/>
      <c r="F41" s="274">
        <v>12.2</v>
      </c>
      <c r="G41" s="274">
        <v>12.2</v>
      </c>
      <c r="H41" s="274">
        <v>12.2</v>
      </c>
    </row>
    <row r="42" spans="1:8" s="1" customFormat="1" ht="30" customHeight="1" x14ac:dyDescent="0.3">
      <c r="A42" s="7" t="s">
        <v>575</v>
      </c>
      <c r="B42" s="7"/>
      <c r="C42" s="6" t="s">
        <v>574</v>
      </c>
      <c r="D42" s="274">
        <f>D43+D44</f>
        <v>73.599999999999994</v>
      </c>
      <c r="E42" s="274"/>
      <c r="F42" s="274">
        <f>F43+F44</f>
        <v>73.599999999999994</v>
      </c>
      <c r="G42" s="274">
        <f>G43+G44</f>
        <v>75.8</v>
      </c>
      <c r="H42" s="274">
        <f>H43+H44</f>
        <v>75.8</v>
      </c>
    </row>
    <row r="43" spans="1:8" s="1" customFormat="1" ht="66.599999999999994" x14ac:dyDescent="0.3">
      <c r="A43" s="7"/>
      <c r="B43" s="7" t="s">
        <v>2</v>
      </c>
      <c r="C43" s="6" t="s">
        <v>1</v>
      </c>
      <c r="D43" s="274">
        <v>59.8</v>
      </c>
      <c r="E43" s="274"/>
      <c r="F43" s="274">
        <v>59.8</v>
      </c>
      <c r="G43" s="274">
        <v>62.1</v>
      </c>
      <c r="H43" s="274">
        <v>62.1</v>
      </c>
    </row>
    <row r="44" spans="1:8" s="1" customFormat="1" ht="27" x14ac:dyDescent="0.3">
      <c r="A44" s="7"/>
      <c r="B44" s="7" t="s">
        <v>12</v>
      </c>
      <c r="C44" s="6" t="s">
        <v>11</v>
      </c>
      <c r="D44" s="274">
        <v>13.8</v>
      </c>
      <c r="E44" s="274"/>
      <c r="F44" s="274">
        <v>13.8</v>
      </c>
      <c r="G44" s="274">
        <v>13.7</v>
      </c>
      <c r="H44" s="274">
        <v>13.7</v>
      </c>
    </row>
    <row r="45" spans="1:8" s="1" customFormat="1" ht="40.200000000000003" x14ac:dyDescent="0.3">
      <c r="A45" s="7" t="s">
        <v>573</v>
      </c>
      <c r="B45" s="7"/>
      <c r="C45" s="12" t="s">
        <v>572</v>
      </c>
      <c r="D45" s="274">
        <f>D46+D47</f>
        <v>453.3</v>
      </c>
      <c r="E45" s="274"/>
      <c r="F45" s="274">
        <f>F46+F47</f>
        <v>453.3</v>
      </c>
      <c r="G45" s="274">
        <f>G46+G47</f>
        <v>466.8</v>
      </c>
      <c r="H45" s="274">
        <f>H46+H47</f>
        <v>466.8</v>
      </c>
    </row>
    <row r="46" spans="1:8" s="1" customFormat="1" ht="66.599999999999994" x14ac:dyDescent="0.3">
      <c r="A46" s="7"/>
      <c r="B46" s="7" t="s">
        <v>2</v>
      </c>
      <c r="C46" s="6" t="s">
        <v>1</v>
      </c>
      <c r="D46" s="274">
        <v>404.8</v>
      </c>
      <c r="E46" s="274"/>
      <c r="F46" s="274">
        <v>404.8</v>
      </c>
      <c r="G46" s="274">
        <v>420.5</v>
      </c>
      <c r="H46" s="274">
        <v>420.5</v>
      </c>
    </row>
    <row r="47" spans="1:8" s="1" customFormat="1" ht="27" x14ac:dyDescent="0.3">
      <c r="A47" s="7"/>
      <c r="B47" s="7" t="s">
        <v>12</v>
      </c>
      <c r="C47" s="6" t="s">
        <v>11</v>
      </c>
      <c r="D47" s="274">
        <v>48.5</v>
      </c>
      <c r="E47" s="274"/>
      <c r="F47" s="274">
        <v>48.5</v>
      </c>
      <c r="G47" s="274">
        <v>46.3</v>
      </c>
      <c r="H47" s="274">
        <v>46.3</v>
      </c>
    </row>
    <row r="48" spans="1:8" s="1" customFormat="1" ht="66.599999999999994" x14ac:dyDescent="0.3">
      <c r="A48" s="7" t="s">
        <v>571</v>
      </c>
      <c r="B48" s="7"/>
      <c r="C48" s="64" t="s">
        <v>570</v>
      </c>
      <c r="D48" s="274">
        <f>D49</f>
        <v>16.2</v>
      </c>
      <c r="E48" s="274"/>
      <c r="F48" s="274">
        <f>F49</f>
        <v>16.2</v>
      </c>
      <c r="G48" s="274">
        <f>G49</f>
        <v>16.7</v>
      </c>
      <c r="H48" s="274">
        <f>H49</f>
        <v>16.7</v>
      </c>
    </row>
    <row r="49" spans="1:8" s="1" customFormat="1" ht="27" x14ac:dyDescent="0.3">
      <c r="A49" s="7"/>
      <c r="B49" s="7" t="s">
        <v>12</v>
      </c>
      <c r="C49" s="6" t="s">
        <v>11</v>
      </c>
      <c r="D49" s="274">
        <v>16.2</v>
      </c>
      <c r="E49" s="274"/>
      <c r="F49" s="274">
        <v>16.2</v>
      </c>
      <c r="G49" s="274">
        <v>16.7</v>
      </c>
      <c r="H49" s="274">
        <v>16.7</v>
      </c>
    </row>
    <row r="50" spans="1:8" s="1" customFormat="1" ht="53.4" x14ac:dyDescent="0.3">
      <c r="A50" s="7" t="s">
        <v>561</v>
      </c>
      <c r="B50" s="7"/>
      <c r="C50" s="6" t="s">
        <v>560</v>
      </c>
      <c r="D50" s="274">
        <f>D51</f>
        <v>2.2999999999999998</v>
      </c>
      <c r="E50" s="274"/>
      <c r="F50" s="274">
        <f>F51</f>
        <v>2.2999999999999998</v>
      </c>
      <c r="G50" s="274">
        <f>G51</f>
        <v>34.5</v>
      </c>
      <c r="H50" s="274">
        <f>H51</f>
        <v>2.3000000000000043</v>
      </c>
    </row>
    <row r="51" spans="1:8" s="1" customFormat="1" ht="27" x14ac:dyDescent="0.3">
      <c r="A51" s="7"/>
      <c r="B51" s="7" t="s">
        <v>12</v>
      </c>
      <c r="C51" s="6" t="s">
        <v>11</v>
      </c>
      <c r="D51" s="274">
        <v>2.2999999999999998</v>
      </c>
      <c r="E51" s="274"/>
      <c r="F51" s="274">
        <v>2.2999999999999998</v>
      </c>
      <c r="G51" s="274">
        <v>34.5</v>
      </c>
      <c r="H51" s="274">
        <v>2.3000000000000043</v>
      </c>
    </row>
    <row r="52" spans="1:8" s="1" customFormat="1" ht="27" x14ac:dyDescent="0.3">
      <c r="A52" s="7" t="s">
        <v>550</v>
      </c>
      <c r="B52" s="7"/>
      <c r="C52" s="6" t="s">
        <v>549</v>
      </c>
      <c r="D52" s="274">
        <f>D53+D54</f>
        <v>1159.2</v>
      </c>
      <c r="E52" s="274"/>
      <c r="F52" s="274">
        <f>F53+F54</f>
        <v>1159.2</v>
      </c>
      <c r="G52" s="274">
        <f>G53+G54</f>
        <v>1194.9000000000001</v>
      </c>
      <c r="H52" s="274">
        <f>H53+H54</f>
        <v>1194.9000000000001</v>
      </c>
    </row>
    <row r="53" spans="1:8" s="1" customFormat="1" ht="66.599999999999994" x14ac:dyDescent="0.3">
      <c r="A53" s="7"/>
      <c r="B53" s="7" t="s">
        <v>2</v>
      </c>
      <c r="C53" s="6" t="s">
        <v>1</v>
      </c>
      <c r="D53" s="274">
        <v>1145.8</v>
      </c>
      <c r="E53" s="274"/>
      <c r="F53" s="274">
        <v>1145.8</v>
      </c>
      <c r="G53" s="274">
        <v>1190</v>
      </c>
      <c r="H53" s="274">
        <v>1190</v>
      </c>
    </row>
    <row r="54" spans="1:8" s="1" customFormat="1" ht="27" x14ac:dyDescent="0.3">
      <c r="A54" s="7"/>
      <c r="B54" s="7" t="s">
        <v>12</v>
      </c>
      <c r="C54" s="6" t="s">
        <v>11</v>
      </c>
      <c r="D54" s="274">
        <v>13.4000000000001</v>
      </c>
      <c r="E54" s="274"/>
      <c r="F54" s="274">
        <v>13.4000000000001</v>
      </c>
      <c r="G54" s="274">
        <v>4.9000000000000901</v>
      </c>
      <c r="H54" s="274">
        <v>4.9000000000000901</v>
      </c>
    </row>
    <row r="55" spans="1:8" s="1" customFormat="1" ht="40.200000000000003" x14ac:dyDescent="0.3">
      <c r="A55" s="7" t="s">
        <v>526</v>
      </c>
      <c r="B55" s="7"/>
      <c r="C55" s="6" t="s">
        <v>525</v>
      </c>
      <c r="D55" s="274">
        <f>D56+D57</f>
        <v>1805.3</v>
      </c>
      <c r="E55" s="274"/>
      <c r="F55" s="274">
        <f>F56+F57</f>
        <v>1805.3</v>
      </c>
      <c r="G55" s="274">
        <f>G56+G57</f>
        <v>1979.3</v>
      </c>
      <c r="H55" s="274">
        <f>H56+H57</f>
        <v>2051.2999999999997</v>
      </c>
    </row>
    <row r="56" spans="1:8" s="1" customFormat="1" ht="66.599999999999994" x14ac:dyDescent="0.3">
      <c r="A56" s="7"/>
      <c r="B56" s="7" t="s">
        <v>2</v>
      </c>
      <c r="C56" s="6" t="s">
        <v>1</v>
      </c>
      <c r="D56" s="274">
        <v>1719.8</v>
      </c>
      <c r="E56" s="274"/>
      <c r="F56" s="274">
        <v>1719.8</v>
      </c>
      <c r="G56" s="274">
        <v>1786.1</v>
      </c>
      <c r="H56" s="274">
        <v>1786.1</v>
      </c>
    </row>
    <row r="57" spans="1:8" s="1" customFormat="1" ht="27" x14ac:dyDescent="0.3">
      <c r="A57" s="7"/>
      <c r="B57" s="7" t="s">
        <v>12</v>
      </c>
      <c r="C57" s="6" t="s">
        <v>11</v>
      </c>
      <c r="D57" s="274">
        <f>131.1-45.6</f>
        <v>85.5</v>
      </c>
      <c r="E57" s="274"/>
      <c r="F57" s="274">
        <f>131.1-45.6</f>
        <v>85.5</v>
      </c>
      <c r="G57" s="274">
        <f>234-40.8</f>
        <v>193.2</v>
      </c>
      <c r="H57" s="274">
        <f>234+31.2</f>
        <v>265.2</v>
      </c>
    </row>
    <row r="58" spans="1:8" s="1" customFormat="1" ht="40.200000000000003" x14ac:dyDescent="0.3">
      <c r="A58" s="31" t="s">
        <v>548</v>
      </c>
      <c r="B58" s="31"/>
      <c r="C58" s="52" t="s">
        <v>547</v>
      </c>
      <c r="D58" s="272">
        <f>D59</f>
        <v>252</v>
      </c>
      <c r="E58" s="272"/>
      <c r="F58" s="272">
        <f>F59</f>
        <v>252</v>
      </c>
      <c r="G58" s="272">
        <f>G59</f>
        <v>252</v>
      </c>
      <c r="H58" s="272">
        <f>H59</f>
        <v>252</v>
      </c>
    </row>
    <row r="59" spans="1:8" s="1" customFormat="1" ht="79.8" x14ac:dyDescent="0.3">
      <c r="A59" s="226" t="s">
        <v>546</v>
      </c>
      <c r="B59" s="234"/>
      <c r="C59" s="227" t="s">
        <v>644</v>
      </c>
      <c r="D59" s="273">
        <f>D60+D62</f>
        <v>252</v>
      </c>
      <c r="E59" s="273"/>
      <c r="F59" s="273">
        <f>F60+F62</f>
        <v>252</v>
      </c>
      <c r="G59" s="273">
        <f>G60+G62</f>
        <v>252</v>
      </c>
      <c r="H59" s="273">
        <f>H60+H62</f>
        <v>252</v>
      </c>
    </row>
    <row r="60" spans="1:8" s="1" customFormat="1" ht="14.4" x14ac:dyDescent="0.3">
      <c r="A60" s="7" t="s">
        <v>544</v>
      </c>
      <c r="B60" s="7"/>
      <c r="C60" s="64" t="s">
        <v>543</v>
      </c>
      <c r="D60" s="274">
        <f>D61</f>
        <v>133.30000000000001</v>
      </c>
      <c r="E60" s="274"/>
      <c r="F60" s="274">
        <f>F61</f>
        <v>133.30000000000001</v>
      </c>
      <c r="G60" s="274">
        <f>G61</f>
        <v>133.30000000000001</v>
      </c>
      <c r="H60" s="274">
        <f>H61</f>
        <v>133.30000000000001</v>
      </c>
    </row>
    <row r="61" spans="1:8" s="1" customFormat="1" ht="27" x14ac:dyDescent="0.3">
      <c r="A61" s="7"/>
      <c r="B61" s="7" t="s">
        <v>12</v>
      </c>
      <c r="C61" s="6" t="s">
        <v>11</v>
      </c>
      <c r="D61" s="277">
        <f>133.3</f>
        <v>133.30000000000001</v>
      </c>
      <c r="E61" s="277"/>
      <c r="F61" s="277">
        <f>133.3</f>
        <v>133.30000000000001</v>
      </c>
      <c r="G61" s="274">
        <v>133.30000000000001</v>
      </c>
      <c r="H61" s="274">
        <v>133.30000000000001</v>
      </c>
    </row>
    <row r="62" spans="1:8" s="1" customFormat="1" ht="53.4" x14ac:dyDescent="0.3">
      <c r="A62" s="7" t="s">
        <v>542</v>
      </c>
      <c r="B62" s="7"/>
      <c r="C62" s="64" t="s">
        <v>641</v>
      </c>
      <c r="D62" s="274">
        <f>D63</f>
        <v>118.7</v>
      </c>
      <c r="E62" s="274"/>
      <c r="F62" s="274">
        <f>F63</f>
        <v>118.7</v>
      </c>
      <c r="G62" s="274">
        <f>G63</f>
        <v>118.7</v>
      </c>
      <c r="H62" s="274">
        <f>H63</f>
        <v>118.7</v>
      </c>
    </row>
    <row r="63" spans="1:8" s="1" customFormat="1" ht="27" x14ac:dyDescent="0.3">
      <c r="A63" s="7"/>
      <c r="B63" s="7" t="s">
        <v>12</v>
      </c>
      <c r="C63" s="6" t="s">
        <v>11</v>
      </c>
      <c r="D63" s="274">
        <f>34.7+84</f>
        <v>118.7</v>
      </c>
      <c r="E63" s="274"/>
      <c r="F63" s="274">
        <f>34.7+84</f>
        <v>118.7</v>
      </c>
      <c r="G63" s="274">
        <f>34.7+84</f>
        <v>118.7</v>
      </c>
      <c r="H63" s="274">
        <f>34.7+84</f>
        <v>118.7</v>
      </c>
    </row>
    <row r="64" spans="1:8" ht="39.6" x14ac:dyDescent="0.25">
      <c r="A64" s="245" t="s">
        <v>87</v>
      </c>
      <c r="B64" s="245"/>
      <c r="C64" s="247" t="s">
        <v>228</v>
      </c>
      <c r="D64" s="271">
        <f>D65+D82+D115+D131+D141+D154+D165</f>
        <v>591013.25383000006</v>
      </c>
      <c r="E64" s="271">
        <f>E65+E82+E115+E131+E141+E154+E165</f>
        <v>136.51024000000001</v>
      </c>
      <c r="F64" s="271">
        <f>F65+F82+F115+F131+F141+F154+F165</f>
        <v>591149.76407000003</v>
      </c>
      <c r="G64" s="271">
        <f>G65+G82+G115+G131+G141+G154+G165</f>
        <v>486560.48609999998</v>
      </c>
      <c r="H64" s="271">
        <f>H65+H82+H115+H131+H141+H154+H165</f>
        <v>475190.01419999992</v>
      </c>
    </row>
    <row r="65" spans="1:8" x14ac:dyDescent="0.25">
      <c r="A65" s="31" t="s">
        <v>177</v>
      </c>
      <c r="B65" s="31"/>
      <c r="C65" s="145" t="s">
        <v>176</v>
      </c>
      <c r="D65" s="272">
        <f>D66</f>
        <v>128371.6394</v>
      </c>
      <c r="E65" s="272"/>
      <c r="F65" s="272">
        <f>F66</f>
        <v>128371.6394</v>
      </c>
      <c r="G65" s="272">
        <f>G66</f>
        <v>122227.29399999999</v>
      </c>
      <c r="H65" s="272">
        <f>H66</f>
        <v>120195.09659999999</v>
      </c>
    </row>
    <row r="66" spans="1:8" ht="52.8" x14ac:dyDescent="0.25">
      <c r="A66" s="226" t="s">
        <v>175</v>
      </c>
      <c r="B66" s="226"/>
      <c r="C66" s="238" t="s">
        <v>194</v>
      </c>
      <c r="D66" s="273">
        <f>D67+D69+D72+D74+D76+D78</f>
        <v>128371.6394</v>
      </c>
      <c r="E66" s="273"/>
      <c r="F66" s="273">
        <f>F67+F69+F72+F74+F76+F78</f>
        <v>128371.6394</v>
      </c>
      <c r="G66" s="273">
        <f>G67+G69+G72+G74+G76</f>
        <v>122227.29399999999</v>
      </c>
      <c r="H66" s="273">
        <f>H67+H69+H72+H74+H76</f>
        <v>120195.09659999999</v>
      </c>
    </row>
    <row r="67" spans="1:8" ht="39.6" x14ac:dyDescent="0.25">
      <c r="A67" s="7" t="s">
        <v>264</v>
      </c>
      <c r="B67" s="61"/>
      <c r="C67" s="146" t="s">
        <v>263</v>
      </c>
      <c r="D67" s="274">
        <f>D68</f>
        <v>28230</v>
      </c>
      <c r="E67" s="274"/>
      <c r="F67" s="274">
        <f>F68</f>
        <v>28230</v>
      </c>
      <c r="G67" s="274">
        <f>G68</f>
        <v>28230</v>
      </c>
      <c r="H67" s="274">
        <f>H68</f>
        <v>28230</v>
      </c>
    </row>
    <row r="68" spans="1:8" ht="27" customHeight="1" x14ac:dyDescent="0.25">
      <c r="A68" s="7"/>
      <c r="B68" s="7" t="s">
        <v>57</v>
      </c>
      <c r="C68" s="146" t="s">
        <v>56</v>
      </c>
      <c r="D68" s="274">
        <v>28230</v>
      </c>
      <c r="E68" s="274"/>
      <c r="F68" s="274">
        <v>28230</v>
      </c>
      <c r="G68" s="274">
        <v>28230</v>
      </c>
      <c r="H68" s="274">
        <v>28230</v>
      </c>
    </row>
    <row r="69" spans="1:8" ht="52.8" x14ac:dyDescent="0.25">
      <c r="A69" s="7" t="s">
        <v>262</v>
      </c>
      <c r="B69" s="7"/>
      <c r="C69" s="146" t="s">
        <v>261</v>
      </c>
      <c r="D69" s="274">
        <f>D70+D71</f>
        <v>93455.039399999994</v>
      </c>
      <c r="E69" s="274"/>
      <c r="F69" s="274">
        <f>F70+F71</f>
        <v>93455.039399999994</v>
      </c>
      <c r="G69" s="274">
        <f>G70+G71</f>
        <v>89362.793999999994</v>
      </c>
      <c r="H69" s="274">
        <f>H70+H71</f>
        <v>87388.896599999993</v>
      </c>
    </row>
    <row r="70" spans="1:8" ht="17.25" customHeight="1" x14ac:dyDescent="0.25">
      <c r="A70" s="7"/>
      <c r="B70" s="7" t="s">
        <v>79</v>
      </c>
      <c r="C70" s="146" t="s">
        <v>78</v>
      </c>
      <c r="D70" s="274">
        <v>23.352499999999999</v>
      </c>
      <c r="E70" s="274"/>
      <c r="F70" s="274">
        <v>23.352499999999999</v>
      </c>
      <c r="G70" s="274">
        <v>23.352499999999999</v>
      </c>
      <c r="H70" s="274">
        <v>23.352499999999999</v>
      </c>
    </row>
    <row r="71" spans="1:8" ht="30" customHeight="1" x14ac:dyDescent="0.25">
      <c r="A71" s="7"/>
      <c r="B71" s="7" t="s">
        <v>57</v>
      </c>
      <c r="C71" s="146" t="s">
        <v>56</v>
      </c>
      <c r="D71" s="274">
        <v>93431.686900000001</v>
      </c>
      <c r="E71" s="274"/>
      <c r="F71" s="274">
        <v>93431.686900000001</v>
      </c>
      <c r="G71" s="274">
        <v>89339.441500000001</v>
      </c>
      <c r="H71" s="274">
        <v>87365.544099999999</v>
      </c>
    </row>
    <row r="72" spans="1:8" ht="66" x14ac:dyDescent="0.25">
      <c r="A72" s="7" t="s">
        <v>173</v>
      </c>
      <c r="B72" s="7"/>
      <c r="C72" s="146" t="s">
        <v>9</v>
      </c>
      <c r="D72" s="274">
        <f>D73</f>
        <v>4574.3</v>
      </c>
      <c r="E72" s="274"/>
      <c r="F72" s="274">
        <f>F73</f>
        <v>4574.3</v>
      </c>
      <c r="G72" s="274">
        <f>G73</f>
        <v>3572.2</v>
      </c>
      <c r="H72" s="274">
        <f>H73</f>
        <v>3513.9</v>
      </c>
    </row>
    <row r="73" spans="1:8" ht="27" customHeight="1" x14ac:dyDescent="0.25">
      <c r="A73" s="7"/>
      <c r="B73" s="7" t="s">
        <v>57</v>
      </c>
      <c r="C73" s="146" t="s">
        <v>56</v>
      </c>
      <c r="D73" s="274">
        <v>4574.3</v>
      </c>
      <c r="E73" s="274"/>
      <c r="F73" s="274">
        <v>4574.3</v>
      </c>
      <c r="G73" s="274">
        <v>3572.2</v>
      </c>
      <c r="H73" s="274">
        <v>3513.9</v>
      </c>
    </row>
    <row r="74" spans="1:8" ht="26.4" x14ac:dyDescent="0.25">
      <c r="A74" s="7" t="s">
        <v>260</v>
      </c>
      <c r="B74" s="7"/>
      <c r="C74" s="146" t="s">
        <v>259</v>
      </c>
      <c r="D74" s="274">
        <f>D75</f>
        <v>924.1</v>
      </c>
      <c r="E74" s="274"/>
      <c r="F74" s="274">
        <f>F75</f>
        <v>924.1</v>
      </c>
      <c r="G74" s="274">
        <f>G75</f>
        <v>924.1</v>
      </c>
      <c r="H74" s="274">
        <f>H75</f>
        <v>924.1</v>
      </c>
    </row>
    <row r="75" spans="1:8" ht="31.5" customHeight="1" x14ac:dyDescent="0.25">
      <c r="A75" s="7"/>
      <c r="B75" s="7" t="s">
        <v>57</v>
      </c>
      <c r="C75" s="146" t="s">
        <v>56</v>
      </c>
      <c r="D75" s="274">
        <v>924.1</v>
      </c>
      <c r="E75" s="274"/>
      <c r="F75" s="274">
        <v>924.1</v>
      </c>
      <c r="G75" s="274">
        <v>924.1</v>
      </c>
      <c r="H75" s="274">
        <v>924.1</v>
      </c>
    </row>
    <row r="76" spans="1:8" ht="39.6" x14ac:dyDescent="0.25">
      <c r="A76" s="55" t="s">
        <v>193</v>
      </c>
      <c r="B76" s="7"/>
      <c r="C76" s="146" t="s">
        <v>762</v>
      </c>
      <c r="D76" s="274">
        <f>D77</f>
        <v>138.19999999999999</v>
      </c>
      <c r="E76" s="274"/>
      <c r="F76" s="274">
        <f>F77</f>
        <v>138.19999999999999</v>
      </c>
      <c r="G76" s="274">
        <f>G77</f>
        <v>138.19999999999999</v>
      </c>
      <c r="H76" s="274">
        <f>H77</f>
        <v>138.19999999999999</v>
      </c>
    </row>
    <row r="77" spans="1:8" ht="30" customHeight="1" x14ac:dyDescent="0.25">
      <c r="A77" s="55"/>
      <c r="B77" s="7" t="s">
        <v>57</v>
      </c>
      <c r="C77" s="146" t="s">
        <v>56</v>
      </c>
      <c r="D77" s="274">
        <v>138.19999999999999</v>
      </c>
      <c r="E77" s="274"/>
      <c r="F77" s="274">
        <v>138.19999999999999</v>
      </c>
      <c r="G77" s="274">
        <v>138.19999999999999</v>
      </c>
      <c r="H77" s="274">
        <v>138.19999999999999</v>
      </c>
    </row>
    <row r="78" spans="1:8" ht="39.6" x14ac:dyDescent="0.25">
      <c r="A78" s="7" t="s">
        <v>825</v>
      </c>
      <c r="B78" s="7"/>
      <c r="C78" s="146" t="s">
        <v>645</v>
      </c>
      <c r="D78" s="274">
        <f>D79</f>
        <v>1050</v>
      </c>
      <c r="E78" s="274"/>
      <c r="F78" s="274">
        <f>F79</f>
        <v>1050</v>
      </c>
      <c r="G78" s="274">
        <v>0</v>
      </c>
      <c r="H78" s="274">
        <v>0</v>
      </c>
    </row>
    <row r="79" spans="1:8" ht="30.75" customHeight="1" x14ac:dyDescent="0.25">
      <c r="A79" s="7"/>
      <c r="B79" s="7" t="s">
        <v>57</v>
      </c>
      <c r="C79" s="146" t="s">
        <v>56</v>
      </c>
      <c r="D79" s="274">
        <f>D80+D81</f>
        <v>1050</v>
      </c>
      <c r="E79" s="274"/>
      <c r="F79" s="274">
        <f>F80+F81</f>
        <v>1050</v>
      </c>
      <c r="G79" s="274">
        <v>0</v>
      </c>
      <c r="H79" s="274">
        <v>0</v>
      </c>
    </row>
    <row r="80" spans="1:8" x14ac:dyDescent="0.25">
      <c r="A80" s="7"/>
      <c r="B80" s="7"/>
      <c r="C80" s="146" t="s">
        <v>165</v>
      </c>
      <c r="D80" s="274">
        <v>1050</v>
      </c>
      <c r="E80" s="274"/>
      <c r="F80" s="274">
        <v>1050</v>
      </c>
      <c r="G80" s="274">
        <v>0</v>
      </c>
      <c r="H80" s="274">
        <v>0</v>
      </c>
    </row>
    <row r="81" spans="1:8" x14ac:dyDescent="0.25">
      <c r="A81" s="7"/>
      <c r="B81" s="7"/>
      <c r="C81" s="146" t="s">
        <v>164</v>
      </c>
      <c r="D81" s="278">
        <v>0</v>
      </c>
      <c r="E81" s="278"/>
      <c r="F81" s="278">
        <v>0</v>
      </c>
      <c r="G81" s="278"/>
      <c r="H81" s="278"/>
    </row>
    <row r="82" spans="1:8" ht="26.4" x14ac:dyDescent="0.25">
      <c r="A82" s="31" t="s">
        <v>192</v>
      </c>
      <c r="B82" s="31"/>
      <c r="C82" s="145" t="s">
        <v>191</v>
      </c>
      <c r="D82" s="272">
        <f>D83+D92+D109+D112</f>
        <v>312395.73800000001</v>
      </c>
      <c r="E82" s="272"/>
      <c r="F82" s="272">
        <f>F83+F92+F109+F112</f>
        <v>312395.73800000001</v>
      </c>
      <c r="G82" s="272">
        <f>G83+G92+G109+G112</f>
        <v>300251.54719999997</v>
      </c>
      <c r="H82" s="272">
        <f>H83+H92+H109+H112</f>
        <v>290834.84819999995</v>
      </c>
    </row>
    <row r="83" spans="1:8" ht="52.8" x14ac:dyDescent="0.25">
      <c r="A83" s="226" t="s">
        <v>256</v>
      </c>
      <c r="B83" s="226"/>
      <c r="C83" s="238" t="s">
        <v>174</v>
      </c>
      <c r="D83" s="273">
        <f>D84+D86+D88</f>
        <v>263357.32459999999</v>
      </c>
      <c r="E83" s="273"/>
      <c r="F83" s="273">
        <f>F84+F86+F88</f>
        <v>263357.32459999999</v>
      </c>
      <c r="G83" s="273">
        <f>G84+G86+G88</f>
        <v>259433.1974</v>
      </c>
      <c r="H83" s="273">
        <f>H84+H86+H88</f>
        <v>250831.19839999999</v>
      </c>
    </row>
    <row r="84" spans="1:8" ht="39.6" x14ac:dyDescent="0.25">
      <c r="A84" s="7" t="s">
        <v>255</v>
      </c>
      <c r="B84" s="61"/>
      <c r="C84" s="146" t="s">
        <v>254</v>
      </c>
      <c r="D84" s="274">
        <f>D85</f>
        <v>35235.9</v>
      </c>
      <c r="E84" s="274"/>
      <c r="F84" s="274">
        <f>F85</f>
        <v>35235.9</v>
      </c>
      <c r="G84" s="274">
        <f>G85</f>
        <v>35235.9</v>
      </c>
      <c r="H84" s="274">
        <f>H85</f>
        <v>35235.9</v>
      </c>
    </row>
    <row r="85" spans="1:8" ht="27.75" customHeight="1" x14ac:dyDescent="0.25">
      <c r="A85" s="7"/>
      <c r="B85" s="7" t="s">
        <v>57</v>
      </c>
      <c r="C85" s="146" t="s">
        <v>56</v>
      </c>
      <c r="D85" s="274">
        <v>35235.9</v>
      </c>
      <c r="E85" s="274"/>
      <c r="F85" s="274">
        <v>35235.9</v>
      </c>
      <c r="G85" s="274">
        <v>35235.9</v>
      </c>
      <c r="H85" s="274">
        <v>35235.9</v>
      </c>
    </row>
    <row r="86" spans="1:8" ht="66" x14ac:dyDescent="0.25">
      <c r="A86" s="7" t="s">
        <v>253</v>
      </c>
      <c r="B86" s="7"/>
      <c r="C86" s="146" t="s">
        <v>252</v>
      </c>
      <c r="D86" s="274">
        <f>D87</f>
        <v>218466.32459999999</v>
      </c>
      <c r="E86" s="274"/>
      <c r="F86" s="274">
        <f>F87</f>
        <v>218466.32459999999</v>
      </c>
      <c r="G86" s="274">
        <f>G87</f>
        <v>214542.1974</v>
      </c>
      <c r="H86" s="274">
        <f>H87</f>
        <v>205940.19839999999</v>
      </c>
    </row>
    <row r="87" spans="1:8" ht="29.25" customHeight="1" x14ac:dyDescent="0.25">
      <c r="A87" s="7"/>
      <c r="B87" s="7" t="s">
        <v>57</v>
      </c>
      <c r="C87" s="146" t="s">
        <v>56</v>
      </c>
      <c r="D87" s="274">
        <v>218466.32459999999</v>
      </c>
      <c r="E87" s="274"/>
      <c r="F87" s="274">
        <v>218466.32459999999</v>
      </c>
      <c r="G87" s="274">
        <v>214542.1974</v>
      </c>
      <c r="H87" s="274">
        <v>205940.19839999999</v>
      </c>
    </row>
    <row r="88" spans="1:8" ht="105.6" x14ac:dyDescent="0.25">
      <c r="A88" s="7" t="s">
        <v>251</v>
      </c>
      <c r="B88" s="7"/>
      <c r="C88" s="146" t="s">
        <v>250</v>
      </c>
      <c r="D88" s="274">
        <f>D89</f>
        <v>9655.1</v>
      </c>
      <c r="E88" s="274"/>
      <c r="F88" s="274">
        <f>F89</f>
        <v>9655.1</v>
      </c>
      <c r="G88" s="274">
        <f>G89</f>
        <v>9655.1</v>
      </c>
      <c r="H88" s="274">
        <f>H89</f>
        <v>9655.1</v>
      </c>
    </row>
    <row r="89" spans="1:8" ht="29.25" customHeight="1" x14ac:dyDescent="0.25">
      <c r="A89" s="7"/>
      <c r="B89" s="7" t="s">
        <v>57</v>
      </c>
      <c r="C89" s="146" t="s">
        <v>56</v>
      </c>
      <c r="D89" s="274">
        <f>D90+D91</f>
        <v>9655.1</v>
      </c>
      <c r="E89" s="274"/>
      <c r="F89" s="274">
        <f>F90+F91</f>
        <v>9655.1</v>
      </c>
      <c r="G89" s="274">
        <f>G90+G91</f>
        <v>9655.1</v>
      </c>
      <c r="H89" s="274">
        <f>H90+H91</f>
        <v>9655.1</v>
      </c>
    </row>
    <row r="90" spans="1:8" x14ac:dyDescent="0.25">
      <c r="A90" s="7"/>
      <c r="B90" s="7"/>
      <c r="C90" s="146" t="s">
        <v>165</v>
      </c>
      <c r="D90" s="274">
        <v>8930.9</v>
      </c>
      <c r="E90" s="274"/>
      <c r="F90" s="274">
        <v>8930.9</v>
      </c>
      <c r="G90" s="274">
        <v>8930.9</v>
      </c>
      <c r="H90" s="274">
        <v>8930.9</v>
      </c>
    </row>
    <row r="91" spans="1:8" x14ac:dyDescent="0.25">
      <c r="A91" s="7"/>
      <c r="B91" s="7"/>
      <c r="C91" s="146" t="s">
        <v>164</v>
      </c>
      <c r="D91" s="274">
        <v>724.2</v>
      </c>
      <c r="E91" s="274"/>
      <c r="F91" s="274">
        <v>724.2</v>
      </c>
      <c r="G91" s="279">
        <v>724.2</v>
      </c>
      <c r="H91" s="274">
        <v>724.2</v>
      </c>
    </row>
    <row r="92" spans="1:8" ht="52.8" x14ac:dyDescent="0.25">
      <c r="A92" s="226" t="s">
        <v>190</v>
      </c>
      <c r="B92" s="226"/>
      <c r="C92" s="238" t="s">
        <v>189</v>
      </c>
      <c r="D92" s="273">
        <f>D93+D95+D97+D99+D101+D103+D105+D107</f>
        <v>40418.599999999991</v>
      </c>
      <c r="E92" s="273"/>
      <c r="F92" s="273">
        <f>F93+F95+F97+F99+F101+F103+F105+F107</f>
        <v>40418.599999999991</v>
      </c>
      <c r="G92" s="273">
        <f>G93+G95+G97+G99+G101+G103+G105+G107</f>
        <v>40300.299999999996</v>
      </c>
      <c r="H92" s="273">
        <f>H93+H95+H97+H99+H101+H103+H105+H107</f>
        <v>39485.599999999999</v>
      </c>
    </row>
    <row r="93" spans="1:8" ht="26.4" x14ac:dyDescent="0.25">
      <c r="A93" s="7" t="s">
        <v>249</v>
      </c>
      <c r="B93" s="7"/>
      <c r="C93" s="146" t="s">
        <v>248</v>
      </c>
      <c r="D93" s="274">
        <f>D94</f>
        <v>7208.4</v>
      </c>
      <c r="E93" s="274"/>
      <c r="F93" s="274">
        <f>F94</f>
        <v>7208.4</v>
      </c>
      <c r="G93" s="274">
        <f>G94</f>
        <v>7208.4</v>
      </c>
      <c r="H93" s="274">
        <f>H94</f>
        <v>7208.4</v>
      </c>
    </row>
    <row r="94" spans="1:8" ht="27.75" customHeight="1" x14ac:dyDescent="0.25">
      <c r="A94" s="7"/>
      <c r="B94" s="7" t="s">
        <v>57</v>
      </c>
      <c r="C94" s="146" t="s">
        <v>56</v>
      </c>
      <c r="D94" s="274">
        <v>7208.4</v>
      </c>
      <c r="E94" s="274"/>
      <c r="F94" s="274">
        <v>7208.4</v>
      </c>
      <c r="G94" s="274">
        <v>7208.4</v>
      </c>
      <c r="H94" s="274">
        <v>7208.4</v>
      </c>
    </row>
    <row r="95" spans="1:8" ht="39.6" x14ac:dyDescent="0.25">
      <c r="A95" s="7" t="s">
        <v>184</v>
      </c>
      <c r="B95" s="7"/>
      <c r="C95" s="146" t="s">
        <v>827</v>
      </c>
      <c r="D95" s="274">
        <f>D96</f>
        <v>1659.5</v>
      </c>
      <c r="E95" s="274"/>
      <c r="F95" s="274">
        <f>F96</f>
        <v>1659.5</v>
      </c>
      <c r="G95" s="274">
        <f>G96</f>
        <v>1659.5</v>
      </c>
      <c r="H95" s="274">
        <f>H96</f>
        <v>1659.5</v>
      </c>
    </row>
    <row r="96" spans="1:8" ht="24" customHeight="1" x14ac:dyDescent="0.25">
      <c r="A96" s="7"/>
      <c r="B96" s="7" t="s">
        <v>57</v>
      </c>
      <c r="C96" s="146" t="s">
        <v>56</v>
      </c>
      <c r="D96" s="274">
        <f>1519.4+140.1</f>
        <v>1659.5</v>
      </c>
      <c r="E96" s="274"/>
      <c r="F96" s="274">
        <f>1519.4+140.1</f>
        <v>1659.5</v>
      </c>
      <c r="G96" s="274">
        <f>1519.4+140.1</f>
        <v>1659.5</v>
      </c>
      <c r="H96" s="274">
        <f>1519.4+140.1</f>
        <v>1659.5</v>
      </c>
    </row>
    <row r="97" spans="1:8" ht="39" customHeight="1" x14ac:dyDescent="0.25">
      <c r="A97" s="7" t="s">
        <v>247</v>
      </c>
      <c r="B97" s="7"/>
      <c r="C97" s="146" t="s">
        <v>246</v>
      </c>
      <c r="D97" s="274">
        <f>D98</f>
        <v>419.8</v>
      </c>
      <c r="E97" s="274"/>
      <c r="F97" s="274">
        <f>F98</f>
        <v>419.8</v>
      </c>
      <c r="G97" s="274">
        <f>G98</f>
        <v>419.8</v>
      </c>
      <c r="H97" s="274">
        <f>H98</f>
        <v>419.8</v>
      </c>
    </row>
    <row r="98" spans="1:8" ht="29.25" customHeight="1" x14ac:dyDescent="0.25">
      <c r="A98" s="7"/>
      <c r="B98" s="7" t="s">
        <v>57</v>
      </c>
      <c r="C98" s="146" t="s">
        <v>56</v>
      </c>
      <c r="D98" s="274">
        <v>419.8</v>
      </c>
      <c r="E98" s="274"/>
      <c r="F98" s="274">
        <v>419.8</v>
      </c>
      <c r="G98" s="274">
        <v>419.8</v>
      </c>
      <c r="H98" s="274">
        <v>419.8</v>
      </c>
    </row>
    <row r="99" spans="1:8" ht="39.6" x14ac:dyDescent="0.25">
      <c r="A99" s="7" t="s">
        <v>245</v>
      </c>
      <c r="B99" s="7"/>
      <c r="C99" s="146" t="s">
        <v>244</v>
      </c>
      <c r="D99" s="274">
        <f>D100</f>
        <v>113.8</v>
      </c>
      <c r="E99" s="274"/>
      <c r="F99" s="274">
        <f>F100</f>
        <v>113.8</v>
      </c>
      <c r="G99" s="274">
        <f>G100</f>
        <v>113.8</v>
      </c>
      <c r="H99" s="274">
        <f>H100</f>
        <v>113.8</v>
      </c>
    </row>
    <row r="100" spans="1:8" ht="30.75" customHeight="1" x14ac:dyDescent="0.25">
      <c r="A100" s="7"/>
      <c r="B100" s="7" t="s">
        <v>57</v>
      </c>
      <c r="C100" s="146" t="s">
        <v>56</v>
      </c>
      <c r="D100" s="274">
        <v>113.8</v>
      </c>
      <c r="E100" s="274"/>
      <c r="F100" s="274">
        <v>113.8</v>
      </c>
      <c r="G100" s="274">
        <v>113.8</v>
      </c>
      <c r="H100" s="274">
        <v>113.8</v>
      </c>
    </row>
    <row r="101" spans="1:8" ht="27" customHeight="1" x14ac:dyDescent="0.25">
      <c r="A101" s="71" t="s">
        <v>188</v>
      </c>
      <c r="B101" s="7"/>
      <c r="C101" s="146" t="s">
        <v>187</v>
      </c>
      <c r="D101" s="274">
        <f>D102</f>
        <v>3726.4</v>
      </c>
      <c r="E101" s="274"/>
      <c r="F101" s="274">
        <f>F102</f>
        <v>3726.4</v>
      </c>
      <c r="G101" s="274">
        <f>G102</f>
        <v>3953.5</v>
      </c>
      <c r="H101" s="274">
        <f>H102</f>
        <v>3915.7</v>
      </c>
    </row>
    <row r="102" spans="1:8" ht="27.75" customHeight="1" x14ac:dyDescent="0.25">
      <c r="A102" s="71"/>
      <c r="B102" s="7" t="s">
        <v>57</v>
      </c>
      <c r="C102" s="146" t="s">
        <v>56</v>
      </c>
      <c r="D102" s="274">
        <v>3726.4</v>
      </c>
      <c r="E102" s="274"/>
      <c r="F102" s="274">
        <v>3726.4</v>
      </c>
      <c r="G102" s="274">
        <v>3953.5</v>
      </c>
      <c r="H102" s="274">
        <v>3915.7</v>
      </c>
    </row>
    <row r="103" spans="1:8" ht="26.4" x14ac:dyDescent="0.25">
      <c r="A103" s="71" t="s">
        <v>186</v>
      </c>
      <c r="B103" s="7"/>
      <c r="C103" s="146" t="s">
        <v>185</v>
      </c>
      <c r="D103" s="274">
        <f>D104</f>
        <v>4104.8</v>
      </c>
      <c r="E103" s="274"/>
      <c r="F103" s="274">
        <f>F104</f>
        <v>4104.8</v>
      </c>
      <c r="G103" s="274">
        <f>G104</f>
        <v>4142.7</v>
      </c>
      <c r="H103" s="274">
        <f>H104</f>
        <v>4010.3</v>
      </c>
    </row>
    <row r="104" spans="1:8" ht="27.75" customHeight="1" x14ac:dyDescent="0.25">
      <c r="A104" s="71"/>
      <c r="B104" s="7" t="s">
        <v>57</v>
      </c>
      <c r="C104" s="146" t="s">
        <v>56</v>
      </c>
      <c r="D104" s="274">
        <v>4104.8</v>
      </c>
      <c r="E104" s="274"/>
      <c r="F104" s="274">
        <v>4104.8</v>
      </c>
      <c r="G104" s="274">
        <v>4142.7</v>
      </c>
      <c r="H104" s="274">
        <v>4010.3</v>
      </c>
    </row>
    <row r="105" spans="1:8" ht="52.8" x14ac:dyDescent="0.25">
      <c r="A105" s="7" t="s">
        <v>816</v>
      </c>
      <c r="B105" s="7"/>
      <c r="C105" s="146" t="s">
        <v>243</v>
      </c>
      <c r="D105" s="274">
        <f>D106</f>
        <v>11589.1</v>
      </c>
      <c r="E105" s="274"/>
      <c r="F105" s="274">
        <f>F106</f>
        <v>11589.1</v>
      </c>
      <c r="G105" s="274">
        <f>G106</f>
        <v>11589.1</v>
      </c>
      <c r="H105" s="274">
        <f>H106</f>
        <v>11589.1</v>
      </c>
    </row>
    <row r="106" spans="1:8" ht="29.25" customHeight="1" x14ac:dyDescent="0.25">
      <c r="A106" s="7"/>
      <c r="B106" s="7" t="s">
        <v>57</v>
      </c>
      <c r="C106" s="146" t="s">
        <v>56</v>
      </c>
      <c r="D106" s="274">
        <v>11589.1</v>
      </c>
      <c r="E106" s="274"/>
      <c r="F106" s="274">
        <v>11589.1</v>
      </c>
      <c r="G106" s="274">
        <v>11589.1</v>
      </c>
      <c r="H106" s="274">
        <v>11589.1</v>
      </c>
    </row>
    <row r="107" spans="1:8" ht="52.8" x14ac:dyDescent="0.25">
      <c r="A107" s="7" t="s">
        <v>242</v>
      </c>
      <c r="B107" s="7"/>
      <c r="C107" s="146" t="s">
        <v>241</v>
      </c>
      <c r="D107" s="274">
        <f>D108</f>
        <v>11596.8</v>
      </c>
      <c r="E107" s="274"/>
      <c r="F107" s="274">
        <f>F108</f>
        <v>11596.8</v>
      </c>
      <c r="G107" s="274">
        <f>G108</f>
        <v>11213.5</v>
      </c>
      <c r="H107" s="274">
        <f>H108</f>
        <v>10569</v>
      </c>
    </row>
    <row r="108" spans="1:8" ht="28.5" customHeight="1" x14ac:dyDescent="0.25">
      <c r="A108" s="7"/>
      <c r="B108" s="7" t="s">
        <v>57</v>
      </c>
      <c r="C108" s="146" t="s">
        <v>56</v>
      </c>
      <c r="D108" s="274">
        <v>11596.8</v>
      </c>
      <c r="E108" s="274"/>
      <c r="F108" s="274">
        <v>11596.8</v>
      </c>
      <c r="G108" s="274">
        <v>11213.5</v>
      </c>
      <c r="H108" s="274">
        <v>10569</v>
      </c>
    </row>
    <row r="109" spans="1:8" s="147" customFormat="1" ht="52.8" x14ac:dyDescent="0.25">
      <c r="A109" s="226" t="s">
        <v>306</v>
      </c>
      <c r="B109" s="226"/>
      <c r="C109" s="238" t="s">
        <v>305</v>
      </c>
      <c r="D109" s="273">
        <f t="shared" ref="D109:H110" si="0">D110</f>
        <v>8191.33</v>
      </c>
      <c r="E109" s="273"/>
      <c r="F109" s="273">
        <f t="shared" si="0"/>
        <v>8191.33</v>
      </c>
      <c r="G109" s="273">
        <f t="shared" si="0"/>
        <v>0</v>
      </c>
      <c r="H109" s="273">
        <f t="shared" si="0"/>
        <v>0</v>
      </c>
    </row>
    <row r="110" spans="1:8" ht="39.6" x14ac:dyDescent="0.25">
      <c r="A110" s="7" t="s">
        <v>304</v>
      </c>
      <c r="B110" s="7"/>
      <c r="C110" s="325" t="s">
        <v>303</v>
      </c>
      <c r="D110" s="274">
        <f t="shared" si="0"/>
        <v>8191.33</v>
      </c>
      <c r="E110" s="274"/>
      <c r="F110" s="274">
        <f t="shared" si="0"/>
        <v>8191.33</v>
      </c>
      <c r="G110" s="274">
        <f t="shared" si="0"/>
        <v>0</v>
      </c>
      <c r="H110" s="274">
        <f t="shared" si="0"/>
        <v>0</v>
      </c>
    </row>
    <row r="111" spans="1:8" ht="39.6" x14ac:dyDescent="0.25">
      <c r="A111" s="7"/>
      <c r="B111" s="7" t="s">
        <v>277</v>
      </c>
      <c r="C111" s="6" t="s">
        <v>276</v>
      </c>
      <c r="D111" s="274">
        <v>8191.33</v>
      </c>
      <c r="E111" s="274"/>
      <c r="F111" s="274">
        <v>8191.33</v>
      </c>
      <c r="G111" s="274">
        <v>0</v>
      </c>
      <c r="H111" s="274">
        <v>0</v>
      </c>
    </row>
    <row r="112" spans="1:8" ht="48" customHeight="1" x14ac:dyDescent="0.25">
      <c r="A112" s="236" t="s">
        <v>238</v>
      </c>
      <c r="B112" s="231"/>
      <c r="C112" s="238" t="s">
        <v>646</v>
      </c>
      <c r="D112" s="273">
        <f t="shared" ref="D112:H113" si="1">D113</f>
        <v>428.48340000000002</v>
      </c>
      <c r="E112" s="273"/>
      <c r="F112" s="273">
        <f t="shared" si="1"/>
        <v>428.48340000000002</v>
      </c>
      <c r="G112" s="273">
        <f t="shared" si="1"/>
        <v>518.0498</v>
      </c>
      <c r="H112" s="273">
        <f t="shared" si="1"/>
        <v>518.0498</v>
      </c>
    </row>
    <row r="113" spans="1:8" ht="51.75" customHeight="1" x14ac:dyDescent="0.25">
      <c r="A113" s="7" t="s">
        <v>818</v>
      </c>
      <c r="B113" s="7"/>
      <c r="C113" s="146" t="s">
        <v>235</v>
      </c>
      <c r="D113" s="274">
        <f t="shared" si="1"/>
        <v>428.48340000000002</v>
      </c>
      <c r="E113" s="274"/>
      <c r="F113" s="274">
        <f t="shared" si="1"/>
        <v>428.48340000000002</v>
      </c>
      <c r="G113" s="274">
        <f t="shared" si="1"/>
        <v>518.0498</v>
      </c>
      <c r="H113" s="274">
        <f t="shared" si="1"/>
        <v>518.0498</v>
      </c>
    </row>
    <row r="114" spans="1:8" ht="25.5" customHeight="1" x14ac:dyDescent="0.25">
      <c r="A114" s="7"/>
      <c r="B114" s="7" t="s">
        <v>57</v>
      </c>
      <c r="C114" s="146" t="s">
        <v>56</v>
      </c>
      <c r="D114" s="274">
        <v>428.48340000000002</v>
      </c>
      <c r="E114" s="274"/>
      <c r="F114" s="274">
        <v>428.48340000000002</v>
      </c>
      <c r="G114" s="276">
        <v>518.0498</v>
      </c>
      <c r="H114" s="276">
        <v>518.0498</v>
      </c>
    </row>
    <row r="115" spans="1:8" ht="26.4" x14ac:dyDescent="0.25">
      <c r="A115" s="31" t="s">
        <v>223</v>
      </c>
      <c r="B115" s="31"/>
      <c r="C115" s="145" t="s">
        <v>222</v>
      </c>
      <c r="D115" s="280">
        <f>D116</f>
        <v>35409.5</v>
      </c>
      <c r="E115" s="280"/>
      <c r="F115" s="280">
        <f>F116</f>
        <v>35409.5</v>
      </c>
      <c r="G115" s="280">
        <f>G116</f>
        <v>35409.5</v>
      </c>
      <c r="H115" s="280">
        <f>H116</f>
        <v>35409.5</v>
      </c>
    </row>
    <row r="116" spans="1:8" ht="39.6" x14ac:dyDescent="0.25">
      <c r="A116" s="226" t="s">
        <v>221</v>
      </c>
      <c r="B116" s="234"/>
      <c r="C116" s="238" t="s">
        <v>220</v>
      </c>
      <c r="D116" s="281">
        <f>D117+D119+D121+D123+D125+D127+D129</f>
        <v>35409.5</v>
      </c>
      <c r="E116" s="281"/>
      <c r="F116" s="281">
        <f>F117+F119+F121+F123+F125+F127+F129</f>
        <v>35409.5</v>
      </c>
      <c r="G116" s="281">
        <f>G117+G119+G121+G123+G125+G127+G129</f>
        <v>35409.5</v>
      </c>
      <c r="H116" s="281">
        <f>H117+H119+H121+H123+H125+H127+H129</f>
        <v>35409.5</v>
      </c>
    </row>
    <row r="117" spans="1:8" ht="52.8" x14ac:dyDescent="0.25">
      <c r="A117" s="7" t="s">
        <v>227</v>
      </c>
      <c r="B117" s="61"/>
      <c r="C117" s="146" t="s">
        <v>226</v>
      </c>
      <c r="D117" s="274">
        <f>D118</f>
        <v>21343</v>
      </c>
      <c r="E117" s="274"/>
      <c r="F117" s="274">
        <f>F118</f>
        <v>21343</v>
      </c>
      <c r="G117" s="274">
        <f>G118</f>
        <v>21343</v>
      </c>
      <c r="H117" s="274">
        <f>H118</f>
        <v>21343</v>
      </c>
    </row>
    <row r="118" spans="1:8" ht="27" customHeight="1" x14ac:dyDescent="0.25">
      <c r="A118" s="7"/>
      <c r="B118" s="7" t="s">
        <v>57</v>
      </c>
      <c r="C118" s="146" t="s">
        <v>56</v>
      </c>
      <c r="D118" s="274">
        <f>22073.1-730.1</f>
        <v>21343</v>
      </c>
      <c r="E118" s="274"/>
      <c r="F118" s="274">
        <f>22073.1-730.1</f>
        <v>21343</v>
      </c>
      <c r="G118" s="274">
        <f>22073.1-730.1</f>
        <v>21343</v>
      </c>
      <c r="H118" s="274">
        <f>22073.1-730.1</f>
        <v>21343</v>
      </c>
    </row>
    <row r="119" spans="1:8" ht="52.8" x14ac:dyDescent="0.25">
      <c r="A119" s="7" t="s">
        <v>225</v>
      </c>
      <c r="B119" s="61"/>
      <c r="C119" s="146" t="s">
        <v>224</v>
      </c>
      <c r="D119" s="274">
        <f>D120</f>
        <v>13325.4</v>
      </c>
      <c r="E119" s="274"/>
      <c r="F119" s="274">
        <f>F120</f>
        <v>13325.4</v>
      </c>
      <c r="G119" s="274">
        <f>G120</f>
        <v>13325.4</v>
      </c>
      <c r="H119" s="274">
        <f>H120</f>
        <v>13325.4</v>
      </c>
    </row>
    <row r="120" spans="1:8" ht="29.25" customHeight="1" x14ac:dyDescent="0.25">
      <c r="A120" s="7"/>
      <c r="B120" s="7" t="s">
        <v>57</v>
      </c>
      <c r="C120" s="146" t="s">
        <v>56</v>
      </c>
      <c r="D120" s="274">
        <v>13325.4</v>
      </c>
      <c r="E120" s="274"/>
      <c r="F120" s="274">
        <v>13325.4</v>
      </c>
      <c r="G120" s="274">
        <v>13325.4</v>
      </c>
      <c r="H120" s="274">
        <v>13325.4</v>
      </c>
    </row>
    <row r="121" spans="1:8" ht="26.4" x14ac:dyDescent="0.25">
      <c r="A121" s="7" t="s">
        <v>219</v>
      </c>
      <c r="B121" s="7"/>
      <c r="C121" s="146" t="s">
        <v>218</v>
      </c>
      <c r="D121" s="274">
        <f>D122</f>
        <v>290.5</v>
      </c>
      <c r="E121" s="274"/>
      <c r="F121" s="274">
        <f>F122</f>
        <v>290.5</v>
      </c>
      <c r="G121" s="274">
        <f>G122</f>
        <v>290.5</v>
      </c>
      <c r="H121" s="274">
        <f>H122</f>
        <v>290.5</v>
      </c>
    </row>
    <row r="122" spans="1:8" ht="29.25" customHeight="1" x14ac:dyDescent="0.25">
      <c r="A122" s="7"/>
      <c r="B122" s="7" t="s">
        <v>57</v>
      </c>
      <c r="C122" s="146" t="s">
        <v>56</v>
      </c>
      <c r="D122" s="274">
        <v>290.5</v>
      </c>
      <c r="E122" s="274"/>
      <c r="F122" s="274">
        <v>290.5</v>
      </c>
      <c r="G122" s="274">
        <v>290.5</v>
      </c>
      <c r="H122" s="274">
        <v>290.5</v>
      </c>
    </row>
    <row r="123" spans="1:8" ht="26.4" x14ac:dyDescent="0.25">
      <c r="A123" s="7" t="s">
        <v>217</v>
      </c>
      <c r="B123" s="7"/>
      <c r="C123" s="146" t="s">
        <v>828</v>
      </c>
      <c r="D123" s="274">
        <f>D124</f>
        <v>120.3</v>
      </c>
      <c r="E123" s="274"/>
      <c r="F123" s="274">
        <f>F124</f>
        <v>120.3</v>
      </c>
      <c r="G123" s="274">
        <f>G124</f>
        <v>120.3</v>
      </c>
      <c r="H123" s="274">
        <f>H124</f>
        <v>120.3</v>
      </c>
    </row>
    <row r="124" spans="1:8" ht="27.75" customHeight="1" x14ac:dyDescent="0.25">
      <c r="A124" s="7"/>
      <c r="B124" s="7" t="s">
        <v>57</v>
      </c>
      <c r="C124" s="146" t="s">
        <v>56</v>
      </c>
      <c r="D124" s="274">
        <v>120.3</v>
      </c>
      <c r="E124" s="274"/>
      <c r="F124" s="274">
        <v>120.3</v>
      </c>
      <c r="G124" s="274">
        <v>120.3</v>
      </c>
      <c r="H124" s="274">
        <v>120.3</v>
      </c>
    </row>
    <row r="125" spans="1:8" ht="26.4" x14ac:dyDescent="0.25">
      <c r="A125" s="7" t="s">
        <v>215</v>
      </c>
      <c r="B125" s="7"/>
      <c r="C125" s="146" t="s">
        <v>214</v>
      </c>
      <c r="D125" s="274">
        <f>D126</f>
        <v>70.2</v>
      </c>
      <c r="E125" s="274"/>
      <c r="F125" s="274">
        <f>F126</f>
        <v>70.2</v>
      </c>
      <c r="G125" s="274">
        <f>G126</f>
        <v>70.2</v>
      </c>
      <c r="H125" s="274">
        <f>H126</f>
        <v>70.2</v>
      </c>
    </row>
    <row r="126" spans="1:8" ht="27" customHeight="1" x14ac:dyDescent="0.25">
      <c r="A126" s="7"/>
      <c r="B126" s="7" t="s">
        <v>57</v>
      </c>
      <c r="C126" s="146" t="s">
        <v>56</v>
      </c>
      <c r="D126" s="274">
        <v>70.2</v>
      </c>
      <c r="E126" s="274"/>
      <c r="F126" s="274">
        <v>70.2</v>
      </c>
      <c r="G126" s="274">
        <v>70.2</v>
      </c>
      <c r="H126" s="274">
        <v>70.2</v>
      </c>
    </row>
    <row r="127" spans="1:8" ht="52.8" x14ac:dyDescent="0.25">
      <c r="A127" s="7" t="s">
        <v>213</v>
      </c>
      <c r="B127" s="7"/>
      <c r="C127" s="146" t="s">
        <v>212</v>
      </c>
      <c r="D127" s="274">
        <f>D128</f>
        <v>85.9</v>
      </c>
      <c r="E127" s="274"/>
      <c r="F127" s="274">
        <f>F128</f>
        <v>85.9</v>
      </c>
      <c r="G127" s="274">
        <f>G128</f>
        <v>85.9</v>
      </c>
      <c r="H127" s="274">
        <f>H128</f>
        <v>85.9</v>
      </c>
    </row>
    <row r="128" spans="1:8" ht="29.25" customHeight="1" x14ac:dyDescent="0.25">
      <c r="A128" s="7"/>
      <c r="B128" s="7" t="s">
        <v>57</v>
      </c>
      <c r="C128" s="146" t="s">
        <v>56</v>
      </c>
      <c r="D128" s="274">
        <v>85.9</v>
      </c>
      <c r="E128" s="274"/>
      <c r="F128" s="274">
        <v>85.9</v>
      </c>
      <c r="G128" s="274">
        <v>85.9</v>
      </c>
      <c r="H128" s="274">
        <v>85.9</v>
      </c>
    </row>
    <row r="129" spans="1:8" ht="26.4" x14ac:dyDescent="0.25">
      <c r="A129" s="7" t="s">
        <v>211</v>
      </c>
      <c r="B129" s="7"/>
      <c r="C129" s="146" t="s">
        <v>210</v>
      </c>
      <c r="D129" s="274">
        <f>D130</f>
        <v>174.2</v>
      </c>
      <c r="E129" s="274"/>
      <c r="F129" s="274">
        <f>F130</f>
        <v>174.2</v>
      </c>
      <c r="G129" s="274">
        <f>G130</f>
        <v>174.2</v>
      </c>
      <c r="H129" s="274">
        <f>H130</f>
        <v>174.2</v>
      </c>
    </row>
    <row r="130" spans="1:8" ht="27" customHeight="1" x14ac:dyDescent="0.25">
      <c r="A130" s="7"/>
      <c r="B130" s="7" t="s">
        <v>57</v>
      </c>
      <c r="C130" s="146" t="s">
        <v>56</v>
      </c>
      <c r="D130" s="274">
        <v>174.2</v>
      </c>
      <c r="E130" s="274"/>
      <c r="F130" s="274">
        <v>174.2</v>
      </c>
      <c r="G130" s="274">
        <v>174.2</v>
      </c>
      <c r="H130" s="274">
        <v>174.2</v>
      </c>
    </row>
    <row r="131" spans="1:8" ht="26.4" x14ac:dyDescent="0.25">
      <c r="A131" s="31" t="s">
        <v>142</v>
      </c>
      <c r="B131" s="31"/>
      <c r="C131" s="145" t="s">
        <v>141</v>
      </c>
      <c r="D131" s="280">
        <f>D132</f>
        <v>6424.7000000000007</v>
      </c>
      <c r="E131" s="280"/>
      <c r="F131" s="280">
        <f>F132</f>
        <v>6424.7000000000007</v>
      </c>
      <c r="G131" s="280">
        <f>G132</f>
        <v>6424.7000000000007</v>
      </c>
      <c r="H131" s="280">
        <f>H132</f>
        <v>6424.7000000000007</v>
      </c>
    </row>
    <row r="132" spans="1:8" ht="39.6" x14ac:dyDescent="0.25">
      <c r="A132" s="226" t="s">
        <v>140</v>
      </c>
      <c r="B132" s="226"/>
      <c r="C132" s="238" t="s">
        <v>139</v>
      </c>
      <c r="D132" s="281">
        <f>D133+D135+D137</f>
        <v>6424.7000000000007</v>
      </c>
      <c r="E132" s="281"/>
      <c r="F132" s="281">
        <f>F133+F135+F137</f>
        <v>6424.7000000000007</v>
      </c>
      <c r="G132" s="281">
        <f>G133+G135+G137</f>
        <v>6424.7000000000007</v>
      </c>
      <c r="H132" s="281">
        <f>H133+H135+H137</f>
        <v>6424.7000000000007</v>
      </c>
    </row>
    <row r="133" spans="1:8" ht="28.5" customHeight="1" x14ac:dyDescent="0.25">
      <c r="A133" s="7" t="s">
        <v>209</v>
      </c>
      <c r="B133" s="7"/>
      <c r="C133" s="146" t="s">
        <v>829</v>
      </c>
      <c r="D133" s="274">
        <f>D134</f>
        <v>115.7</v>
      </c>
      <c r="E133" s="274"/>
      <c r="F133" s="274">
        <f>F134</f>
        <v>115.7</v>
      </c>
      <c r="G133" s="274">
        <f>G134</f>
        <v>115.7</v>
      </c>
      <c r="H133" s="274">
        <f>H134</f>
        <v>115.7</v>
      </c>
    </row>
    <row r="134" spans="1:8" ht="27.75" customHeight="1" x14ac:dyDescent="0.25">
      <c r="A134" s="7"/>
      <c r="B134" s="7" t="s">
        <v>57</v>
      </c>
      <c r="C134" s="146" t="s">
        <v>56</v>
      </c>
      <c r="D134" s="274">
        <v>115.7</v>
      </c>
      <c r="E134" s="274"/>
      <c r="F134" s="274">
        <v>115.7</v>
      </c>
      <c r="G134" s="274">
        <v>115.7</v>
      </c>
      <c r="H134" s="274">
        <v>115.7</v>
      </c>
    </row>
    <row r="135" spans="1:8" ht="39" customHeight="1" x14ac:dyDescent="0.25">
      <c r="A135" s="7" t="s">
        <v>138</v>
      </c>
      <c r="B135" s="7"/>
      <c r="C135" s="146" t="s">
        <v>137</v>
      </c>
      <c r="D135" s="274">
        <f>D136</f>
        <v>1702.9</v>
      </c>
      <c r="E135" s="274"/>
      <c r="F135" s="274">
        <f>F136</f>
        <v>1702.9</v>
      </c>
      <c r="G135" s="274">
        <f>G136</f>
        <v>1702.9</v>
      </c>
      <c r="H135" s="274">
        <f>H136</f>
        <v>1702.9</v>
      </c>
    </row>
    <row r="136" spans="1:8" ht="28.5" customHeight="1" x14ac:dyDescent="0.25">
      <c r="A136" s="7"/>
      <c r="B136" s="7" t="s">
        <v>57</v>
      </c>
      <c r="C136" s="146" t="s">
        <v>56</v>
      </c>
      <c r="D136" s="274">
        <v>1702.9</v>
      </c>
      <c r="E136" s="274"/>
      <c r="F136" s="274">
        <v>1702.9</v>
      </c>
      <c r="G136" s="274">
        <v>1702.9</v>
      </c>
      <c r="H136" s="274">
        <v>1702.9</v>
      </c>
    </row>
    <row r="137" spans="1:8" ht="52.8" x14ac:dyDescent="0.25">
      <c r="A137" s="7" t="s">
        <v>208</v>
      </c>
      <c r="B137" s="7"/>
      <c r="C137" s="326" t="s">
        <v>207</v>
      </c>
      <c r="D137" s="274">
        <f>D138+D139+D140</f>
        <v>4606.1000000000004</v>
      </c>
      <c r="E137" s="274"/>
      <c r="F137" s="274">
        <f>F138+F139+F140</f>
        <v>4606.1000000000004</v>
      </c>
      <c r="G137" s="274">
        <f>G138+G139+G140</f>
        <v>4606.1000000000004</v>
      </c>
      <c r="H137" s="274">
        <f>H138+H139+H140</f>
        <v>4606.1000000000004</v>
      </c>
    </row>
    <row r="138" spans="1:8" ht="18" customHeight="1" x14ac:dyDescent="0.25">
      <c r="A138" s="7"/>
      <c r="B138" s="7" t="s">
        <v>79</v>
      </c>
      <c r="C138" s="146" t="s">
        <v>78</v>
      </c>
      <c r="D138" s="274">
        <v>0</v>
      </c>
      <c r="E138" s="274"/>
      <c r="F138" s="274">
        <v>0</v>
      </c>
      <c r="G138" s="274">
        <v>0</v>
      </c>
      <c r="H138" s="274">
        <v>0</v>
      </c>
    </row>
    <row r="139" spans="1:8" ht="26.25" customHeight="1" x14ac:dyDescent="0.25">
      <c r="A139" s="7"/>
      <c r="B139" s="7" t="s">
        <v>57</v>
      </c>
      <c r="C139" s="146" t="s">
        <v>56</v>
      </c>
      <c r="D139" s="274">
        <v>4606.1000000000004</v>
      </c>
      <c r="E139" s="274"/>
      <c r="F139" s="274">
        <v>4606.1000000000004</v>
      </c>
      <c r="G139" s="274">
        <v>4606.1000000000004</v>
      </c>
      <c r="H139" s="274">
        <v>4606.1000000000004</v>
      </c>
    </row>
    <row r="140" spans="1:8" x14ac:dyDescent="0.25">
      <c r="A140" s="7"/>
      <c r="B140" s="7" t="s">
        <v>22</v>
      </c>
      <c r="C140" s="146" t="s">
        <v>21</v>
      </c>
      <c r="D140" s="275">
        <v>0</v>
      </c>
      <c r="E140" s="275"/>
      <c r="F140" s="275">
        <v>0</v>
      </c>
      <c r="G140" s="275">
        <v>0</v>
      </c>
      <c r="H140" s="275">
        <v>0</v>
      </c>
    </row>
    <row r="141" spans="1:8" x14ac:dyDescent="0.25">
      <c r="A141" s="31" t="s">
        <v>85</v>
      </c>
      <c r="B141" s="31"/>
      <c r="C141" s="145" t="s">
        <v>84</v>
      </c>
      <c r="D141" s="280">
        <f>D142+D147</f>
        <v>22040.151800000003</v>
      </c>
      <c r="E141" s="280"/>
      <c r="F141" s="280">
        <f>F142+F147</f>
        <v>22040.151800000003</v>
      </c>
      <c r="G141" s="280">
        <f>G142+G147</f>
        <v>22194.144900000003</v>
      </c>
      <c r="H141" s="280">
        <f>H142+H147</f>
        <v>22272.5694</v>
      </c>
    </row>
    <row r="142" spans="1:8" ht="39.6" x14ac:dyDescent="0.25">
      <c r="A142" s="226" t="s">
        <v>206</v>
      </c>
      <c r="B142" s="226"/>
      <c r="C142" s="238" t="s">
        <v>205</v>
      </c>
      <c r="D142" s="281">
        <f>D143+D145</f>
        <v>278.2</v>
      </c>
      <c r="E142" s="281"/>
      <c r="F142" s="281">
        <f>F143+F145</f>
        <v>278.2</v>
      </c>
      <c r="G142" s="281">
        <f>G143+G145</f>
        <v>278.2</v>
      </c>
      <c r="H142" s="281">
        <f>H143+H145</f>
        <v>278.2</v>
      </c>
    </row>
    <row r="143" spans="1:8" ht="26.4" x14ac:dyDescent="0.25">
      <c r="A143" s="73" t="s">
        <v>204</v>
      </c>
      <c r="B143" s="73"/>
      <c r="C143" s="72" t="s">
        <v>203</v>
      </c>
      <c r="D143" s="274">
        <f>D144</f>
        <v>175</v>
      </c>
      <c r="E143" s="274"/>
      <c r="F143" s="274">
        <f>F144</f>
        <v>175</v>
      </c>
      <c r="G143" s="274">
        <f>G144</f>
        <v>175</v>
      </c>
      <c r="H143" s="274">
        <f>H144</f>
        <v>175</v>
      </c>
    </row>
    <row r="144" spans="1:8" ht="27" customHeight="1" x14ac:dyDescent="0.25">
      <c r="A144" s="73"/>
      <c r="B144" s="73" t="s">
        <v>57</v>
      </c>
      <c r="C144" s="72" t="s">
        <v>56</v>
      </c>
      <c r="D144" s="274">
        <v>175</v>
      </c>
      <c r="E144" s="274"/>
      <c r="F144" s="274">
        <v>175</v>
      </c>
      <c r="G144" s="274">
        <v>175</v>
      </c>
      <c r="H144" s="274">
        <v>175</v>
      </c>
    </row>
    <row r="145" spans="1:8" ht="39.6" x14ac:dyDescent="0.25">
      <c r="A145" s="7" t="s">
        <v>202</v>
      </c>
      <c r="B145" s="7"/>
      <c r="C145" s="146" t="s">
        <v>201</v>
      </c>
      <c r="D145" s="274">
        <f>D146</f>
        <v>103.2</v>
      </c>
      <c r="E145" s="274"/>
      <c r="F145" s="274">
        <f>F146</f>
        <v>103.2</v>
      </c>
      <c r="G145" s="274">
        <f>G146</f>
        <v>103.2</v>
      </c>
      <c r="H145" s="274">
        <f>H146</f>
        <v>103.2</v>
      </c>
    </row>
    <row r="146" spans="1:8" ht="29.25" customHeight="1" x14ac:dyDescent="0.25">
      <c r="A146" s="7"/>
      <c r="B146" s="73" t="s">
        <v>57</v>
      </c>
      <c r="C146" s="72" t="s">
        <v>56</v>
      </c>
      <c r="D146" s="274">
        <v>103.2</v>
      </c>
      <c r="E146" s="274"/>
      <c r="F146" s="274">
        <v>103.2</v>
      </c>
      <c r="G146" s="274">
        <v>103.2</v>
      </c>
      <c r="H146" s="274">
        <v>103.2</v>
      </c>
    </row>
    <row r="147" spans="1:8" ht="39.6" x14ac:dyDescent="0.25">
      <c r="A147" s="226" t="s">
        <v>83</v>
      </c>
      <c r="B147" s="226"/>
      <c r="C147" s="238" t="s">
        <v>82</v>
      </c>
      <c r="D147" s="281">
        <f>D148+D151</f>
        <v>21761.951800000003</v>
      </c>
      <c r="E147" s="281"/>
      <c r="F147" s="281">
        <f>F148+F151</f>
        <v>21761.951800000003</v>
      </c>
      <c r="G147" s="281">
        <f>G148+G151</f>
        <v>21915.944900000002</v>
      </c>
      <c r="H147" s="281">
        <f>H148+H151</f>
        <v>21994.3694</v>
      </c>
    </row>
    <row r="148" spans="1:8" ht="39.6" x14ac:dyDescent="0.25">
      <c r="A148" s="7" t="s">
        <v>183</v>
      </c>
      <c r="B148" s="7"/>
      <c r="C148" s="146" t="s">
        <v>182</v>
      </c>
      <c r="D148" s="274">
        <f>D149+D150</f>
        <v>6801.1808000000001</v>
      </c>
      <c r="E148" s="274"/>
      <c r="F148" s="274">
        <f>F149+F150</f>
        <v>6801.1808000000001</v>
      </c>
      <c r="G148" s="274">
        <f>G149+G150</f>
        <v>6955.1738999999998</v>
      </c>
      <c r="H148" s="274">
        <f>H149+H150</f>
        <v>7033.5983999999999</v>
      </c>
    </row>
    <row r="149" spans="1:8" ht="17.25" customHeight="1" x14ac:dyDescent="0.25">
      <c r="A149" s="7"/>
      <c r="B149" s="7" t="s">
        <v>79</v>
      </c>
      <c r="C149" s="146" t="s">
        <v>78</v>
      </c>
      <c r="D149" s="274">
        <v>0</v>
      </c>
      <c r="E149" s="274"/>
      <c r="F149" s="274">
        <v>0</v>
      </c>
      <c r="G149" s="274">
        <v>0</v>
      </c>
      <c r="H149" s="274">
        <v>0</v>
      </c>
    </row>
    <row r="150" spans="1:8" ht="27" customHeight="1" x14ac:dyDescent="0.25">
      <c r="A150" s="7"/>
      <c r="B150" s="73" t="s">
        <v>57</v>
      </c>
      <c r="C150" s="72" t="s">
        <v>56</v>
      </c>
      <c r="D150" s="274">
        <v>6801.1808000000001</v>
      </c>
      <c r="E150" s="274"/>
      <c r="F150" s="274">
        <v>6801.1808000000001</v>
      </c>
      <c r="G150" s="274">
        <v>6955.1738999999998</v>
      </c>
      <c r="H150" s="274">
        <v>7033.5983999999999</v>
      </c>
    </row>
    <row r="151" spans="1:8" ht="79.2" x14ac:dyDescent="0.25">
      <c r="A151" s="7" t="s">
        <v>81</v>
      </c>
      <c r="B151" s="7"/>
      <c r="C151" s="146" t="s">
        <v>181</v>
      </c>
      <c r="D151" s="274">
        <f>D152+D153</f>
        <v>14960.771000000001</v>
      </c>
      <c r="E151" s="274"/>
      <c r="F151" s="274">
        <f>F152+F153</f>
        <v>14960.771000000001</v>
      </c>
      <c r="G151" s="274">
        <f>G152+G153</f>
        <v>14960.771000000001</v>
      </c>
      <c r="H151" s="274">
        <f>H152</f>
        <v>14960.771000000001</v>
      </c>
    </row>
    <row r="152" spans="1:8" ht="17.25" customHeight="1" x14ac:dyDescent="0.25">
      <c r="A152" s="7"/>
      <c r="B152" s="7" t="s">
        <v>79</v>
      </c>
      <c r="C152" s="146" t="s">
        <v>78</v>
      </c>
      <c r="D152" s="274">
        <v>14960.771000000001</v>
      </c>
      <c r="E152" s="274"/>
      <c r="F152" s="274">
        <v>14960.771000000001</v>
      </c>
      <c r="G152" s="274">
        <v>14960.771000000001</v>
      </c>
      <c r="H152" s="274">
        <v>14960.771000000001</v>
      </c>
    </row>
    <row r="153" spans="1:8" ht="28.5" customHeight="1" x14ac:dyDescent="0.25">
      <c r="A153" s="7"/>
      <c r="B153" s="7" t="s">
        <v>57</v>
      </c>
      <c r="C153" s="146" t="s">
        <v>56</v>
      </c>
      <c r="D153" s="275">
        <v>0</v>
      </c>
      <c r="E153" s="275"/>
      <c r="F153" s="275">
        <v>0</v>
      </c>
      <c r="G153" s="275">
        <v>0</v>
      </c>
      <c r="H153" s="275">
        <v>0</v>
      </c>
    </row>
    <row r="154" spans="1:8" ht="26.4" x14ac:dyDescent="0.25">
      <c r="A154" s="31" t="s">
        <v>234</v>
      </c>
      <c r="B154" s="31"/>
      <c r="C154" s="145" t="s">
        <v>233</v>
      </c>
      <c r="D154" s="272">
        <f>D155</f>
        <v>86318.224629999997</v>
      </c>
      <c r="E154" s="272">
        <f>E155</f>
        <v>136.51024000000001</v>
      </c>
      <c r="F154" s="272">
        <f>F155</f>
        <v>86454.73487</v>
      </c>
      <c r="G154" s="272">
        <f t="shared" ref="G154:H157" si="2">G155</f>
        <v>0</v>
      </c>
      <c r="H154" s="272">
        <f t="shared" si="2"/>
        <v>0</v>
      </c>
    </row>
    <row r="155" spans="1:8" ht="52.8" x14ac:dyDescent="0.25">
      <c r="A155" s="234" t="s">
        <v>232</v>
      </c>
      <c r="B155" s="234"/>
      <c r="C155" s="238" t="s">
        <v>231</v>
      </c>
      <c r="D155" s="273">
        <f>D156+D160</f>
        <v>86318.224629999997</v>
      </c>
      <c r="E155" s="273">
        <f>E156+E160</f>
        <v>136.51024000000001</v>
      </c>
      <c r="F155" s="273">
        <f>F156+F160</f>
        <v>86454.73487</v>
      </c>
      <c r="G155" s="273">
        <f>G156+G160</f>
        <v>0</v>
      </c>
      <c r="H155" s="273">
        <f>H156+H160</f>
        <v>0</v>
      </c>
    </row>
    <row r="156" spans="1:8" ht="45.75" customHeight="1" x14ac:dyDescent="0.25">
      <c r="A156" s="7" t="s">
        <v>230</v>
      </c>
      <c r="B156" s="7"/>
      <c r="C156" s="146" t="s">
        <v>229</v>
      </c>
      <c r="D156" s="274">
        <f>D157</f>
        <v>18400</v>
      </c>
      <c r="E156" s="274"/>
      <c r="F156" s="274">
        <f>F157</f>
        <v>18400</v>
      </c>
      <c r="G156" s="274">
        <f t="shared" si="2"/>
        <v>0</v>
      </c>
      <c r="H156" s="274">
        <f t="shared" si="2"/>
        <v>0</v>
      </c>
    </row>
    <row r="157" spans="1:8" ht="29.25" customHeight="1" x14ac:dyDescent="0.25">
      <c r="A157" s="7"/>
      <c r="B157" s="7" t="s">
        <v>57</v>
      </c>
      <c r="C157" s="146" t="s">
        <v>56</v>
      </c>
      <c r="D157" s="274">
        <f>D158+D159</f>
        <v>18400</v>
      </c>
      <c r="E157" s="274"/>
      <c r="F157" s="274">
        <f>F158+F159</f>
        <v>18400</v>
      </c>
      <c r="G157" s="274">
        <f t="shared" si="2"/>
        <v>0</v>
      </c>
      <c r="H157" s="274">
        <f t="shared" si="2"/>
        <v>0</v>
      </c>
    </row>
    <row r="158" spans="1:8" x14ac:dyDescent="0.25">
      <c r="A158" s="7"/>
      <c r="B158" s="7"/>
      <c r="C158" s="146" t="s">
        <v>165</v>
      </c>
      <c r="D158" s="274">
        <v>16560</v>
      </c>
      <c r="E158" s="274"/>
      <c r="F158" s="274">
        <v>16560</v>
      </c>
      <c r="G158" s="274">
        <v>0</v>
      </c>
      <c r="H158" s="274">
        <v>0</v>
      </c>
    </row>
    <row r="159" spans="1:8" x14ac:dyDescent="0.25">
      <c r="A159" s="7"/>
      <c r="B159" s="7"/>
      <c r="C159" s="146" t="s">
        <v>164</v>
      </c>
      <c r="D159" s="274">
        <v>1840</v>
      </c>
      <c r="E159" s="274"/>
      <c r="F159" s="274">
        <v>1840</v>
      </c>
      <c r="G159" s="274">
        <v>0</v>
      </c>
      <c r="H159" s="274">
        <v>0</v>
      </c>
    </row>
    <row r="160" spans="1:8" ht="50.25" customHeight="1" x14ac:dyDescent="0.25">
      <c r="A160" s="75" t="s">
        <v>616</v>
      </c>
      <c r="B160" s="75"/>
      <c r="C160" s="143" t="s">
        <v>615</v>
      </c>
      <c r="D160" s="274">
        <f>D161</f>
        <v>67918.224629999997</v>
      </c>
      <c r="E160" s="274">
        <f>E161</f>
        <v>136.51024000000001</v>
      </c>
      <c r="F160" s="274">
        <f>F161</f>
        <v>68054.73487</v>
      </c>
      <c r="G160" s="274">
        <f>G161</f>
        <v>0</v>
      </c>
      <c r="H160" s="274">
        <f>H161</f>
        <v>0</v>
      </c>
    </row>
    <row r="161" spans="1:11" ht="27.75" customHeight="1" x14ac:dyDescent="0.25">
      <c r="A161" s="7"/>
      <c r="B161" s="7" t="s">
        <v>57</v>
      </c>
      <c r="C161" s="146" t="s">
        <v>56</v>
      </c>
      <c r="D161" s="274">
        <f>D162+D163+D164</f>
        <v>67918.224629999997</v>
      </c>
      <c r="E161" s="274">
        <f>E162+E163+E164</f>
        <v>136.51024000000001</v>
      </c>
      <c r="F161" s="274">
        <f>F162+F163+F164</f>
        <v>68054.73487</v>
      </c>
      <c r="G161" s="274">
        <v>0</v>
      </c>
      <c r="H161" s="274">
        <v>0</v>
      </c>
    </row>
    <row r="162" spans="1:11" x14ac:dyDescent="0.25">
      <c r="A162" s="7"/>
      <c r="B162" s="7"/>
      <c r="C162" s="146" t="s">
        <v>764</v>
      </c>
      <c r="D162" s="274">
        <v>48355.3</v>
      </c>
      <c r="E162" s="274"/>
      <c r="F162" s="274">
        <v>48355.3</v>
      </c>
      <c r="G162" s="274">
        <v>0</v>
      </c>
      <c r="H162" s="274">
        <v>0</v>
      </c>
    </row>
    <row r="163" spans="1:11" x14ac:dyDescent="0.25">
      <c r="A163" s="7"/>
      <c r="B163" s="7"/>
      <c r="C163" s="146" t="s">
        <v>239</v>
      </c>
      <c r="D163" s="274">
        <v>14443.79091</v>
      </c>
      <c r="E163" s="274"/>
      <c r="F163" s="274">
        <v>14443.79091</v>
      </c>
      <c r="G163" s="274">
        <v>0</v>
      </c>
      <c r="H163" s="274">
        <v>0</v>
      </c>
    </row>
    <row r="164" spans="1:11" x14ac:dyDescent="0.25">
      <c r="A164" s="7"/>
      <c r="B164" s="7"/>
      <c r="C164" s="146" t="s">
        <v>77</v>
      </c>
      <c r="D164" s="274">
        <v>5119.1337199999998</v>
      </c>
      <c r="E164" s="274">
        <v>136.51024000000001</v>
      </c>
      <c r="F164" s="274">
        <f>5119.13372+136.51024</f>
        <v>5255.6439599999994</v>
      </c>
      <c r="G164" s="274">
        <v>0</v>
      </c>
      <c r="H164" s="274">
        <v>0</v>
      </c>
    </row>
    <row r="165" spans="1:11" ht="26.4" x14ac:dyDescent="0.25">
      <c r="A165" s="31" t="s">
        <v>200</v>
      </c>
      <c r="B165" s="31"/>
      <c r="C165" s="145" t="s">
        <v>647</v>
      </c>
      <c r="D165" s="272">
        <f>D166</f>
        <v>53.3</v>
      </c>
      <c r="E165" s="272"/>
      <c r="F165" s="272">
        <f>F166</f>
        <v>53.3</v>
      </c>
      <c r="G165" s="272">
        <f t="shared" ref="G165:H167" si="3">G166</f>
        <v>53.3</v>
      </c>
      <c r="H165" s="272">
        <f t="shared" si="3"/>
        <v>53.3</v>
      </c>
    </row>
    <row r="166" spans="1:11" ht="26.4" x14ac:dyDescent="0.25">
      <c r="A166" s="226" t="s">
        <v>198</v>
      </c>
      <c r="B166" s="226"/>
      <c r="C166" s="238" t="s">
        <v>197</v>
      </c>
      <c r="D166" s="273">
        <f>D167</f>
        <v>53.3</v>
      </c>
      <c r="E166" s="273"/>
      <c r="F166" s="273">
        <f>F167</f>
        <v>53.3</v>
      </c>
      <c r="G166" s="273">
        <f t="shared" si="3"/>
        <v>53.3</v>
      </c>
      <c r="H166" s="273">
        <f t="shared" si="3"/>
        <v>53.3</v>
      </c>
    </row>
    <row r="167" spans="1:11" ht="39.6" x14ac:dyDescent="0.25">
      <c r="A167" s="7" t="s">
        <v>196</v>
      </c>
      <c r="B167" s="7"/>
      <c r="C167" s="146" t="s">
        <v>195</v>
      </c>
      <c r="D167" s="274">
        <f>D168</f>
        <v>53.3</v>
      </c>
      <c r="E167" s="274"/>
      <c r="F167" s="274">
        <f>F168</f>
        <v>53.3</v>
      </c>
      <c r="G167" s="274">
        <f t="shared" si="3"/>
        <v>53.3</v>
      </c>
      <c r="H167" s="274">
        <f t="shared" si="3"/>
        <v>53.3</v>
      </c>
    </row>
    <row r="168" spans="1:11" ht="28.5" customHeight="1" x14ac:dyDescent="0.25">
      <c r="A168" s="7"/>
      <c r="B168" s="7" t="s">
        <v>57</v>
      </c>
      <c r="C168" s="146" t="s">
        <v>56</v>
      </c>
      <c r="D168" s="274">
        <v>53.3</v>
      </c>
      <c r="E168" s="274"/>
      <c r="F168" s="274">
        <v>53.3</v>
      </c>
      <c r="G168" s="274">
        <v>53.3</v>
      </c>
      <c r="H168" s="274">
        <v>53.3</v>
      </c>
    </row>
    <row r="169" spans="1:11" s="1" customFormat="1" ht="52.5" customHeight="1" x14ac:dyDescent="0.3">
      <c r="A169" s="245" t="s">
        <v>273</v>
      </c>
      <c r="B169" s="245"/>
      <c r="C169" s="248" t="s">
        <v>272</v>
      </c>
      <c r="D169" s="271">
        <f>D170+D178+D186</f>
        <v>6621.8339999999998</v>
      </c>
      <c r="E169" s="271">
        <f>E170+E178+E186</f>
        <v>127.6</v>
      </c>
      <c r="F169" s="271">
        <f>F170+F178+F186</f>
        <v>6749.4340000000002</v>
      </c>
      <c r="G169" s="271">
        <f>G170+G178+G186</f>
        <v>15104.70572</v>
      </c>
      <c r="H169" s="271">
        <f>H170+H178</f>
        <v>7636.1</v>
      </c>
    </row>
    <row r="170" spans="1:11" s="1" customFormat="1" ht="27" x14ac:dyDescent="0.3">
      <c r="A170" s="226" t="s">
        <v>284</v>
      </c>
      <c r="B170" s="226"/>
      <c r="C170" s="227" t="s">
        <v>283</v>
      </c>
      <c r="D170" s="273">
        <f>D171+D173</f>
        <v>6436.634</v>
      </c>
      <c r="E170" s="273">
        <f>E171+E173</f>
        <v>127.6</v>
      </c>
      <c r="F170" s="273">
        <f>F171+F173</f>
        <v>6564.2340000000004</v>
      </c>
      <c r="G170" s="273">
        <f>G171+G173</f>
        <v>7475.1610000000001</v>
      </c>
      <c r="H170" s="273">
        <f>H171+H173</f>
        <v>0</v>
      </c>
      <c r="I170" s="294"/>
      <c r="J170" s="294"/>
      <c r="K170" s="294"/>
    </row>
    <row r="171" spans="1:11" s="1" customFormat="1" ht="14.4" x14ac:dyDescent="0.3">
      <c r="A171" s="7" t="s">
        <v>282</v>
      </c>
      <c r="B171" s="7"/>
      <c r="C171" s="6" t="s">
        <v>848</v>
      </c>
      <c r="D171" s="274">
        <f>D172</f>
        <v>5012.1400000000003</v>
      </c>
      <c r="E171" s="274"/>
      <c r="F171" s="274">
        <f>F172</f>
        <v>5012.1400000000003</v>
      </c>
      <c r="G171" s="274">
        <f>G172</f>
        <v>5060.3379999999997</v>
      </c>
      <c r="H171" s="274">
        <f>H172</f>
        <v>0</v>
      </c>
      <c r="I171" s="294"/>
      <c r="J171" s="294"/>
      <c r="K171" s="294"/>
    </row>
    <row r="172" spans="1:11" s="1" customFormat="1" ht="14.4" x14ac:dyDescent="0.3">
      <c r="A172" s="7"/>
      <c r="B172" s="7" t="s">
        <v>79</v>
      </c>
      <c r="C172" s="6" t="s">
        <v>78</v>
      </c>
      <c r="D172" s="274">
        <v>5012.1400000000003</v>
      </c>
      <c r="E172" s="274"/>
      <c r="F172" s="274">
        <v>5012.1400000000003</v>
      </c>
      <c r="G172" s="274">
        <v>5060.3379999999997</v>
      </c>
      <c r="H172" s="274">
        <v>0</v>
      </c>
      <c r="I172" s="294"/>
      <c r="J172" s="294"/>
      <c r="K172" s="294"/>
    </row>
    <row r="173" spans="1:11" s="1" customFormat="1" ht="54" customHeight="1" x14ac:dyDescent="0.3">
      <c r="A173" s="7" t="s">
        <v>281</v>
      </c>
      <c r="B173" s="7"/>
      <c r="C173" s="12" t="s">
        <v>280</v>
      </c>
      <c r="D173" s="274">
        <f>D174</f>
        <v>1424.4939999999999</v>
      </c>
      <c r="E173" s="274">
        <f>E174</f>
        <v>127.6</v>
      </c>
      <c r="F173" s="274">
        <f>F174</f>
        <v>1552.0939999999998</v>
      </c>
      <c r="G173" s="274">
        <f>G174</f>
        <v>2414.8230000000003</v>
      </c>
      <c r="H173" s="274">
        <f>H174</f>
        <v>0</v>
      </c>
      <c r="I173" s="294"/>
      <c r="J173" s="294"/>
      <c r="K173" s="294"/>
    </row>
    <row r="174" spans="1:11" s="1" customFormat="1" ht="14.4" x14ac:dyDescent="0.3">
      <c r="A174" s="7"/>
      <c r="B174" s="7" t="s">
        <v>79</v>
      </c>
      <c r="C174" s="6" t="s">
        <v>78</v>
      </c>
      <c r="D174" s="274">
        <f>D175+D176+D177</f>
        <v>1424.4939999999999</v>
      </c>
      <c r="E174" s="274">
        <f>E175+E176+E177</f>
        <v>127.6</v>
      </c>
      <c r="F174" s="274">
        <f>F175+F176+F177</f>
        <v>1552.0939999999998</v>
      </c>
      <c r="G174" s="274">
        <f>G175+G176+G177</f>
        <v>2414.8230000000003</v>
      </c>
      <c r="H174" s="274">
        <f>H175+H176+H177</f>
        <v>0</v>
      </c>
    </row>
    <row r="175" spans="1:11" s="1" customFormat="1" ht="14.4" x14ac:dyDescent="0.3">
      <c r="A175" s="7"/>
      <c r="B175" s="7"/>
      <c r="C175" s="6" t="s">
        <v>115</v>
      </c>
      <c r="D175" s="274">
        <v>0</v>
      </c>
      <c r="E175" s="274"/>
      <c r="F175" s="274">
        <v>0</v>
      </c>
      <c r="G175" s="274">
        <v>1094.8900000000001</v>
      </c>
      <c r="H175" s="274">
        <v>0</v>
      </c>
    </row>
    <row r="176" spans="1:11" s="1" customFormat="1" ht="14.4" x14ac:dyDescent="0.3">
      <c r="A176" s="7"/>
      <c r="B176" s="7"/>
      <c r="C176" s="6" t="s">
        <v>114</v>
      </c>
      <c r="D176" s="274">
        <v>0</v>
      </c>
      <c r="E176" s="274"/>
      <c r="F176" s="274">
        <v>0</v>
      </c>
      <c r="G176" s="274">
        <v>327.04500000000002</v>
      </c>
      <c r="H176" s="274">
        <v>0</v>
      </c>
    </row>
    <row r="177" spans="1:8" s="1" customFormat="1" ht="14.4" x14ac:dyDescent="0.3">
      <c r="A177" s="7"/>
      <c r="B177" s="7"/>
      <c r="C177" s="6" t="s">
        <v>106</v>
      </c>
      <c r="D177" s="274">
        <v>1424.4939999999999</v>
      </c>
      <c r="E177" s="274">
        <v>127.6</v>
      </c>
      <c r="F177" s="274">
        <f>1424.494+127.6</f>
        <v>1552.0939999999998</v>
      </c>
      <c r="G177" s="274">
        <v>992.88800000000003</v>
      </c>
      <c r="H177" s="274">
        <v>0</v>
      </c>
    </row>
    <row r="178" spans="1:8" s="1" customFormat="1" ht="53.4" x14ac:dyDescent="0.3">
      <c r="A178" s="226" t="s">
        <v>271</v>
      </c>
      <c r="B178" s="226"/>
      <c r="C178" s="227" t="s">
        <v>270</v>
      </c>
      <c r="D178" s="273">
        <f>D179+D181+D183</f>
        <v>185.2</v>
      </c>
      <c r="E178" s="273"/>
      <c r="F178" s="273">
        <f>F179+F181+F183</f>
        <v>185.2</v>
      </c>
      <c r="G178" s="273">
        <f>G179+G181+G183</f>
        <v>7627.3</v>
      </c>
      <c r="H178" s="273">
        <f>H179+H181+H183</f>
        <v>7636.1</v>
      </c>
    </row>
    <row r="179" spans="1:8" s="1" customFormat="1" ht="42.75" customHeight="1" x14ac:dyDescent="0.3">
      <c r="A179" s="7" t="s">
        <v>269</v>
      </c>
      <c r="B179" s="7"/>
      <c r="C179" s="6" t="s">
        <v>268</v>
      </c>
      <c r="D179" s="274">
        <f>D180</f>
        <v>93</v>
      </c>
      <c r="E179" s="274"/>
      <c r="F179" s="274">
        <f>F180</f>
        <v>93</v>
      </c>
      <c r="G179" s="274">
        <f>G180</f>
        <v>101.3</v>
      </c>
      <c r="H179" s="274">
        <f>H180</f>
        <v>110.1</v>
      </c>
    </row>
    <row r="180" spans="1:8" s="1" customFormat="1" ht="27" x14ac:dyDescent="0.3">
      <c r="A180" s="7"/>
      <c r="B180" s="7" t="s">
        <v>12</v>
      </c>
      <c r="C180" s="6" t="s">
        <v>11</v>
      </c>
      <c r="D180" s="274">
        <v>93</v>
      </c>
      <c r="E180" s="274"/>
      <c r="F180" s="274">
        <v>93</v>
      </c>
      <c r="G180" s="274">
        <v>101.3</v>
      </c>
      <c r="H180" s="274">
        <v>110.1</v>
      </c>
    </row>
    <row r="181" spans="1:8" s="1" customFormat="1" ht="93" x14ac:dyDescent="0.3">
      <c r="A181" s="7" t="s">
        <v>279</v>
      </c>
      <c r="B181" s="7"/>
      <c r="C181" s="81" t="s">
        <v>278</v>
      </c>
      <c r="D181" s="274">
        <f>D182</f>
        <v>0</v>
      </c>
      <c r="E181" s="274"/>
      <c r="F181" s="274">
        <f>F182</f>
        <v>0</v>
      </c>
      <c r="G181" s="274">
        <f>G182</f>
        <v>7431.1</v>
      </c>
      <c r="H181" s="274">
        <f>H182</f>
        <v>7431.1</v>
      </c>
    </row>
    <row r="182" spans="1:8" s="1" customFormat="1" ht="40.200000000000003" x14ac:dyDescent="0.3">
      <c r="A182" s="7"/>
      <c r="B182" s="75" t="s">
        <v>277</v>
      </c>
      <c r="C182" s="6" t="s">
        <v>276</v>
      </c>
      <c r="D182" s="274">
        <v>0</v>
      </c>
      <c r="E182" s="274"/>
      <c r="F182" s="274">
        <v>0</v>
      </c>
      <c r="G182" s="274">
        <v>7431.1</v>
      </c>
      <c r="H182" s="274">
        <v>7431.1</v>
      </c>
    </row>
    <row r="183" spans="1:8" s="1" customFormat="1" ht="66.599999999999994" x14ac:dyDescent="0.3">
      <c r="A183" s="7" t="s">
        <v>569</v>
      </c>
      <c r="B183" s="7"/>
      <c r="C183" s="6" t="s">
        <v>568</v>
      </c>
      <c r="D183" s="274">
        <f>D184+D185</f>
        <v>92.199999999999989</v>
      </c>
      <c r="E183" s="274"/>
      <c r="F183" s="274">
        <f>F184+F185</f>
        <v>92.199999999999989</v>
      </c>
      <c r="G183" s="274">
        <f>G184+G185</f>
        <v>94.9</v>
      </c>
      <c r="H183" s="274">
        <f>H184+H185</f>
        <v>94.9</v>
      </c>
    </row>
    <row r="184" spans="1:8" s="1" customFormat="1" ht="66.599999999999994" x14ac:dyDescent="0.3">
      <c r="A184" s="7"/>
      <c r="B184" s="7" t="s">
        <v>2</v>
      </c>
      <c r="C184" s="6" t="s">
        <v>1</v>
      </c>
      <c r="D184" s="274">
        <v>59.8</v>
      </c>
      <c r="E184" s="274"/>
      <c r="F184" s="274">
        <v>59.8</v>
      </c>
      <c r="G184" s="282">
        <v>62.1</v>
      </c>
      <c r="H184" s="274">
        <v>62.1</v>
      </c>
    </row>
    <row r="185" spans="1:8" s="1" customFormat="1" ht="27" x14ac:dyDescent="0.3">
      <c r="A185" s="7"/>
      <c r="B185" s="7" t="s">
        <v>12</v>
      </c>
      <c r="C185" s="6" t="s">
        <v>11</v>
      </c>
      <c r="D185" s="274">
        <v>32.4</v>
      </c>
      <c r="E185" s="274"/>
      <c r="F185" s="274">
        <v>32.4</v>
      </c>
      <c r="G185" s="282">
        <v>32.799999999999997</v>
      </c>
      <c r="H185" s="274">
        <v>32.799999999999997</v>
      </c>
    </row>
    <row r="186" spans="1:8" s="1" customFormat="1" ht="40.200000000000003" x14ac:dyDescent="0.3">
      <c r="A186" s="226" t="s">
        <v>631</v>
      </c>
      <c r="B186" s="226"/>
      <c r="C186" s="227" t="s">
        <v>632</v>
      </c>
      <c r="D186" s="273">
        <f>D187</f>
        <v>0</v>
      </c>
      <c r="E186" s="273"/>
      <c r="F186" s="273">
        <f>F187</f>
        <v>0</v>
      </c>
      <c r="G186" s="273">
        <f>G187</f>
        <v>2.24472</v>
      </c>
      <c r="H186" s="273">
        <f>H187+H190+H192</f>
        <v>0</v>
      </c>
    </row>
    <row r="187" spans="1:8" s="1" customFormat="1" ht="43.5" customHeight="1" x14ac:dyDescent="0.3">
      <c r="A187" s="7" t="s">
        <v>629</v>
      </c>
      <c r="B187" s="7"/>
      <c r="C187" s="6" t="s">
        <v>630</v>
      </c>
      <c r="D187" s="274">
        <f>D188</f>
        <v>0</v>
      </c>
      <c r="E187" s="274"/>
      <c r="F187" s="274">
        <f>F188</f>
        <v>0</v>
      </c>
      <c r="G187" s="274">
        <f>G188</f>
        <v>2.24472</v>
      </c>
      <c r="H187" s="274">
        <v>0</v>
      </c>
    </row>
    <row r="188" spans="1:8" s="1" customFormat="1" ht="40.200000000000003" x14ac:dyDescent="0.3">
      <c r="A188" s="7"/>
      <c r="B188" s="7" t="s">
        <v>277</v>
      </c>
      <c r="C188" s="6" t="s">
        <v>276</v>
      </c>
      <c r="D188" s="274">
        <f>D189+D190+D191+D192</f>
        <v>0</v>
      </c>
      <c r="E188" s="274"/>
      <c r="F188" s="274">
        <f>F189+F190+F191+F192</f>
        <v>0</v>
      </c>
      <c r="G188" s="274">
        <f>G189+G190+G191+G192</f>
        <v>2.24472</v>
      </c>
      <c r="H188" s="274">
        <v>0</v>
      </c>
    </row>
    <row r="189" spans="1:8" s="1" customFormat="1" ht="14.4" x14ac:dyDescent="0.3">
      <c r="A189" s="7"/>
      <c r="B189" s="7"/>
      <c r="C189" s="6" t="s">
        <v>346</v>
      </c>
      <c r="D189" s="274">
        <v>0</v>
      </c>
      <c r="E189" s="274"/>
      <c r="F189" s="274">
        <v>0</v>
      </c>
      <c r="G189" s="274">
        <v>0</v>
      </c>
      <c r="H189" s="274">
        <v>0</v>
      </c>
    </row>
    <row r="190" spans="1:8" s="1" customFormat="1" ht="14.4" x14ac:dyDescent="0.3">
      <c r="A190" s="7"/>
      <c r="B190" s="7"/>
      <c r="C190" s="102" t="s">
        <v>340</v>
      </c>
      <c r="D190" s="274">
        <v>0</v>
      </c>
      <c r="E190" s="274"/>
      <c r="F190" s="274">
        <v>0</v>
      </c>
      <c r="G190" s="274">
        <v>0</v>
      </c>
      <c r="H190" s="274">
        <v>0</v>
      </c>
    </row>
    <row r="191" spans="1:8" s="1" customFormat="1" ht="14.4" x14ac:dyDescent="0.3">
      <c r="A191" s="7"/>
      <c r="B191" s="7"/>
      <c r="C191" s="102" t="s">
        <v>333</v>
      </c>
      <c r="D191" s="274">
        <v>0</v>
      </c>
      <c r="E191" s="274"/>
      <c r="F191" s="274">
        <v>0</v>
      </c>
      <c r="G191" s="274">
        <v>2.24472</v>
      </c>
      <c r="H191" s="274">
        <v>0</v>
      </c>
    </row>
    <row r="192" spans="1:8" s="1" customFormat="1" ht="14.4" x14ac:dyDescent="0.3">
      <c r="A192" s="7"/>
      <c r="B192" s="7"/>
      <c r="C192" s="102" t="s">
        <v>628</v>
      </c>
      <c r="D192" s="274">
        <v>0</v>
      </c>
      <c r="E192" s="274"/>
      <c r="F192" s="274">
        <v>0</v>
      </c>
      <c r="G192" s="274">
        <v>0</v>
      </c>
      <c r="H192" s="274">
        <v>0</v>
      </c>
    </row>
    <row r="193" spans="1:8" s="110" customFormat="1" ht="40.200000000000003" x14ac:dyDescent="0.3">
      <c r="A193" s="245" t="s">
        <v>290</v>
      </c>
      <c r="B193" s="245"/>
      <c r="C193" s="248" t="s">
        <v>289</v>
      </c>
      <c r="D193" s="271">
        <f>D194+D210</f>
        <v>12059.79725</v>
      </c>
      <c r="E193" s="271"/>
      <c r="F193" s="271">
        <f>F194+F210</f>
        <v>12059.79725</v>
      </c>
      <c r="G193" s="271">
        <f>G194+G210</f>
        <v>7437.1163399999996</v>
      </c>
      <c r="H193" s="271">
        <f>H194+H210</f>
        <v>5896.3352000000014</v>
      </c>
    </row>
    <row r="194" spans="1:8" s="1" customFormat="1" ht="53.4" x14ac:dyDescent="0.3">
      <c r="A194" s="226" t="s">
        <v>288</v>
      </c>
      <c r="B194" s="226"/>
      <c r="C194" s="227" t="s">
        <v>287</v>
      </c>
      <c r="D194" s="273">
        <f>D195+D197+D199+D202+D206+D204</f>
        <v>7416.5972500000007</v>
      </c>
      <c r="E194" s="273"/>
      <c r="F194" s="273">
        <f>F195+F197+F199+F202+F206+F204</f>
        <v>7416.5972500000007</v>
      </c>
      <c r="G194" s="273">
        <f>G195+G197+G199+G202+G206+G204</f>
        <v>7437.1163399999996</v>
      </c>
      <c r="H194" s="273">
        <f>H195+H197+H199+H202+H206+H204</f>
        <v>5896.3352000000014</v>
      </c>
    </row>
    <row r="195" spans="1:8" s="1" customFormat="1" ht="53.4" x14ac:dyDescent="0.3">
      <c r="A195" s="7" t="s">
        <v>419</v>
      </c>
      <c r="B195" s="7"/>
      <c r="C195" s="6" t="s">
        <v>740</v>
      </c>
      <c r="D195" s="274">
        <f>D196</f>
        <v>1323.7</v>
      </c>
      <c r="E195" s="274"/>
      <c r="F195" s="274">
        <f>F196</f>
        <v>1323.7</v>
      </c>
      <c r="G195" s="274">
        <f>G196</f>
        <v>1323.7</v>
      </c>
      <c r="H195" s="274">
        <f>H196</f>
        <v>1323.7</v>
      </c>
    </row>
    <row r="196" spans="1:8" s="1" customFormat="1" ht="27" x14ac:dyDescent="0.3">
      <c r="A196" s="7"/>
      <c r="B196" s="7" t="s">
        <v>12</v>
      </c>
      <c r="C196" s="6" t="s">
        <v>11</v>
      </c>
      <c r="D196" s="274">
        <v>1323.7</v>
      </c>
      <c r="E196" s="274"/>
      <c r="F196" s="274">
        <v>1323.7</v>
      </c>
      <c r="G196" s="274">
        <v>1323.7</v>
      </c>
      <c r="H196" s="274">
        <v>1323.7</v>
      </c>
    </row>
    <row r="197" spans="1:8" s="1" customFormat="1" ht="53.4" x14ac:dyDescent="0.3">
      <c r="A197" s="7" t="s">
        <v>386</v>
      </c>
      <c r="B197" s="7"/>
      <c r="C197" s="82" t="s">
        <v>385</v>
      </c>
      <c r="D197" s="274">
        <f>D198</f>
        <v>110.6</v>
      </c>
      <c r="E197" s="274"/>
      <c r="F197" s="274">
        <f>F198</f>
        <v>110.6</v>
      </c>
      <c r="G197" s="274">
        <f>G198</f>
        <v>110.6</v>
      </c>
      <c r="H197" s="274">
        <f>H198</f>
        <v>110.6</v>
      </c>
    </row>
    <row r="198" spans="1:8" s="1" customFormat="1" ht="27" x14ac:dyDescent="0.3">
      <c r="A198" s="7"/>
      <c r="B198" s="7" t="s">
        <v>12</v>
      </c>
      <c r="C198" s="6" t="s">
        <v>11</v>
      </c>
      <c r="D198" s="274">
        <v>110.6</v>
      </c>
      <c r="E198" s="274"/>
      <c r="F198" s="274">
        <v>110.6</v>
      </c>
      <c r="G198" s="274">
        <v>110.6</v>
      </c>
      <c r="H198" s="274">
        <v>110.6</v>
      </c>
    </row>
    <row r="199" spans="1:8" s="1" customFormat="1" ht="40.200000000000003" x14ac:dyDescent="0.3">
      <c r="A199" s="7" t="s">
        <v>286</v>
      </c>
      <c r="B199" s="7"/>
      <c r="C199" s="82" t="s">
        <v>285</v>
      </c>
      <c r="D199" s="274">
        <f>D200+D201</f>
        <v>3790.3</v>
      </c>
      <c r="E199" s="274"/>
      <c r="F199" s="274">
        <f>F200+F201</f>
        <v>3790.3</v>
      </c>
      <c r="G199" s="274">
        <f>G200+G201</f>
        <v>1421.9</v>
      </c>
      <c r="H199" s="274">
        <f>H200+H201</f>
        <v>3790.3</v>
      </c>
    </row>
    <row r="200" spans="1:8" s="1" customFormat="1" ht="27" x14ac:dyDescent="0.3">
      <c r="A200" s="7"/>
      <c r="B200" s="7" t="s">
        <v>12</v>
      </c>
      <c r="C200" s="6" t="s">
        <v>11</v>
      </c>
      <c r="D200" s="274">
        <v>2368.4</v>
      </c>
      <c r="E200" s="274"/>
      <c r="F200" s="274">
        <v>2368.4</v>
      </c>
      <c r="G200" s="274">
        <f>2368.4-2368.4</f>
        <v>0</v>
      </c>
      <c r="H200" s="274">
        <v>2368.4</v>
      </c>
    </row>
    <row r="201" spans="1:8" s="1" customFormat="1" ht="14.4" x14ac:dyDescent="0.3">
      <c r="A201" s="7"/>
      <c r="B201" s="7" t="s">
        <v>79</v>
      </c>
      <c r="C201" s="6" t="s">
        <v>78</v>
      </c>
      <c r="D201" s="274">
        <v>1421.9</v>
      </c>
      <c r="E201" s="274"/>
      <c r="F201" s="274">
        <v>1421.9</v>
      </c>
      <c r="G201" s="274">
        <v>1421.9</v>
      </c>
      <c r="H201" s="274">
        <v>1421.9</v>
      </c>
    </row>
    <row r="202" spans="1:8" s="1" customFormat="1" ht="30" customHeight="1" x14ac:dyDescent="0.3">
      <c r="A202" s="7" t="s">
        <v>384</v>
      </c>
      <c r="B202" s="7"/>
      <c r="C202" s="6" t="s">
        <v>383</v>
      </c>
      <c r="D202" s="274">
        <f>D203</f>
        <v>35.299999999999997</v>
      </c>
      <c r="E202" s="274"/>
      <c r="F202" s="274">
        <f>F203</f>
        <v>35.299999999999997</v>
      </c>
      <c r="G202" s="274">
        <f>G203</f>
        <v>35.299999999999997</v>
      </c>
      <c r="H202" s="274">
        <f>H203</f>
        <v>35.299999999999997</v>
      </c>
    </row>
    <row r="203" spans="1:8" s="1" customFormat="1" ht="27" x14ac:dyDescent="0.3">
      <c r="A203" s="7"/>
      <c r="B203" s="7" t="s">
        <v>12</v>
      </c>
      <c r="C203" s="6" t="s">
        <v>11</v>
      </c>
      <c r="D203" s="274">
        <v>35.299999999999997</v>
      </c>
      <c r="E203" s="274"/>
      <c r="F203" s="274">
        <v>35.299999999999997</v>
      </c>
      <c r="G203" s="274">
        <v>35.299999999999997</v>
      </c>
      <c r="H203" s="274">
        <v>35.299999999999997</v>
      </c>
    </row>
    <row r="204" spans="1:8" s="1" customFormat="1" ht="53.4" x14ac:dyDescent="0.3">
      <c r="A204" s="7" t="s">
        <v>601</v>
      </c>
      <c r="B204" s="7"/>
      <c r="C204" s="6" t="s">
        <v>742</v>
      </c>
      <c r="D204" s="274">
        <f>D205</f>
        <v>489.6</v>
      </c>
      <c r="E204" s="274"/>
      <c r="F204" s="274">
        <f>F205</f>
        <v>489.6</v>
      </c>
      <c r="G204" s="274">
        <f>G205</f>
        <v>0</v>
      </c>
      <c r="H204" s="274">
        <f>H205</f>
        <v>489.6</v>
      </c>
    </row>
    <row r="205" spans="1:8" s="1" customFormat="1" ht="27" x14ac:dyDescent="0.3">
      <c r="A205" s="7"/>
      <c r="B205" s="7" t="s">
        <v>12</v>
      </c>
      <c r="C205" s="6" t="s">
        <v>11</v>
      </c>
      <c r="D205" s="274">
        <v>489.6</v>
      </c>
      <c r="E205" s="274"/>
      <c r="F205" s="274">
        <v>489.6</v>
      </c>
      <c r="G205" s="274">
        <f>489.6-489.6</f>
        <v>0</v>
      </c>
      <c r="H205" s="274">
        <v>489.6</v>
      </c>
    </row>
    <row r="206" spans="1:8" s="1" customFormat="1" ht="53.4" x14ac:dyDescent="0.3">
      <c r="A206" s="7" t="s">
        <v>382</v>
      </c>
      <c r="B206" s="7"/>
      <c r="C206" s="6" t="s">
        <v>741</v>
      </c>
      <c r="D206" s="274">
        <f>D207</f>
        <v>1667.09725</v>
      </c>
      <c r="E206" s="274"/>
      <c r="F206" s="274">
        <f>F207</f>
        <v>1667.09725</v>
      </c>
      <c r="G206" s="274">
        <f>G207</f>
        <v>4545.6163399999996</v>
      </c>
      <c r="H206" s="274">
        <f>H207</f>
        <v>146.83519999999999</v>
      </c>
    </row>
    <row r="207" spans="1:8" s="1" customFormat="1" ht="27" x14ac:dyDescent="0.3">
      <c r="A207" s="7"/>
      <c r="B207" s="7" t="s">
        <v>12</v>
      </c>
      <c r="C207" s="6" t="s">
        <v>11</v>
      </c>
      <c r="D207" s="274">
        <f>D208+D209</f>
        <v>1667.09725</v>
      </c>
      <c r="E207" s="274"/>
      <c r="F207" s="274">
        <f>F208+F209</f>
        <v>1667.09725</v>
      </c>
      <c r="G207" s="274">
        <f>G208+G209</f>
        <v>4545.6163399999996</v>
      </c>
      <c r="H207" s="274">
        <f>H208+H209</f>
        <v>146.83519999999999</v>
      </c>
    </row>
    <row r="208" spans="1:8" s="1" customFormat="1" ht="14.4" x14ac:dyDescent="0.3">
      <c r="A208" s="7"/>
      <c r="B208" s="7"/>
      <c r="C208" s="6" t="s">
        <v>114</v>
      </c>
      <c r="D208" s="274">
        <v>1634.0559000000001</v>
      </c>
      <c r="E208" s="274"/>
      <c r="F208" s="274">
        <v>1634.0559000000001</v>
      </c>
      <c r="G208" s="274">
        <v>4454.7039999999997</v>
      </c>
      <c r="H208" s="274">
        <v>0</v>
      </c>
    </row>
    <row r="209" spans="1:11" s="1" customFormat="1" ht="14.4" x14ac:dyDescent="0.3">
      <c r="A209" s="7"/>
      <c r="B209" s="7"/>
      <c r="C209" s="6" t="s">
        <v>106</v>
      </c>
      <c r="D209" s="274">
        <v>33.041350000000001</v>
      </c>
      <c r="E209" s="274"/>
      <c r="F209" s="274">
        <v>33.041350000000001</v>
      </c>
      <c r="G209" s="274">
        <v>90.91234</v>
      </c>
      <c r="H209" s="274">
        <v>146.83519999999999</v>
      </c>
    </row>
    <row r="210" spans="1:11" s="1" customFormat="1" ht="40.200000000000003" x14ac:dyDescent="0.3">
      <c r="A210" s="226" t="s">
        <v>418</v>
      </c>
      <c r="B210" s="226"/>
      <c r="C210" s="227" t="s">
        <v>417</v>
      </c>
      <c r="D210" s="273">
        <f t="shared" ref="D210:H211" si="4">D211</f>
        <v>4643.2</v>
      </c>
      <c r="E210" s="273"/>
      <c r="F210" s="273">
        <f t="shared" si="4"/>
        <v>4643.2</v>
      </c>
      <c r="G210" s="273">
        <f t="shared" si="4"/>
        <v>0</v>
      </c>
      <c r="H210" s="273">
        <f t="shared" si="4"/>
        <v>0</v>
      </c>
    </row>
    <row r="211" spans="1:11" s="1" customFormat="1" ht="27" x14ac:dyDescent="0.3">
      <c r="A211" s="7" t="s">
        <v>416</v>
      </c>
      <c r="B211" s="7"/>
      <c r="C211" s="82" t="s">
        <v>648</v>
      </c>
      <c r="D211" s="274">
        <f t="shared" si="4"/>
        <v>4643.2</v>
      </c>
      <c r="E211" s="274"/>
      <c r="F211" s="274">
        <f t="shared" si="4"/>
        <v>4643.2</v>
      </c>
      <c r="G211" s="274">
        <f t="shared" si="4"/>
        <v>0</v>
      </c>
      <c r="H211" s="274">
        <f t="shared" si="4"/>
        <v>0</v>
      </c>
    </row>
    <row r="212" spans="1:11" s="1" customFormat="1" ht="40.200000000000003" x14ac:dyDescent="0.3">
      <c r="A212" s="7"/>
      <c r="B212" s="75" t="s">
        <v>277</v>
      </c>
      <c r="C212" s="6" t="s">
        <v>276</v>
      </c>
      <c r="D212" s="274">
        <v>4643.2</v>
      </c>
      <c r="E212" s="274"/>
      <c r="F212" s="274">
        <v>4643.2</v>
      </c>
      <c r="G212" s="274">
        <v>0</v>
      </c>
      <c r="H212" s="274">
        <v>0</v>
      </c>
    </row>
    <row r="213" spans="1:11" ht="52.8" x14ac:dyDescent="0.25">
      <c r="A213" s="245" t="s">
        <v>65</v>
      </c>
      <c r="B213" s="245"/>
      <c r="C213" s="248" t="s">
        <v>64</v>
      </c>
      <c r="D213" s="271">
        <f>D214+D260+D268</f>
        <v>168458.54781999998</v>
      </c>
      <c r="E213" s="271">
        <f>E214+E260+E268</f>
        <v>248.441</v>
      </c>
      <c r="F213" s="271">
        <f>F214+F260+F268</f>
        <v>168706.98882</v>
      </c>
      <c r="G213" s="271">
        <f>G214+G260+G268</f>
        <v>94211.557889999996</v>
      </c>
      <c r="H213" s="271">
        <f>H214+H260+H268</f>
        <v>96369.7</v>
      </c>
      <c r="I213" s="295"/>
      <c r="J213" s="295"/>
      <c r="K213" s="295"/>
    </row>
    <row r="214" spans="1:11" ht="39.6" x14ac:dyDescent="0.25">
      <c r="A214" s="31" t="s">
        <v>101</v>
      </c>
      <c r="B214" s="31"/>
      <c r="C214" s="52" t="s">
        <v>100</v>
      </c>
      <c r="D214" s="272">
        <f>D215+D218+D223+D226+D229+D237+D240+D253</f>
        <v>167050.44781999997</v>
      </c>
      <c r="E214" s="272">
        <f>E215+E218+E223+E226+E229+E237+E240+E253</f>
        <v>248.441</v>
      </c>
      <c r="F214" s="272">
        <f>F215+F218+F223+F226+F229+F237+F240+F253</f>
        <v>167298.88881999999</v>
      </c>
      <c r="G214" s="272">
        <f>G215+G218+G223+G226+G229+G237+G240+G253</f>
        <v>93101.957889999991</v>
      </c>
      <c r="H214" s="272">
        <f>H215+H218+H223+H226+H229+H237+H240+H253</f>
        <v>94961.599999999991</v>
      </c>
      <c r="I214" s="295"/>
      <c r="J214" s="295"/>
      <c r="K214" s="295"/>
    </row>
    <row r="215" spans="1:11" ht="66" x14ac:dyDescent="0.25">
      <c r="A215" s="226" t="s">
        <v>132</v>
      </c>
      <c r="B215" s="226"/>
      <c r="C215" s="227" t="s">
        <v>131</v>
      </c>
      <c r="D215" s="273">
        <f t="shared" ref="D215:H216" si="5">D216</f>
        <v>48475.8</v>
      </c>
      <c r="E215" s="273"/>
      <c r="F215" s="273">
        <f t="shared" si="5"/>
        <v>48475.8</v>
      </c>
      <c r="G215" s="273">
        <f t="shared" si="5"/>
        <v>48475.8</v>
      </c>
      <c r="H215" s="273">
        <f t="shared" si="5"/>
        <v>48475.8</v>
      </c>
      <c r="I215" s="295"/>
      <c r="J215" s="295"/>
      <c r="K215" s="295"/>
    </row>
    <row r="216" spans="1:11" ht="26.4" x14ac:dyDescent="0.25">
      <c r="A216" s="7" t="s">
        <v>130</v>
      </c>
      <c r="B216" s="7"/>
      <c r="C216" s="64" t="s">
        <v>129</v>
      </c>
      <c r="D216" s="274">
        <f t="shared" si="5"/>
        <v>48475.8</v>
      </c>
      <c r="E216" s="274"/>
      <c r="F216" s="274">
        <f t="shared" si="5"/>
        <v>48475.8</v>
      </c>
      <c r="G216" s="274">
        <f t="shared" si="5"/>
        <v>48475.8</v>
      </c>
      <c r="H216" s="274">
        <f t="shared" si="5"/>
        <v>48475.8</v>
      </c>
    </row>
    <row r="217" spans="1:11" ht="25.5" customHeight="1" x14ac:dyDescent="0.25">
      <c r="A217" s="7"/>
      <c r="B217" s="7" t="s">
        <v>57</v>
      </c>
      <c r="C217" s="6" t="s">
        <v>56</v>
      </c>
      <c r="D217" s="274">
        <f>49854.3-1378.5</f>
        <v>48475.8</v>
      </c>
      <c r="E217" s="274"/>
      <c r="F217" s="274">
        <f>49854.3-1378.5</f>
        <v>48475.8</v>
      </c>
      <c r="G217" s="274">
        <f>49854.3-1378.5</f>
        <v>48475.8</v>
      </c>
      <c r="H217" s="274">
        <f>49854.3-1378.5</f>
        <v>48475.8</v>
      </c>
    </row>
    <row r="218" spans="1:11" ht="26.4" x14ac:dyDescent="0.25">
      <c r="A218" s="226" t="s">
        <v>128</v>
      </c>
      <c r="B218" s="226"/>
      <c r="C218" s="227" t="s">
        <v>127</v>
      </c>
      <c r="D218" s="273">
        <f>D219+D221</f>
        <v>21246</v>
      </c>
      <c r="E218" s="273"/>
      <c r="F218" s="273">
        <f>F219+F221</f>
        <v>21246</v>
      </c>
      <c r="G218" s="273">
        <f>G219+G221</f>
        <v>20746</v>
      </c>
      <c r="H218" s="273">
        <f>H219+H221</f>
        <v>21246</v>
      </c>
    </row>
    <row r="219" spans="1:11" ht="29.25" customHeight="1" x14ac:dyDescent="0.25">
      <c r="A219" s="7" t="s">
        <v>126</v>
      </c>
      <c r="B219" s="7"/>
      <c r="C219" s="64" t="s">
        <v>125</v>
      </c>
      <c r="D219" s="274">
        <f>D220</f>
        <v>20746</v>
      </c>
      <c r="E219" s="274"/>
      <c r="F219" s="274">
        <f>F220</f>
        <v>20746</v>
      </c>
      <c r="G219" s="274">
        <f>G220</f>
        <v>20746</v>
      </c>
      <c r="H219" s="274">
        <f>H220</f>
        <v>20746</v>
      </c>
    </row>
    <row r="220" spans="1:11" ht="29.25" customHeight="1" x14ac:dyDescent="0.25">
      <c r="A220" s="7"/>
      <c r="B220" s="7" t="s">
        <v>57</v>
      </c>
      <c r="C220" s="6" t="s">
        <v>56</v>
      </c>
      <c r="D220" s="274">
        <v>20746</v>
      </c>
      <c r="E220" s="274"/>
      <c r="F220" s="274">
        <v>20746</v>
      </c>
      <c r="G220" s="274">
        <v>20746</v>
      </c>
      <c r="H220" s="274">
        <v>20746</v>
      </c>
    </row>
    <row r="221" spans="1:11" ht="26.4" x14ac:dyDescent="0.25">
      <c r="A221" s="7" t="s">
        <v>124</v>
      </c>
      <c r="B221" s="7"/>
      <c r="C221" s="64" t="s">
        <v>123</v>
      </c>
      <c r="D221" s="274">
        <f>D222</f>
        <v>500</v>
      </c>
      <c r="E221" s="274"/>
      <c r="F221" s="274">
        <f>F222</f>
        <v>500</v>
      </c>
      <c r="G221" s="274">
        <f>G222</f>
        <v>0</v>
      </c>
      <c r="H221" s="274">
        <f>H222</f>
        <v>500</v>
      </c>
    </row>
    <row r="222" spans="1:11" ht="27" customHeight="1" x14ac:dyDescent="0.25">
      <c r="A222" s="7"/>
      <c r="B222" s="7" t="s">
        <v>57</v>
      </c>
      <c r="C222" s="6" t="s">
        <v>56</v>
      </c>
      <c r="D222" s="274">
        <f>734-234</f>
        <v>500</v>
      </c>
      <c r="E222" s="274"/>
      <c r="F222" s="274">
        <f>734-234</f>
        <v>500</v>
      </c>
      <c r="G222" s="274">
        <f>734-234-500</f>
        <v>0</v>
      </c>
      <c r="H222" s="274">
        <f>734-234</f>
        <v>500</v>
      </c>
    </row>
    <row r="223" spans="1:11" ht="39.6" x14ac:dyDescent="0.25">
      <c r="A223" s="226" t="s">
        <v>122</v>
      </c>
      <c r="B223" s="226"/>
      <c r="C223" s="227" t="s">
        <v>121</v>
      </c>
      <c r="D223" s="273">
        <f t="shared" ref="D223:H224" si="6">D224</f>
        <v>1473.4</v>
      </c>
      <c r="E223" s="273"/>
      <c r="F223" s="273">
        <f t="shared" si="6"/>
        <v>1473.4</v>
      </c>
      <c r="G223" s="273">
        <f t="shared" si="6"/>
        <v>1473.4</v>
      </c>
      <c r="H223" s="273">
        <f t="shared" si="6"/>
        <v>1473.4</v>
      </c>
    </row>
    <row r="224" spans="1:11" ht="26.4" x14ac:dyDescent="0.25">
      <c r="A224" s="7" t="s">
        <v>120</v>
      </c>
      <c r="B224" s="7"/>
      <c r="C224" s="64" t="s">
        <v>119</v>
      </c>
      <c r="D224" s="274">
        <f t="shared" si="6"/>
        <v>1473.4</v>
      </c>
      <c r="E224" s="274"/>
      <c r="F224" s="274">
        <f t="shared" si="6"/>
        <v>1473.4</v>
      </c>
      <c r="G224" s="274">
        <f t="shared" si="6"/>
        <v>1473.4</v>
      </c>
      <c r="H224" s="274">
        <f t="shared" si="6"/>
        <v>1473.4</v>
      </c>
    </row>
    <row r="225" spans="1:8" ht="28.5" customHeight="1" x14ac:dyDescent="0.25">
      <c r="A225" s="7"/>
      <c r="B225" s="7" t="s">
        <v>57</v>
      </c>
      <c r="C225" s="6" t="s">
        <v>56</v>
      </c>
      <c r="D225" s="274">
        <v>1473.4</v>
      </c>
      <c r="E225" s="274"/>
      <c r="F225" s="274">
        <v>1473.4</v>
      </c>
      <c r="G225" s="274">
        <v>1473.4</v>
      </c>
      <c r="H225" s="274">
        <v>1473.4</v>
      </c>
    </row>
    <row r="226" spans="1:8" ht="39.6" x14ac:dyDescent="0.25">
      <c r="A226" s="226" t="s">
        <v>158</v>
      </c>
      <c r="B226" s="226"/>
      <c r="C226" s="227" t="s">
        <v>157</v>
      </c>
      <c r="D226" s="273">
        <f t="shared" ref="D226:H227" si="7">D227</f>
        <v>22356.6</v>
      </c>
      <c r="E226" s="273"/>
      <c r="F226" s="273">
        <f t="shared" si="7"/>
        <v>22356.6</v>
      </c>
      <c r="G226" s="273">
        <f t="shared" si="7"/>
        <v>22356.6</v>
      </c>
      <c r="H226" s="273">
        <f t="shared" si="7"/>
        <v>22356.6</v>
      </c>
    </row>
    <row r="227" spans="1:8" ht="26.4" x14ac:dyDescent="0.25">
      <c r="A227" s="7" t="s">
        <v>156</v>
      </c>
      <c r="B227" s="7"/>
      <c r="C227" s="64" t="s">
        <v>155</v>
      </c>
      <c r="D227" s="274">
        <f t="shared" si="7"/>
        <v>22356.6</v>
      </c>
      <c r="E227" s="274"/>
      <c r="F227" s="274">
        <f t="shared" si="7"/>
        <v>22356.6</v>
      </c>
      <c r="G227" s="274">
        <f t="shared" si="7"/>
        <v>22356.6</v>
      </c>
      <c r="H227" s="274">
        <f t="shared" si="7"/>
        <v>22356.6</v>
      </c>
    </row>
    <row r="228" spans="1:8" ht="29.25" customHeight="1" x14ac:dyDescent="0.25">
      <c r="A228" s="7"/>
      <c r="B228" s="7" t="s">
        <v>57</v>
      </c>
      <c r="C228" s="6" t="s">
        <v>56</v>
      </c>
      <c r="D228" s="274">
        <v>22356.6</v>
      </c>
      <c r="E228" s="274"/>
      <c r="F228" s="274">
        <v>22356.6</v>
      </c>
      <c r="G228" s="274">
        <v>22356.6</v>
      </c>
      <c r="H228" s="274">
        <v>22356.6</v>
      </c>
    </row>
    <row r="229" spans="1:8" ht="39.6" x14ac:dyDescent="0.25">
      <c r="A229" s="226" t="s">
        <v>99</v>
      </c>
      <c r="B229" s="234"/>
      <c r="C229" s="227" t="s">
        <v>98</v>
      </c>
      <c r="D229" s="273">
        <f>D230+D232+D234</f>
        <v>2119.8000000000002</v>
      </c>
      <c r="E229" s="273"/>
      <c r="F229" s="273">
        <f>F230+F232+F234</f>
        <v>2119.8000000000002</v>
      </c>
      <c r="G229" s="273">
        <f>G230+G232+G234</f>
        <v>0</v>
      </c>
      <c r="H229" s="273">
        <f>H230+H232+H234</f>
        <v>1359.8</v>
      </c>
    </row>
    <row r="230" spans="1:8" ht="80.25" customHeight="1" x14ac:dyDescent="0.25">
      <c r="A230" s="7" t="s">
        <v>97</v>
      </c>
      <c r="B230" s="7"/>
      <c r="C230" s="6" t="s">
        <v>649</v>
      </c>
      <c r="D230" s="274">
        <f>D231</f>
        <v>769.8</v>
      </c>
      <c r="E230" s="274"/>
      <c r="F230" s="274">
        <f>F231</f>
        <v>769.8</v>
      </c>
      <c r="G230" s="274">
        <f>G231</f>
        <v>0</v>
      </c>
      <c r="H230" s="274">
        <f>H231</f>
        <v>769.8</v>
      </c>
    </row>
    <row r="231" spans="1:8" ht="27.75" customHeight="1" x14ac:dyDescent="0.25">
      <c r="A231" s="7"/>
      <c r="B231" s="7" t="s">
        <v>57</v>
      </c>
      <c r="C231" s="6" t="s">
        <v>56</v>
      </c>
      <c r="D231" s="274">
        <v>769.8</v>
      </c>
      <c r="E231" s="274"/>
      <c r="F231" s="274">
        <v>769.8</v>
      </c>
      <c r="G231" s="274">
        <f>769.8-769.8</f>
        <v>0</v>
      </c>
      <c r="H231" s="274">
        <v>769.8</v>
      </c>
    </row>
    <row r="232" spans="1:8" ht="79.2" x14ac:dyDescent="0.25">
      <c r="A232" s="7" t="s">
        <v>95</v>
      </c>
      <c r="B232" s="7"/>
      <c r="C232" s="6" t="s">
        <v>94</v>
      </c>
      <c r="D232" s="274">
        <f>D233</f>
        <v>590</v>
      </c>
      <c r="E232" s="274"/>
      <c r="F232" s="274">
        <f>F233</f>
        <v>590</v>
      </c>
      <c r="G232" s="274">
        <f>G233</f>
        <v>0</v>
      </c>
      <c r="H232" s="274">
        <f>H233</f>
        <v>590</v>
      </c>
    </row>
    <row r="233" spans="1:8" ht="28.5" customHeight="1" x14ac:dyDescent="0.25">
      <c r="A233" s="7"/>
      <c r="B233" s="7" t="s">
        <v>57</v>
      </c>
      <c r="C233" s="6" t="s">
        <v>56</v>
      </c>
      <c r="D233" s="274">
        <v>590</v>
      </c>
      <c r="E233" s="274"/>
      <c r="F233" s="274">
        <v>590</v>
      </c>
      <c r="G233" s="274">
        <f>590-590</f>
        <v>0</v>
      </c>
      <c r="H233" s="274">
        <v>590</v>
      </c>
    </row>
    <row r="234" spans="1:8" ht="26.4" x14ac:dyDescent="0.25">
      <c r="A234" s="7" t="s">
        <v>620</v>
      </c>
      <c r="B234" s="7"/>
      <c r="C234" s="6" t="s">
        <v>621</v>
      </c>
      <c r="D234" s="274">
        <f>D235+D236</f>
        <v>760</v>
      </c>
      <c r="E234" s="274"/>
      <c r="F234" s="274">
        <f>F235+F236</f>
        <v>760</v>
      </c>
      <c r="G234" s="274">
        <f>G236</f>
        <v>0</v>
      </c>
      <c r="H234" s="274">
        <f>H236</f>
        <v>0</v>
      </c>
    </row>
    <row r="235" spans="1:8" ht="26.4" x14ac:dyDescent="0.25">
      <c r="A235" s="7"/>
      <c r="B235" s="7" t="s">
        <v>12</v>
      </c>
      <c r="C235" s="6" t="s">
        <v>11</v>
      </c>
      <c r="D235" s="274">
        <v>28</v>
      </c>
      <c r="E235" s="274"/>
      <c r="F235" s="274">
        <v>28</v>
      </c>
      <c r="G235" s="274"/>
      <c r="H235" s="274"/>
    </row>
    <row r="236" spans="1:8" ht="24" customHeight="1" x14ac:dyDescent="0.25">
      <c r="A236" s="7"/>
      <c r="B236" s="7" t="s">
        <v>57</v>
      </c>
      <c r="C236" s="6" t="s">
        <v>56</v>
      </c>
      <c r="D236" s="274">
        <f>560+200-28</f>
        <v>732</v>
      </c>
      <c r="E236" s="274"/>
      <c r="F236" s="274">
        <f>560+200-28</f>
        <v>732</v>
      </c>
      <c r="G236" s="274">
        <v>0</v>
      </c>
      <c r="H236" s="274">
        <v>0</v>
      </c>
    </row>
    <row r="237" spans="1:8" x14ac:dyDescent="0.25">
      <c r="A237" s="226" t="s">
        <v>93</v>
      </c>
      <c r="B237" s="234"/>
      <c r="C237" s="227" t="s">
        <v>92</v>
      </c>
      <c r="D237" s="273">
        <f t="shared" ref="D237:H238" si="8">D238</f>
        <v>50</v>
      </c>
      <c r="E237" s="273"/>
      <c r="F237" s="273">
        <f t="shared" si="8"/>
        <v>50</v>
      </c>
      <c r="G237" s="273">
        <f t="shared" si="8"/>
        <v>50</v>
      </c>
      <c r="H237" s="273">
        <f t="shared" si="8"/>
        <v>50</v>
      </c>
    </row>
    <row r="238" spans="1:8" ht="26.4" x14ac:dyDescent="0.25">
      <c r="A238" s="7" t="s">
        <v>91</v>
      </c>
      <c r="B238" s="7"/>
      <c r="C238" s="6" t="s">
        <v>90</v>
      </c>
      <c r="D238" s="274">
        <f t="shared" si="8"/>
        <v>50</v>
      </c>
      <c r="E238" s="274"/>
      <c r="F238" s="274">
        <f t="shared" si="8"/>
        <v>50</v>
      </c>
      <c r="G238" s="274">
        <f t="shared" si="8"/>
        <v>50</v>
      </c>
      <c r="H238" s="274">
        <f t="shared" si="8"/>
        <v>50</v>
      </c>
    </row>
    <row r="239" spans="1:8" ht="24.75" customHeight="1" x14ac:dyDescent="0.25">
      <c r="A239" s="7"/>
      <c r="B239" s="7" t="s">
        <v>57</v>
      </c>
      <c r="C239" s="6" t="s">
        <v>56</v>
      </c>
      <c r="D239" s="274">
        <v>50</v>
      </c>
      <c r="E239" s="274"/>
      <c r="F239" s="274">
        <v>50</v>
      </c>
      <c r="G239" s="274">
        <v>50</v>
      </c>
      <c r="H239" s="274">
        <v>50</v>
      </c>
    </row>
    <row r="240" spans="1:8" ht="79.2" x14ac:dyDescent="0.25">
      <c r="A240" s="226" t="s">
        <v>118</v>
      </c>
      <c r="B240" s="226"/>
      <c r="C240" s="229" t="s">
        <v>117</v>
      </c>
      <c r="D240" s="273">
        <f>D241+D246+D248+D251</f>
        <v>71328.689929999993</v>
      </c>
      <c r="E240" s="273">
        <f>E241+E246+E248+E251</f>
        <v>248.441</v>
      </c>
      <c r="F240" s="273">
        <f>F241+F246+F248+F251</f>
        <v>71577.130929999999</v>
      </c>
      <c r="G240" s="273">
        <f>G246</f>
        <v>0</v>
      </c>
      <c r="H240" s="273">
        <v>0</v>
      </c>
    </row>
    <row r="241" spans="1:8" ht="26.4" x14ac:dyDescent="0.25">
      <c r="A241" s="37" t="s">
        <v>298</v>
      </c>
      <c r="B241" s="23"/>
      <c r="C241" s="6" t="s">
        <v>650</v>
      </c>
      <c r="D241" s="274">
        <f>D242</f>
        <v>68430.930930000002</v>
      </c>
      <c r="E241" s="274"/>
      <c r="F241" s="274">
        <f>F242</f>
        <v>68430.930930000002</v>
      </c>
      <c r="G241" s="274">
        <v>0</v>
      </c>
      <c r="H241" s="274">
        <v>0</v>
      </c>
    </row>
    <row r="242" spans="1:8" ht="27" x14ac:dyDescent="0.3">
      <c r="A242" s="62"/>
      <c r="B242" s="148"/>
      <c r="C242" s="149" t="s">
        <v>296</v>
      </c>
      <c r="D242" s="274">
        <f>D243</f>
        <v>68430.930930000002</v>
      </c>
      <c r="E242" s="274"/>
      <c r="F242" s="274">
        <f>F243</f>
        <v>68430.930930000002</v>
      </c>
      <c r="G242" s="274">
        <v>0</v>
      </c>
      <c r="H242" s="274">
        <v>0</v>
      </c>
    </row>
    <row r="243" spans="1:8" ht="39.6" x14ac:dyDescent="0.25">
      <c r="A243" s="7"/>
      <c r="B243" s="75" t="s">
        <v>277</v>
      </c>
      <c r="C243" s="6" t="s">
        <v>276</v>
      </c>
      <c r="D243" s="274">
        <f>D244+D245</f>
        <v>68430.930930000002</v>
      </c>
      <c r="E243" s="274"/>
      <c r="F243" s="274">
        <f>F244+F245</f>
        <v>68430.930930000002</v>
      </c>
      <c r="G243" s="274">
        <v>0</v>
      </c>
      <c r="H243" s="274">
        <v>0</v>
      </c>
    </row>
    <row r="244" spans="1:8" x14ac:dyDescent="0.25">
      <c r="A244" s="7"/>
      <c r="B244" s="75"/>
      <c r="C244" s="6" t="s">
        <v>114</v>
      </c>
      <c r="D244" s="274">
        <v>68362.5</v>
      </c>
      <c r="E244" s="274"/>
      <c r="F244" s="274">
        <v>68362.5</v>
      </c>
      <c r="G244" s="274">
        <v>0</v>
      </c>
      <c r="H244" s="274">
        <v>0</v>
      </c>
    </row>
    <row r="245" spans="1:8" x14ac:dyDescent="0.25">
      <c r="A245" s="61"/>
      <c r="B245" s="7"/>
      <c r="C245" s="6" t="s">
        <v>106</v>
      </c>
      <c r="D245" s="274">
        <v>68.430930000000004</v>
      </c>
      <c r="E245" s="274"/>
      <c r="F245" s="274">
        <v>68.430930000000004</v>
      </c>
      <c r="G245" s="274">
        <v>0</v>
      </c>
      <c r="H245" s="274">
        <v>0</v>
      </c>
    </row>
    <row r="246" spans="1:8" ht="79.2" x14ac:dyDescent="0.25">
      <c r="A246" s="7" t="s">
        <v>619</v>
      </c>
      <c r="B246" s="7"/>
      <c r="C246" s="6" t="s">
        <v>651</v>
      </c>
      <c r="D246" s="274">
        <f>D247</f>
        <v>2600</v>
      </c>
      <c r="E246" s="274"/>
      <c r="F246" s="274">
        <f>F247</f>
        <v>2600</v>
      </c>
      <c r="G246" s="274">
        <v>0</v>
      </c>
      <c r="H246" s="274">
        <v>0</v>
      </c>
    </row>
    <row r="247" spans="1:8" ht="27.75" customHeight="1" x14ac:dyDescent="0.25">
      <c r="A247" s="61"/>
      <c r="B247" s="7" t="s">
        <v>57</v>
      </c>
      <c r="C247" s="6" t="s">
        <v>56</v>
      </c>
      <c r="D247" s="274">
        <v>2600</v>
      </c>
      <c r="E247" s="274"/>
      <c r="F247" s="274">
        <v>2600</v>
      </c>
      <c r="G247" s="274">
        <v>0</v>
      </c>
      <c r="H247" s="274">
        <v>0</v>
      </c>
    </row>
    <row r="248" spans="1:8" ht="52.8" x14ac:dyDescent="0.25">
      <c r="A248" s="7" t="s">
        <v>743</v>
      </c>
      <c r="B248" s="7"/>
      <c r="C248" s="6" t="s">
        <v>633</v>
      </c>
      <c r="D248" s="274">
        <f t="shared" ref="D248:F249" si="9">D249</f>
        <v>251.559</v>
      </c>
      <c r="E248" s="274">
        <f t="shared" si="9"/>
        <v>248.441</v>
      </c>
      <c r="F248" s="274">
        <f t="shared" si="9"/>
        <v>500</v>
      </c>
      <c r="G248" s="274">
        <v>0</v>
      </c>
      <c r="H248" s="274">
        <v>0</v>
      </c>
    </row>
    <row r="249" spans="1:8" ht="27" customHeight="1" x14ac:dyDescent="0.25">
      <c r="A249" s="61"/>
      <c r="B249" s="7" t="s">
        <v>57</v>
      </c>
      <c r="C249" s="6" t="s">
        <v>56</v>
      </c>
      <c r="D249" s="274">
        <f t="shared" si="9"/>
        <v>251.559</v>
      </c>
      <c r="E249" s="274">
        <f t="shared" si="9"/>
        <v>248.441</v>
      </c>
      <c r="F249" s="274">
        <f t="shared" si="9"/>
        <v>500</v>
      </c>
      <c r="G249" s="274">
        <v>0</v>
      </c>
      <c r="H249" s="274">
        <v>0</v>
      </c>
    </row>
    <row r="250" spans="1:8" x14ac:dyDescent="0.25">
      <c r="A250" s="61"/>
      <c r="B250" s="7"/>
      <c r="C250" s="6" t="s">
        <v>106</v>
      </c>
      <c r="D250" s="274">
        <v>251.559</v>
      </c>
      <c r="E250" s="274">
        <v>248.441</v>
      </c>
      <c r="F250" s="274">
        <f>251.559+248.441</f>
        <v>500</v>
      </c>
      <c r="G250" s="274">
        <v>0</v>
      </c>
      <c r="H250" s="274">
        <v>0</v>
      </c>
    </row>
    <row r="251" spans="1:8" ht="39.6" x14ac:dyDescent="0.25">
      <c r="A251" s="7" t="s">
        <v>744</v>
      </c>
      <c r="B251" s="7"/>
      <c r="C251" s="6" t="s">
        <v>813</v>
      </c>
      <c r="D251" s="283">
        <f>D252</f>
        <v>46.2</v>
      </c>
      <c r="E251" s="283"/>
      <c r="F251" s="283">
        <f>F252</f>
        <v>46.2</v>
      </c>
      <c r="G251" s="274">
        <v>0</v>
      </c>
      <c r="H251" s="274">
        <v>0</v>
      </c>
    </row>
    <row r="252" spans="1:8" ht="26.4" x14ac:dyDescent="0.25">
      <c r="A252" s="7"/>
      <c r="B252" s="7" t="s">
        <v>12</v>
      </c>
      <c r="C252" s="6" t="s">
        <v>11</v>
      </c>
      <c r="D252" s="283">
        <v>46.2</v>
      </c>
      <c r="E252" s="283"/>
      <c r="F252" s="283">
        <v>46.2</v>
      </c>
      <c r="G252" s="274">
        <v>0</v>
      </c>
      <c r="H252" s="274">
        <v>0</v>
      </c>
    </row>
    <row r="253" spans="1:8" ht="26.4" x14ac:dyDescent="0.25">
      <c r="A253" s="231" t="s">
        <v>112</v>
      </c>
      <c r="B253" s="231"/>
      <c r="C253" s="229" t="s">
        <v>111</v>
      </c>
      <c r="D253" s="273">
        <f>D254+D257</f>
        <v>0.15789</v>
      </c>
      <c r="E253" s="273"/>
      <c r="F253" s="273">
        <f>F254+F257</f>
        <v>0.15789</v>
      </c>
      <c r="G253" s="273">
        <f>G254+G257</f>
        <v>0.15789</v>
      </c>
      <c r="H253" s="273">
        <f>H254+H257</f>
        <v>0</v>
      </c>
    </row>
    <row r="254" spans="1:8" ht="39.6" x14ac:dyDescent="0.25">
      <c r="A254" s="55" t="s">
        <v>110</v>
      </c>
      <c r="B254" s="55"/>
      <c r="C254" s="103" t="s">
        <v>109</v>
      </c>
      <c r="D254" s="274">
        <f t="shared" ref="D254:H255" si="10">D255</f>
        <v>5.2630000000000003E-2</v>
      </c>
      <c r="E254" s="274"/>
      <c r="F254" s="274">
        <f t="shared" si="10"/>
        <v>5.2630000000000003E-2</v>
      </c>
      <c r="G254" s="274">
        <f t="shared" si="10"/>
        <v>5.2630000000000003E-2</v>
      </c>
      <c r="H254" s="274">
        <f t="shared" si="10"/>
        <v>0</v>
      </c>
    </row>
    <row r="255" spans="1:8" ht="27" customHeight="1" x14ac:dyDescent="0.25">
      <c r="A255" s="23"/>
      <c r="B255" s="55" t="s">
        <v>57</v>
      </c>
      <c r="C255" s="6" t="s">
        <v>56</v>
      </c>
      <c r="D255" s="274">
        <f t="shared" si="10"/>
        <v>5.2630000000000003E-2</v>
      </c>
      <c r="E255" s="274"/>
      <c r="F255" s="274">
        <f t="shared" si="10"/>
        <v>5.2630000000000003E-2</v>
      </c>
      <c r="G255" s="274">
        <f t="shared" si="10"/>
        <v>5.2630000000000003E-2</v>
      </c>
      <c r="H255" s="274">
        <f t="shared" si="10"/>
        <v>0</v>
      </c>
    </row>
    <row r="256" spans="1:8" x14ac:dyDescent="0.25">
      <c r="A256" s="23"/>
      <c r="B256" s="55"/>
      <c r="C256" s="6" t="s">
        <v>106</v>
      </c>
      <c r="D256" s="274">
        <v>5.2630000000000003E-2</v>
      </c>
      <c r="E256" s="274"/>
      <c r="F256" s="274">
        <v>5.2630000000000003E-2</v>
      </c>
      <c r="G256" s="274">
        <v>5.2630000000000003E-2</v>
      </c>
      <c r="H256" s="274">
        <f>0.05263-0.05263</f>
        <v>0</v>
      </c>
    </row>
    <row r="257" spans="1:8" ht="39.6" x14ac:dyDescent="0.25">
      <c r="A257" s="55" t="s">
        <v>108</v>
      </c>
      <c r="B257" s="55"/>
      <c r="C257" s="103" t="s">
        <v>107</v>
      </c>
      <c r="D257" s="274">
        <f t="shared" ref="D257:H258" si="11">D258</f>
        <v>0.10526000000000001</v>
      </c>
      <c r="E257" s="274"/>
      <c r="F257" s="274">
        <f t="shared" si="11"/>
        <v>0.10526000000000001</v>
      </c>
      <c r="G257" s="274">
        <f t="shared" si="11"/>
        <v>0.10526000000000001</v>
      </c>
      <c r="H257" s="274">
        <f t="shared" si="11"/>
        <v>0</v>
      </c>
    </row>
    <row r="258" spans="1:8" ht="26.25" customHeight="1" x14ac:dyDescent="0.25">
      <c r="A258" s="23"/>
      <c r="B258" s="55" t="s">
        <v>57</v>
      </c>
      <c r="C258" s="6" t="s">
        <v>56</v>
      </c>
      <c r="D258" s="274">
        <f t="shared" si="11"/>
        <v>0.10526000000000001</v>
      </c>
      <c r="E258" s="274"/>
      <c r="F258" s="274">
        <f t="shared" si="11"/>
        <v>0.10526000000000001</v>
      </c>
      <c r="G258" s="274">
        <f t="shared" si="11"/>
        <v>0.10526000000000001</v>
      </c>
      <c r="H258" s="274">
        <f t="shared" si="11"/>
        <v>0</v>
      </c>
    </row>
    <row r="259" spans="1:8" x14ac:dyDescent="0.25">
      <c r="A259" s="23"/>
      <c r="B259" s="55"/>
      <c r="C259" s="6" t="s">
        <v>106</v>
      </c>
      <c r="D259" s="274">
        <v>0.10526000000000001</v>
      </c>
      <c r="E259" s="274"/>
      <c r="F259" s="274">
        <v>0.10526000000000001</v>
      </c>
      <c r="G259" s="274">
        <v>0.10526000000000001</v>
      </c>
      <c r="H259" s="274">
        <f>0.10526-0.10526</f>
        <v>0</v>
      </c>
    </row>
    <row r="260" spans="1:8" x14ac:dyDescent="0.25">
      <c r="A260" s="31" t="s">
        <v>152</v>
      </c>
      <c r="B260" s="31"/>
      <c r="C260" s="52" t="s">
        <v>151</v>
      </c>
      <c r="D260" s="272">
        <f>D261</f>
        <v>365.5</v>
      </c>
      <c r="E260" s="272"/>
      <c r="F260" s="272">
        <f>F261</f>
        <v>365.5</v>
      </c>
      <c r="G260" s="272">
        <f t="shared" ref="G260:H262" si="12">G261</f>
        <v>67</v>
      </c>
      <c r="H260" s="272">
        <f t="shared" si="12"/>
        <v>365.5</v>
      </c>
    </row>
    <row r="261" spans="1:8" ht="26.4" x14ac:dyDescent="0.25">
      <c r="A261" s="226" t="s">
        <v>150</v>
      </c>
      <c r="B261" s="226"/>
      <c r="C261" s="227" t="s">
        <v>149</v>
      </c>
      <c r="D261" s="273">
        <f>D262+D264</f>
        <v>365.5</v>
      </c>
      <c r="E261" s="273"/>
      <c r="F261" s="273">
        <f>F262+F264</f>
        <v>365.5</v>
      </c>
      <c r="G261" s="273">
        <f>G262+G264</f>
        <v>67</v>
      </c>
      <c r="H261" s="273">
        <f>H262+H264</f>
        <v>365.5</v>
      </c>
    </row>
    <row r="262" spans="1:8" ht="114" customHeight="1" x14ac:dyDescent="0.25">
      <c r="A262" s="7" t="s">
        <v>148</v>
      </c>
      <c r="B262" s="7"/>
      <c r="C262" s="6" t="s">
        <v>147</v>
      </c>
      <c r="D262" s="274">
        <f>D263</f>
        <v>298.5</v>
      </c>
      <c r="E262" s="274"/>
      <c r="F262" s="274">
        <f>F263</f>
        <v>298.5</v>
      </c>
      <c r="G262" s="274">
        <f t="shared" si="12"/>
        <v>0</v>
      </c>
      <c r="H262" s="274">
        <f t="shared" si="12"/>
        <v>298.5</v>
      </c>
    </row>
    <row r="263" spans="1:8" ht="27" customHeight="1" x14ac:dyDescent="0.25">
      <c r="A263" s="7"/>
      <c r="B263" s="7" t="s">
        <v>57</v>
      </c>
      <c r="C263" s="6" t="s">
        <v>56</v>
      </c>
      <c r="D263" s="274">
        <v>298.5</v>
      </c>
      <c r="E263" s="274"/>
      <c r="F263" s="274">
        <v>298.5</v>
      </c>
      <c r="G263" s="274">
        <f>298.5-298.5</f>
        <v>0</v>
      </c>
      <c r="H263" s="274">
        <v>298.5</v>
      </c>
    </row>
    <row r="264" spans="1:8" ht="18.75" customHeight="1" x14ac:dyDescent="0.25">
      <c r="A264" s="55" t="s">
        <v>146</v>
      </c>
      <c r="B264" s="55"/>
      <c r="C264" s="6" t="s">
        <v>145</v>
      </c>
      <c r="D264" s="274">
        <f>D265</f>
        <v>67</v>
      </c>
      <c r="E264" s="274"/>
      <c r="F264" s="274">
        <f>F265</f>
        <v>67</v>
      </c>
      <c r="G264" s="274">
        <f>G265</f>
        <v>67</v>
      </c>
      <c r="H264" s="274">
        <f>H265</f>
        <v>67</v>
      </c>
    </row>
    <row r="265" spans="1:8" ht="25.5" customHeight="1" x14ac:dyDescent="0.25">
      <c r="A265" s="55"/>
      <c r="B265" s="7" t="s">
        <v>57</v>
      </c>
      <c r="C265" s="6" t="s">
        <v>56</v>
      </c>
      <c r="D265" s="274">
        <f>D267</f>
        <v>67</v>
      </c>
      <c r="E265" s="274"/>
      <c r="F265" s="274">
        <f>F267</f>
        <v>67</v>
      </c>
      <c r="G265" s="274">
        <f>G267</f>
        <v>67</v>
      </c>
      <c r="H265" s="274">
        <f>H267</f>
        <v>67</v>
      </c>
    </row>
    <row r="266" spans="1:8" x14ac:dyDescent="0.25">
      <c r="A266" s="7"/>
      <c r="B266" s="7"/>
      <c r="C266" s="6" t="s">
        <v>114</v>
      </c>
      <c r="D266" s="274">
        <v>0</v>
      </c>
      <c r="E266" s="274"/>
      <c r="F266" s="274">
        <v>0</v>
      </c>
      <c r="G266" s="274">
        <v>0</v>
      </c>
      <c r="H266" s="274">
        <v>0</v>
      </c>
    </row>
    <row r="267" spans="1:8" x14ac:dyDescent="0.25">
      <c r="A267" s="7"/>
      <c r="B267" s="7"/>
      <c r="C267" s="6" t="s">
        <v>106</v>
      </c>
      <c r="D267" s="274">
        <v>67</v>
      </c>
      <c r="E267" s="274"/>
      <c r="F267" s="274">
        <v>67</v>
      </c>
      <c r="G267" s="274">
        <v>67</v>
      </c>
      <c r="H267" s="274">
        <v>67</v>
      </c>
    </row>
    <row r="268" spans="1:8" x14ac:dyDescent="0.25">
      <c r="A268" s="31" t="s">
        <v>63</v>
      </c>
      <c r="B268" s="31"/>
      <c r="C268" s="52" t="s">
        <v>62</v>
      </c>
      <c r="D268" s="272">
        <f>D269</f>
        <v>1042.5999999999999</v>
      </c>
      <c r="E268" s="272"/>
      <c r="F268" s="272">
        <f>F269</f>
        <v>1042.5999999999999</v>
      </c>
      <c r="G268" s="272">
        <f t="shared" ref="G268:H270" si="13">G269</f>
        <v>1042.5999999999999</v>
      </c>
      <c r="H268" s="272">
        <f t="shared" si="13"/>
        <v>1042.5999999999999</v>
      </c>
    </row>
    <row r="269" spans="1:8" ht="66" x14ac:dyDescent="0.25">
      <c r="A269" s="226" t="s">
        <v>61</v>
      </c>
      <c r="B269" s="226"/>
      <c r="C269" s="227" t="s">
        <v>60</v>
      </c>
      <c r="D269" s="273">
        <f>D270</f>
        <v>1042.5999999999999</v>
      </c>
      <c r="E269" s="273"/>
      <c r="F269" s="273">
        <f>F270</f>
        <v>1042.5999999999999</v>
      </c>
      <c r="G269" s="273">
        <f t="shared" si="13"/>
        <v>1042.5999999999999</v>
      </c>
      <c r="H269" s="273">
        <f t="shared" si="13"/>
        <v>1042.5999999999999</v>
      </c>
    </row>
    <row r="270" spans="1:8" ht="26.4" x14ac:dyDescent="0.25">
      <c r="A270" s="7" t="s">
        <v>59</v>
      </c>
      <c r="B270" s="7"/>
      <c r="C270" s="6" t="s">
        <v>58</v>
      </c>
      <c r="D270" s="274">
        <f>D271</f>
        <v>1042.5999999999999</v>
      </c>
      <c r="E270" s="274"/>
      <c r="F270" s="274">
        <f>F271</f>
        <v>1042.5999999999999</v>
      </c>
      <c r="G270" s="274">
        <f t="shared" si="13"/>
        <v>1042.5999999999999</v>
      </c>
      <c r="H270" s="274">
        <f t="shared" si="13"/>
        <v>1042.5999999999999</v>
      </c>
    </row>
    <row r="271" spans="1:8" ht="27" customHeight="1" x14ac:dyDescent="0.25">
      <c r="A271" s="7"/>
      <c r="B271" s="7" t="s">
        <v>57</v>
      </c>
      <c r="C271" s="6" t="s">
        <v>56</v>
      </c>
      <c r="D271" s="274">
        <v>1042.5999999999999</v>
      </c>
      <c r="E271" s="274"/>
      <c r="F271" s="274">
        <v>1042.5999999999999</v>
      </c>
      <c r="G271" s="274">
        <v>1042.5999999999999</v>
      </c>
      <c r="H271" s="274">
        <v>1042.5999999999999</v>
      </c>
    </row>
    <row r="272" spans="1:8" s="1" customFormat="1" ht="40.200000000000003" x14ac:dyDescent="0.3">
      <c r="A272" s="245" t="s">
        <v>73</v>
      </c>
      <c r="B272" s="245"/>
      <c r="C272" s="248" t="s">
        <v>72</v>
      </c>
      <c r="D272" s="271">
        <f>D273+D281</f>
        <v>2337.3541</v>
      </c>
      <c r="E272" s="271"/>
      <c r="F272" s="271">
        <f>F273+F281</f>
        <v>2337.3541</v>
      </c>
      <c r="G272" s="271">
        <f>G273+G281</f>
        <v>2150</v>
      </c>
      <c r="H272" s="271">
        <f>H273+H281</f>
        <v>14790.342860000001</v>
      </c>
    </row>
    <row r="273" spans="1:8" s="1" customFormat="1" ht="53.4" x14ac:dyDescent="0.3">
      <c r="A273" s="226" t="s">
        <v>71</v>
      </c>
      <c r="B273" s="234"/>
      <c r="C273" s="227" t="s">
        <v>172</v>
      </c>
      <c r="D273" s="273">
        <f>D274+D276+D279</f>
        <v>2337.3541</v>
      </c>
      <c r="E273" s="273"/>
      <c r="F273" s="273">
        <f>F274+F276+F279</f>
        <v>2337.3541</v>
      </c>
      <c r="G273" s="273">
        <f>G274+G276+G279</f>
        <v>299.2</v>
      </c>
      <c r="H273" s="273">
        <f>H274+H276+H279</f>
        <v>1933.2</v>
      </c>
    </row>
    <row r="274" spans="1:8" s="1" customFormat="1" ht="66.599999999999994" x14ac:dyDescent="0.3">
      <c r="A274" s="7" t="s">
        <v>69</v>
      </c>
      <c r="B274" s="7"/>
      <c r="C274" s="6" t="s">
        <v>652</v>
      </c>
      <c r="D274" s="274">
        <f>D275</f>
        <v>1677.6</v>
      </c>
      <c r="E274" s="274"/>
      <c r="F274" s="274">
        <f>F275</f>
        <v>1677.6</v>
      </c>
      <c r="G274" s="274">
        <f>G275</f>
        <v>0</v>
      </c>
      <c r="H274" s="274">
        <f>H275</f>
        <v>1634</v>
      </c>
    </row>
    <row r="275" spans="1:8" s="1" customFormat="1" ht="27.75" customHeight="1" x14ac:dyDescent="0.3">
      <c r="A275" s="7"/>
      <c r="B275" s="7" t="s">
        <v>57</v>
      </c>
      <c r="C275" s="6" t="s">
        <v>56</v>
      </c>
      <c r="D275" s="274">
        <f>1634+43.6</f>
        <v>1677.6</v>
      </c>
      <c r="E275" s="274"/>
      <c r="F275" s="274">
        <f>1634+43.6</f>
        <v>1677.6</v>
      </c>
      <c r="G275" s="274">
        <f>1756.9-114.3-1642.6</f>
        <v>0</v>
      </c>
      <c r="H275" s="274">
        <v>1634</v>
      </c>
    </row>
    <row r="276" spans="1:8" s="1" customFormat="1" ht="14.4" x14ac:dyDescent="0.3">
      <c r="A276" s="7" t="s">
        <v>171</v>
      </c>
      <c r="B276" s="7"/>
      <c r="C276" s="6" t="s">
        <v>170</v>
      </c>
      <c r="D276" s="274">
        <f t="shared" ref="D276:H277" si="14">D277</f>
        <v>299.2</v>
      </c>
      <c r="E276" s="274"/>
      <c r="F276" s="274">
        <f t="shared" si="14"/>
        <v>299.2</v>
      </c>
      <c r="G276" s="274">
        <f t="shared" si="14"/>
        <v>299.2</v>
      </c>
      <c r="H276" s="274">
        <f t="shared" si="14"/>
        <v>299.2</v>
      </c>
    </row>
    <row r="277" spans="1:8" s="1" customFormat="1" ht="26.25" customHeight="1" x14ac:dyDescent="0.3">
      <c r="A277" s="7"/>
      <c r="B277" s="7" t="s">
        <v>57</v>
      </c>
      <c r="C277" s="6" t="s">
        <v>56</v>
      </c>
      <c r="D277" s="274">
        <f t="shared" si="14"/>
        <v>299.2</v>
      </c>
      <c r="E277" s="274"/>
      <c r="F277" s="274">
        <f t="shared" si="14"/>
        <v>299.2</v>
      </c>
      <c r="G277" s="274">
        <f t="shared" si="14"/>
        <v>299.2</v>
      </c>
      <c r="H277" s="274">
        <f t="shared" si="14"/>
        <v>299.2</v>
      </c>
    </row>
    <row r="278" spans="1:8" s="1" customFormat="1" ht="14.4" x14ac:dyDescent="0.3">
      <c r="A278" s="7"/>
      <c r="B278" s="7"/>
      <c r="C278" s="6" t="s">
        <v>106</v>
      </c>
      <c r="D278" s="274">
        <v>299.2</v>
      </c>
      <c r="E278" s="274"/>
      <c r="F278" s="274">
        <v>299.2</v>
      </c>
      <c r="G278" s="274">
        <v>299.2</v>
      </c>
      <c r="H278" s="274">
        <v>299.2</v>
      </c>
    </row>
    <row r="279" spans="1:8" s="1" customFormat="1" ht="27" x14ac:dyDescent="0.3">
      <c r="A279" s="7" t="s">
        <v>830</v>
      </c>
      <c r="B279" s="7"/>
      <c r="C279" s="6" t="s">
        <v>831</v>
      </c>
      <c r="D279" s="274">
        <f>D280</f>
        <v>360.55410000000001</v>
      </c>
      <c r="E279" s="274"/>
      <c r="F279" s="274">
        <f>F280</f>
        <v>360.55410000000001</v>
      </c>
      <c r="G279" s="274">
        <v>0</v>
      </c>
      <c r="H279" s="274">
        <v>0</v>
      </c>
    </row>
    <row r="280" spans="1:8" s="1" customFormat="1" ht="28.5" customHeight="1" x14ac:dyDescent="0.3">
      <c r="A280" s="7"/>
      <c r="B280" s="7" t="s">
        <v>57</v>
      </c>
      <c r="C280" s="6" t="s">
        <v>56</v>
      </c>
      <c r="D280" s="274">
        <v>360.55410000000001</v>
      </c>
      <c r="E280" s="274"/>
      <c r="F280" s="274">
        <v>360.55410000000001</v>
      </c>
      <c r="G280" s="274">
        <v>0</v>
      </c>
      <c r="H280" s="274">
        <v>0</v>
      </c>
    </row>
    <row r="281" spans="1:8" s="1" customFormat="1" ht="40.200000000000003" x14ac:dyDescent="0.3">
      <c r="A281" s="226" t="s">
        <v>169</v>
      </c>
      <c r="B281" s="242"/>
      <c r="C281" s="242" t="s">
        <v>168</v>
      </c>
      <c r="D281" s="273">
        <f>D282+D286</f>
        <v>0</v>
      </c>
      <c r="E281" s="273"/>
      <c r="F281" s="273">
        <f>F282+F286</f>
        <v>0</v>
      </c>
      <c r="G281" s="273">
        <f>G282+G286</f>
        <v>1850.8</v>
      </c>
      <c r="H281" s="273">
        <f>H282+H286</f>
        <v>12857.14286</v>
      </c>
    </row>
    <row r="282" spans="1:8" s="1" customFormat="1" ht="27" x14ac:dyDescent="0.3">
      <c r="A282" s="7" t="s">
        <v>167</v>
      </c>
      <c r="B282" s="7"/>
      <c r="C282" s="6" t="s">
        <v>166</v>
      </c>
      <c r="D282" s="274">
        <f>D283</f>
        <v>0</v>
      </c>
      <c r="E282" s="274"/>
      <c r="F282" s="274">
        <f>F283</f>
        <v>0</v>
      </c>
      <c r="G282" s="274">
        <f>G283</f>
        <v>0</v>
      </c>
      <c r="H282" s="274">
        <f>H283</f>
        <v>12857.14286</v>
      </c>
    </row>
    <row r="283" spans="1:8" s="1" customFormat="1" ht="27.75" customHeight="1" x14ac:dyDescent="0.3">
      <c r="A283" s="7"/>
      <c r="B283" s="7" t="s">
        <v>57</v>
      </c>
      <c r="C283" s="6" t="s">
        <v>56</v>
      </c>
      <c r="D283" s="274">
        <f>D284+D285</f>
        <v>0</v>
      </c>
      <c r="E283" s="274"/>
      <c r="F283" s="274">
        <f>F284+F285</f>
        <v>0</v>
      </c>
      <c r="G283" s="274">
        <f>G284+G285</f>
        <v>0</v>
      </c>
      <c r="H283" s="274">
        <f>H284+H285</f>
        <v>12857.14286</v>
      </c>
    </row>
    <row r="284" spans="1:8" s="1" customFormat="1" ht="14.4" x14ac:dyDescent="0.3">
      <c r="A284" s="7"/>
      <c r="B284" s="7"/>
      <c r="C284" s="6" t="s">
        <v>165</v>
      </c>
      <c r="D284" s="274">
        <v>0</v>
      </c>
      <c r="E284" s="274"/>
      <c r="F284" s="274">
        <v>0</v>
      </c>
      <c r="G284" s="274">
        <v>0</v>
      </c>
      <c r="H284" s="274">
        <v>0</v>
      </c>
    </row>
    <row r="285" spans="1:8" s="1" customFormat="1" ht="14.4" x14ac:dyDescent="0.3">
      <c r="A285" s="7"/>
      <c r="B285" s="7"/>
      <c r="C285" s="6" t="s">
        <v>164</v>
      </c>
      <c r="D285" s="274">
        <v>0</v>
      </c>
      <c r="E285" s="274"/>
      <c r="F285" s="274">
        <v>0</v>
      </c>
      <c r="G285" s="274">
        <v>0</v>
      </c>
      <c r="H285" s="274">
        <v>12857.14286</v>
      </c>
    </row>
    <row r="286" spans="1:8" ht="52.8" x14ac:dyDescent="0.25">
      <c r="A286" s="7" t="s">
        <v>617</v>
      </c>
      <c r="B286" s="142"/>
      <c r="C286" s="202" t="s">
        <v>618</v>
      </c>
      <c r="D286" s="274">
        <f>D287</f>
        <v>0</v>
      </c>
      <c r="E286" s="274"/>
      <c r="F286" s="274">
        <f>F287</f>
        <v>0</v>
      </c>
      <c r="G286" s="274">
        <f>G287</f>
        <v>1850.8</v>
      </c>
      <c r="H286" s="274">
        <f>H287</f>
        <v>0</v>
      </c>
    </row>
    <row r="287" spans="1:8" ht="24.75" customHeight="1" x14ac:dyDescent="0.25">
      <c r="A287" s="142"/>
      <c r="B287" s="7" t="s">
        <v>57</v>
      </c>
      <c r="C287" s="6" t="s">
        <v>56</v>
      </c>
      <c r="D287" s="274">
        <v>0</v>
      </c>
      <c r="E287" s="274"/>
      <c r="F287" s="274">
        <v>0</v>
      </c>
      <c r="G287" s="274">
        <v>1850.8</v>
      </c>
      <c r="H287" s="274">
        <v>0</v>
      </c>
    </row>
    <row r="288" spans="1:8" s="1" customFormat="1" ht="53.4" x14ac:dyDescent="0.3">
      <c r="A288" s="245" t="s">
        <v>500</v>
      </c>
      <c r="B288" s="245"/>
      <c r="C288" s="248" t="s">
        <v>499</v>
      </c>
      <c r="D288" s="271">
        <f>D289+D295</f>
        <v>865.3</v>
      </c>
      <c r="E288" s="271"/>
      <c r="F288" s="271">
        <f>F289+F295</f>
        <v>865.3</v>
      </c>
      <c r="G288" s="271">
        <f>G289+G295</f>
        <v>865.3</v>
      </c>
      <c r="H288" s="271">
        <f>H289+H295</f>
        <v>623.29999999999995</v>
      </c>
    </row>
    <row r="289" spans="1:8" s="1" customFormat="1" ht="66.599999999999994" x14ac:dyDescent="0.3">
      <c r="A289" s="31" t="s">
        <v>498</v>
      </c>
      <c r="B289" s="31"/>
      <c r="C289" s="52" t="s">
        <v>745</v>
      </c>
      <c r="D289" s="272">
        <f>D290</f>
        <v>538.19999999999993</v>
      </c>
      <c r="E289" s="272"/>
      <c r="F289" s="272">
        <f>F290</f>
        <v>538.19999999999993</v>
      </c>
      <c r="G289" s="272">
        <f>G290</f>
        <v>538.19999999999993</v>
      </c>
      <c r="H289" s="272">
        <f>H290</f>
        <v>296.2</v>
      </c>
    </row>
    <row r="290" spans="1:8" s="1" customFormat="1" ht="66.599999999999994" x14ac:dyDescent="0.3">
      <c r="A290" s="226" t="s">
        <v>497</v>
      </c>
      <c r="B290" s="234"/>
      <c r="C290" s="227" t="s">
        <v>746</v>
      </c>
      <c r="D290" s="273">
        <f>D291+D293</f>
        <v>538.19999999999993</v>
      </c>
      <c r="E290" s="273"/>
      <c r="F290" s="273">
        <f>F291+F293</f>
        <v>538.19999999999993</v>
      </c>
      <c r="G290" s="273">
        <f>G291+G293</f>
        <v>538.19999999999993</v>
      </c>
      <c r="H290" s="273">
        <f>H291+H293</f>
        <v>296.2</v>
      </c>
    </row>
    <row r="291" spans="1:8" s="1" customFormat="1" ht="53.4" x14ac:dyDescent="0.3">
      <c r="A291" s="7" t="s">
        <v>496</v>
      </c>
      <c r="B291" s="7"/>
      <c r="C291" s="6" t="s">
        <v>495</v>
      </c>
      <c r="D291" s="274">
        <f>D292</f>
        <v>7.4</v>
      </c>
      <c r="E291" s="274"/>
      <c r="F291" s="274">
        <f>F292</f>
        <v>7.4</v>
      </c>
      <c r="G291" s="274">
        <f>G292</f>
        <v>7.4</v>
      </c>
      <c r="H291" s="274">
        <f>H292</f>
        <v>7.4</v>
      </c>
    </row>
    <row r="292" spans="1:8" s="1" customFormat="1" ht="27" x14ac:dyDescent="0.3">
      <c r="A292" s="7"/>
      <c r="B292" s="7" t="s">
        <v>12</v>
      </c>
      <c r="C292" s="6" t="s">
        <v>11</v>
      </c>
      <c r="D292" s="274">
        <v>7.4</v>
      </c>
      <c r="E292" s="274"/>
      <c r="F292" s="274">
        <v>7.4</v>
      </c>
      <c r="G292" s="274">
        <v>7.4</v>
      </c>
      <c r="H292" s="274">
        <v>7.4</v>
      </c>
    </row>
    <row r="293" spans="1:8" s="1" customFormat="1" ht="79.8" x14ac:dyDescent="0.3">
      <c r="A293" s="7" t="s">
        <v>494</v>
      </c>
      <c r="B293" s="7"/>
      <c r="C293" s="6" t="s">
        <v>493</v>
      </c>
      <c r="D293" s="274">
        <f>D294</f>
        <v>530.79999999999995</v>
      </c>
      <c r="E293" s="274"/>
      <c r="F293" s="274">
        <f>F294</f>
        <v>530.79999999999995</v>
      </c>
      <c r="G293" s="274">
        <f>G294</f>
        <v>530.79999999999995</v>
      </c>
      <c r="H293" s="274">
        <f>H294</f>
        <v>288.8</v>
      </c>
    </row>
    <row r="294" spans="1:8" s="1" customFormat="1" ht="27" x14ac:dyDescent="0.3">
      <c r="A294" s="7"/>
      <c r="B294" s="7" t="s">
        <v>12</v>
      </c>
      <c r="C294" s="6" t="s">
        <v>11</v>
      </c>
      <c r="D294" s="274">
        <v>530.79999999999995</v>
      </c>
      <c r="E294" s="274"/>
      <c r="F294" s="274">
        <v>530.79999999999995</v>
      </c>
      <c r="G294" s="274">
        <v>530.79999999999995</v>
      </c>
      <c r="H294" s="274">
        <v>288.8</v>
      </c>
    </row>
    <row r="295" spans="1:8" s="1" customFormat="1" ht="40.200000000000003" x14ac:dyDescent="0.3">
      <c r="A295" s="31" t="s">
        <v>492</v>
      </c>
      <c r="B295" s="31"/>
      <c r="C295" s="52" t="s">
        <v>491</v>
      </c>
      <c r="D295" s="272">
        <f>D296</f>
        <v>327.10000000000002</v>
      </c>
      <c r="E295" s="272"/>
      <c r="F295" s="272">
        <f>F296</f>
        <v>327.10000000000002</v>
      </c>
      <c r="G295" s="272">
        <f>G296</f>
        <v>327.10000000000002</v>
      </c>
      <c r="H295" s="272">
        <f>H296</f>
        <v>327.10000000000002</v>
      </c>
    </row>
    <row r="296" spans="1:8" s="1" customFormat="1" ht="53.4" x14ac:dyDescent="0.3">
      <c r="A296" s="226" t="s">
        <v>490</v>
      </c>
      <c r="B296" s="234"/>
      <c r="C296" s="227" t="s">
        <v>653</v>
      </c>
      <c r="D296" s="273">
        <f>D297+D302+D305</f>
        <v>327.10000000000002</v>
      </c>
      <c r="E296" s="273"/>
      <c r="F296" s="273">
        <f>F297+F302+F305</f>
        <v>327.10000000000002</v>
      </c>
      <c r="G296" s="273">
        <f>G297+G302+G305</f>
        <v>327.10000000000002</v>
      </c>
      <c r="H296" s="273">
        <f>H297+H302+H305</f>
        <v>327.10000000000002</v>
      </c>
    </row>
    <row r="297" spans="1:8" s="1" customFormat="1" ht="27" x14ac:dyDescent="0.3">
      <c r="A297" s="7" t="s">
        <v>488</v>
      </c>
      <c r="B297" s="7"/>
      <c r="C297" s="116" t="s">
        <v>766</v>
      </c>
      <c r="D297" s="274">
        <f>D298+D301</f>
        <v>267.60000000000002</v>
      </c>
      <c r="E297" s="274"/>
      <c r="F297" s="274">
        <f>F298+F301</f>
        <v>267.60000000000002</v>
      </c>
      <c r="G297" s="274">
        <f>G298+G301</f>
        <v>267.60000000000002</v>
      </c>
      <c r="H297" s="274">
        <f>H298+H301</f>
        <v>267.60000000000002</v>
      </c>
    </row>
    <row r="298" spans="1:8" s="1" customFormat="1" ht="66.599999999999994" x14ac:dyDescent="0.3">
      <c r="A298" s="7"/>
      <c r="B298" s="7" t="s">
        <v>2</v>
      </c>
      <c r="C298" s="6" t="s">
        <v>1</v>
      </c>
      <c r="D298" s="274">
        <f>D299+D300</f>
        <v>248.5</v>
      </c>
      <c r="E298" s="274"/>
      <c r="F298" s="274">
        <f>F299+F300</f>
        <v>248.5</v>
      </c>
      <c r="G298" s="274">
        <f>G299+G300</f>
        <v>248.5</v>
      </c>
      <c r="H298" s="274">
        <f>H299+H300</f>
        <v>248.5</v>
      </c>
    </row>
    <row r="299" spans="1:8" s="1" customFormat="1" ht="14.4" x14ac:dyDescent="0.3">
      <c r="A299" s="7"/>
      <c r="B299" s="7"/>
      <c r="C299" s="6" t="s">
        <v>165</v>
      </c>
      <c r="D299" s="274">
        <v>86.1</v>
      </c>
      <c r="E299" s="274"/>
      <c r="F299" s="274">
        <v>86.1</v>
      </c>
      <c r="G299" s="274">
        <v>86.1</v>
      </c>
      <c r="H299" s="274">
        <v>86.1</v>
      </c>
    </row>
    <row r="300" spans="1:8" s="1" customFormat="1" ht="14.4" x14ac:dyDescent="0.3">
      <c r="A300" s="7"/>
      <c r="B300" s="7"/>
      <c r="C300" s="6" t="s">
        <v>164</v>
      </c>
      <c r="D300" s="274">
        <v>162.4</v>
      </c>
      <c r="E300" s="274"/>
      <c r="F300" s="274">
        <v>162.4</v>
      </c>
      <c r="G300" s="274">
        <v>162.4</v>
      </c>
      <c r="H300" s="274">
        <v>162.4</v>
      </c>
    </row>
    <row r="301" spans="1:8" s="1" customFormat="1" ht="27" x14ac:dyDescent="0.3">
      <c r="A301" s="7"/>
      <c r="B301" s="7" t="s">
        <v>12</v>
      </c>
      <c r="C301" s="6" t="s">
        <v>11</v>
      </c>
      <c r="D301" s="274">
        <v>19.100000000000001</v>
      </c>
      <c r="E301" s="274"/>
      <c r="F301" s="274">
        <v>19.100000000000001</v>
      </c>
      <c r="G301" s="274">
        <v>19.100000000000001</v>
      </c>
      <c r="H301" s="274">
        <v>19.100000000000001</v>
      </c>
    </row>
    <row r="302" spans="1:8" s="1" customFormat="1" ht="40.200000000000003" x14ac:dyDescent="0.3">
      <c r="A302" s="7" t="s">
        <v>487</v>
      </c>
      <c r="B302" s="7"/>
      <c r="C302" s="6" t="s">
        <v>767</v>
      </c>
      <c r="D302" s="274">
        <f>D303+D304</f>
        <v>35.5</v>
      </c>
      <c r="E302" s="274"/>
      <c r="F302" s="274">
        <f>F303+F304</f>
        <v>35.5</v>
      </c>
      <c r="G302" s="274">
        <f>G303+G304</f>
        <v>35.5</v>
      </c>
      <c r="H302" s="274">
        <f>H303+H304</f>
        <v>35.5</v>
      </c>
    </row>
    <row r="303" spans="1:8" s="1" customFormat="1" ht="27" x14ac:dyDescent="0.3">
      <c r="A303" s="7"/>
      <c r="B303" s="7" t="s">
        <v>12</v>
      </c>
      <c r="C303" s="6" t="s">
        <v>11</v>
      </c>
      <c r="D303" s="274">
        <v>29.5</v>
      </c>
      <c r="E303" s="274"/>
      <c r="F303" s="274">
        <v>29.5</v>
      </c>
      <c r="G303" s="274">
        <v>29.5</v>
      </c>
      <c r="H303" s="274">
        <v>29.5</v>
      </c>
    </row>
    <row r="304" spans="1:8" s="1" customFormat="1" ht="25.5" customHeight="1" x14ac:dyDescent="0.3">
      <c r="A304" s="7"/>
      <c r="B304" s="7" t="s">
        <v>57</v>
      </c>
      <c r="C304" s="6" t="s">
        <v>56</v>
      </c>
      <c r="D304" s="274">
        <v>6</v>
      </c>
      <c r="E304" s="274"/>
      <c r="F304" s="274">
        <v>6</v>
      </c>
      <c r="G304" s="274">
        <v>6</v>
      </c>
      <c r="H304" s="274">
        <v>6</v>
      </c>
    </row>
    <row r="305" spans="1:8" s="1" customFormat="1" ht="14.4" x14ac:dyDescent="0.3">
      <c r="A305" s="7" t="s">
        <v>486</v>
      </c>
      <c r="B305" s="7"/>
      <c r="C305" s="6" t="s">
        <v>485</v>
      </c>
      <c r="D305" s="274">
        <f>D306</f>
        <v>24</v>
      </c>
      <c r="E305" s="274"/>
      <c r="F305" s="274">
        <f>F306</f>
        <v>24</v>
      </c>
      <c r="G305" s="274">
        <f>G306</f>
        <v>24</v>
      </c>
      <c r="H305" s="274">
        <f>H306</f>
        <v>24</v>
      </c>
    </row>
    <row r="306" spans="1:8" s="1" customFormat="1" ht="27" customHeight="1" x14ac:dyDescent="0.3">
      <c r="A306" s="7"/>
      <c r="B306" s="7" t="s">
        <v>57</v>
      </c>
      <c r="C306" s="6" t="s">
        <v>56</v>
      </c>
      <c r="D306" s="274">
        <v>24</v>
      </c>
      <c r="E306" s="274"/>
      <c r="F306" s="274">
        <v>24</v>
      </c>
      <c r="G306" s="274">
        <v>24</v>
      </c>
      <c r="H306" s="274">
        <v>24</v>
      </c>
    </row>
    <row r="307" spans="1:8" s="1" customFormat="1" ht="40.200000000000003" x14ac:dyDescent="0.3">
      <c r="A307" s="245" t="s">
        <v>414</v>
      </c>
      <c r="B307" s="245"/>
      <c r="C307" s="248" t="s">
        <v>413</v>
      </c>
      <c r="D307" s="271">
        <f>D308+D317</f>
        <v>377</v>
      </c>
      <c r="E307" s="271"/>
      <c r="F307" s="271">
        <f>F308+F317</f>
        <v>377</v>
      </c>
      <c r="G307" s="271">
        <f>G308+G317</f>
        <v>309</v>
      </c>
      <c r="H307" s="271">
        <f>H308+H317</f>
        <v>309</v>
      </c>
    </row>
    <row r="308" spans="1:8" s="1" customFormat="1" ht="40.200000000000003" x14ac:dyDescent="0.3">
      <c r="A308" s="31" t="s">
        <v>412</v>
      </c>
      <c r="B308" s="31"/>
      <c r="C308" s="83" t="s">
        <v>411</v>
      </c>
      <c r="D308" s="272">
        <f>D309+D314</f>
        <v>117.2</v>
      </c>
      <c r="E308" s="272"/>
      <c r="F308" s="272">
        <f>F309+F314</f>
        <v>117.2</v>
      </c>
      <c r="G308" s="272">
        <f>G309+G314</f>
        <v>49.2</v>
      </c>
      <c r="H308" s="272">
        <f>H309+H314</f>
        <v>49.2</v>
      </c>
    </row>
    <row r="309" spans="1:8" s="1" customFormat="1" ht="40.200000000000003" x14ac:dyDescent="0.3">
      <c r="A309" s="226" t="s">
        <v>410</v>
      </c>
      <c r="B309" s="234"/>
      <c r="C309" s="239" t="s">
        <v>409</v>
      </c>
      <c r="D309" s="273">
        <f>D310+D312</f>
        <v>49.2</v>
      </c>
      <c r="E309" s="273"/>
      <c r="F309" s="273">
        <f>F310+F312</f>
        <v>49.2</v>
      </c>
      <c r="G309" s="273">
        <f>G310+G312</f>
        <v>49.2</v>
      </c>
      <c r="H309" s="273">
        <f>H310+H312</f>
        <v>49.2</v>
      </c>
    </row>
    <row r="310" spans="1:8" s="1" customFormat="1" ht="27" x14ac:dyDescent="0.3">
      <c r="A310" s="7" t="s">
        <v>408</v>
      </c>
      <c r="B310" s="7"/>
      <c r="C310" s="103" t="s">
        <v>407</v>
      </c>
      <c r="D310" s="274">
        <f>D311</f>
        <v>19.2</v>
      </c>
      <c r="E310" s="274"/>
      <c r="F310" s="274">
        <f>F311</f>
        <v>19.2</v>
      </c>
      <c r="G310" s="274">
        <f>G311</f>
        <v>19.2</v>
      </c>
      <c r="H310" s="274">
        <f>H311</f>
        <v>19.2</v>
      </c>
    </row>
    <row r="311" spans="1:8" s="1" customFormat="1" ht="27" x14ac:dyDescent="0.3">
      <c r="A311" s="7"/>
      <c r="B311" s="7" t="s">
        <v>12</v>
      </c>
      <c r="C311" s="6" t="s">
        <v>11</v>
      </c>
      <c r="D311" s="274">
        <v>19.2</v>
      </c>
      <c r="E311" s="274"/>
      <c r="F311" s="274">
        <v>19.2</v>
      </c>
      <c r="G311" s="274">
        <v>19.2</v>
      </c>
      <c r="H311" s="274">
        <v>19.2</v>
      </c>
    </row>
    <row r="312" spans="1:8" s="1" customFormat="1" ht="14.4" x14ac:dyDescent="0.3">
      <c r="A312" s="7" t="s">
        <v>406</v>
      </c>
      <c r="B312" s="7"/>
      <c r="C312" s="103" t="s">
        <v>405</v>
      </c>
      <c r="D312" s="274">
        <f>D313</f>
        <v>30</v>
      </c>
      <c r="E312" s="274"/>
      <c r="F312" s="274">
        <f>F313</f>
        <v>30</v>
      </c>
      <c r="G312" s="274">
        <f>G313</f>
        <v>30</v>
      </c>
      <c r="H312" s="274">
        <f>H313</f>
        <v>30</v>
      </c>
    </row>
    <row r="313" spans="1:8" s="1" customFormat="1" ht="27" x14ac:dyDescent="0.3">
      <c r="A313" s="7"/>
      <c r="B313" s="7" t="s">
        <v>12</v>
      </c>
      <c r="C313" s="6" t="s">
        <v>11</v>
      </c>
      <c r="D313" s="274">
        <v>30</v>
      </c>
      <c r="E313" s="274"/>
      <c r="F313" s="274">
        <v>30</v>
      </c>
      <c r="G313" s="274">
        <v>30</v>
      </c>
      <c r="H313" s="274">
        <v>30</v>
      </c>
    </row>
    <row r="314" spans="1:8" s="1" customFormat="1" ht="53.4" x14ac:dyDescent="0.3">
      <c r="A314" s="226" t="s">
        <v>606</v>
      </c>
      <c r="B314" s="226"/>
      <c r="C314" s="227" t="s">
        <v>607</v>
      </c>
      <c r="D314" s="273">
        <f t="shared" ref="D314:H315" si="15">D315</f>
        <v>68</v>
      </c>
      <c r="E314" s="273"/>
      <c r="F314" s="273">
        <f t="shared" si="15"/>
        <v>68</v>
      </c>
      <c r="G314" s="273">
        <f t="shared" si="15"/>
        <v>0</v>
      </c>
      <c r="H314" s="273">
        <f t="shared" si="15"/>
        <v>0</v>
      </c>
    </row>
    <row r="315" spans="1:8" s="1" customFormat="1" ht="27" x14ac:dyDescent="0.3">
      <c r="A315" s="7" t="s">
        <v>747</v>
      </c>
      <c r="B315" s="7"/>
      <c r="C315" s="6" t="s">
        <v>608</v>
      </c>
      <c r="D315" s="274">
        <f t="shared" si="15"/>
        <v>68</v>
      </c>
      <c r="E315" s="274"/>
      <c r="F315" s="274">
        <f t="shared" si="15"/>
        <v>68</v>
      </c>
      <c r="G315" s="274">
        <f t="shared" si="15"/>
        <v>0</v>
      </c>
      <c r="H315" s="274">
        <f t="shared" si="15"/>
        <v>0</v>
      </c>
    </row>
    <row r="316" spans="1:8" s="1" customFormat="1" ht="27" x14ac:dyDescent="0.3">
      <c r="A316" s="7"/>
      <c r="B316" s="7" t="s">
        <v>12</v>
      </c>
      <c r="C316" s="6" t="s">
        <v>11</v>
      </c>
      <c r="D316" s="274">
        <v>68</v>
      </c>
      <c r="E316" s="274"/>
      <c r="F316" s="274">
        <v>68</v>
      </c>
      <c r="G316" s="274">
        <v>0</v>
      </c>
      <c r="H316" s="274">
        <v>0</v>
      </c>
    </row>
    <row r="317" spans="1:8" s="1" customFormat="1" ht="40.200000000000003" x14ac:dyDescent="0.3">
      <c r="A317" s="31" t="s">
        <v>475</v>
      </c>
      <c r="B317" s="31"/>
      <c r="C317" s="83" t="s">
        <v>474</v>
      </c>
      <c r="D317" s="272">
        <f>D318+D321</f>
        <v>259.8</v>
      </c>
      <c r="E317" s="272"/>
      <c r="F317" s="272">
        <f>F318+F321</f>
        <v>259.8</v>
      </c>
      <c r="G317" s="272">
        <f>G318+G321</f>
        <v>259.8</v>
      </c>
      <c r="H317" s="272">
        <f>H318+H321</f>
        <v>259.8</v>
      </c>
    </row>
    <row r="318" spans="1:8" s="1" customFormat="1" ht="27" x14ac:dyDescent="0.3">
      <c r="A318" s="226" t="s">
        <v>473</v>
      </c>
      <c r="B318" s="226"/>
      <c r="C318" s="239" t="s">
        <v>472</v>
      </c>
      <c r="D318" s="273">
        <f t="shared" ref="D318:H319" si="16">D319</f>
        <v>124</v>
      </c>
      <c r="E318" s="273"/>
      <c r="F318" s="273">
        <f t="shared" si="16"/>
        <v>124</v>
      </c>
      <c r="G318" s="273">
        <f t="shared" si="16"/>
        <v>124</v>
      </c>
      <c r="H318" s="273">
        <f t="shared" si="16"/>
        <v>124</v>
      </c>
    </row>
    <row r="319" spans="1:8" s="1" customFormat="1" ht="14.4" x14ac:dyDescent="0.3">
      <c r="A319" s="7" t="s">
        <v>471</v>
      </c>
      <c r="B319" s="7"/>
      <c r="C319" s="103" t="s">
        <v>470</v>
      </c>
      <c r="D319" s="274">
        <f t="shared" si="16"/>
        <v>124</v>
      </c>
      <c r="E319" s="274"/>
      <c r="F319" s="274">
        <f t="shared" si="16"/>
        <v>124</v>
      </c>
      <c r="G319" s="274">
        <f t="shared" si="16"/>
        <v>124</v>
      </c>
      <c r="H319" s="274">
        <f t="shared" si="16"/>
        <v>124</v>
      </c>
    </row>
    <row r="320" spans="1:8" s="1" customFormat="1" ht="27" x14ac:dyDescent="0.3">
      <c r="A320" s="7"/>
      <c r="B320" s="7" t="s">
        <v>12</v>
      </c>
      <c r="C320" s="6" t="s">
        <v>11</v>
      </c>
      <c r="D320" s="274">
        <v>124</v>
      </c>
      <c r="E320" s="274"/>
      <c r="F320" s="274">
        <v>124</v>
      </c>
      <c r="G320" s="274">
        <v>124</v>
      </c>
      <c r="H320" s="274">
        <v>124</v>
      </c>
    </row>
    <row r="321" spans="1:8" s="1" customFormat="1" ht="27" x14ac:dyDescent="0.3">
      <c r="A321" s="226" t="s">
        <v>469</v>
      </c>
      <c r="B321" s="226"/>
      <c r="C321" s="239" t="s">
        <v>468</v>
      </c>
      <c r="D321" s="273">
        <f>D322+D324+D326+D328</f>
        <v>135.80000000000001</v>
      </c>
      <c r="E321" s="273"/>
      <c r="F321" s="273">
        <f>F322+F324+F326+F328</f>
        <v>135.80000000000001</v>
      </c>
      <c r="G321" s="273">
        <f>G322+G324+G326+G328</f>
        <v>135.80000000000001</v>
      </c>
      <c r="H321" s="273">
        <f>H322+H324+H326+H328</f>
        <v>135.80000000000001</v>
      </c>
    </row>
    <row r="322" spans="1:8" s="1" customFormat="1" ht="40.200000000000003" x14ac:dyDescent="0.3">
      <c r="A322" s="7" t="s">
        <v>467</v>
      </c>
      <c r="B322" s="7"/>
      <c r="C322" s="103" t="s">
        <v>466</v>
      </c>
      <c r="D322" s="274">
        <f>D323</f>
        <v>40.4</v>
      </c>
      <c r="E322" s="274"/>
      <c r="F322" s="274">
        <f>F323</f>
        <v>40.4</v>
      </c>
      <c r="G322" s="274">
        <f>G323</f>
        <v>40.4</v>
      </c>
      <c r="H322" s="274">
        <f>H323</f>
        <v>40.4</v>
      </c>
    </row>
    <row r="323" spans="1:8" s="1" customFormat="1" ht="27" x14ac:dyDescent="0.3">
      <c r="A323" s="7"/>
      <c r="B323" s="7" t="s">
        <v>12</v>
      </c>
      <c r="C323" s="6" t="s">
        <v>11</v>
      </c>
      <c r="D323" s="274">
        <v>40.4</v>
      </c>
      <c r="E323" s="274"/>
      <c r="F323" s="274">
        <v>40.4</v>
      </c>
      <c r="G323" s="274">
        <v>40.4</v>
      </c>
      <c r="H323" s="274">
        <v>40.4</v>
      </c>
    </row>
    <row r="324" spans="1:8" s="1" customFormat="1" ht="27" x14ac:dyDescent="0.3">
      <c r="A324" s="7" t="s">
        <v>465</v>
      </c>
      <c r="B324" s="7"/>
      <c r="C324" s="103" t="s">
        <v>464</v>
      </c>
      <c r="D324" s="274">
        <f>D325</f>
        <v>40</v>
      </c>
      <c r="E324" s="274"/>
      <c r="F324" s="274">
        <f>F325</f>
        <v>40</v>
      </c>
      <c r="G324" s="274">
        <f>G325</f>
        <v>40</v>
      </c>
      <c r="H324" s="274">
        <f>H325</f>
        <v>40</v>
      </c>
    </row>
    <row r="325" spans="1:8" s="1" customFormat="1" ht="27" x14ac:dyDescent="0.3">
      <c r="A325" s="7"/>
      <c r="B325" s="7" t="s">
        <v>12</v>
      </c>
      <c r="C325" s="6" t="s">
        <v>11</v>
      </c>
      <c r="D325" s="274">
        <v>40</v>
      </c>
      <c r="E325" s="274"/>
      <c r="F325" s="274">
        <v>40</v>
      </c>
      <c r="G325" s="274">
        <v>40</v>
      </c>
      <c r="H325" s="274">
        <v>40</v>
      </c>
    </row>
    <row r="326" spans="1:8" s="1" customFormat="1" ht="27" x14ac:dyDescent="0.3">
      <c r="A326" s="7" t="s">
        <v>463</v>
      </c>
      <c r="B326" s="7"/>
      <c r="C326" s="103" t="s">
        <v>462</v>
      </c>
      <c r="D326" s="274">
        <f>D327</f>
        <v>26.6</v>
      </c>
      <c r="E326" s="274"/>
      <c r="F326" s="274">
        <f>F327</f>
        <v>26.6</v>
      </c>
      <c r="G326" s="274">
        <f>G327</f>
        <v>26.6</v>
      </c>
      <c r="H326" s="274">
        <f>H327</f>
        <v>26.6</v>
      </c>
    </row>
    <row r="327" spans="1:8" s="1" customFormat="1" ht="27" x14ac:dyDescent="0.3">
      <c r="A327" s="7"/>
      <c r="B327" s="7" t="s">
        <v>12</v>
      </c>
      <c r="C327" s="6" t="s">
        <v>11</v>
      </c>
      <c r="D327" s="274">
        <v>26.6</v>
      </c>
      <c r="E327" s="274"/>
      <c r="F327" s="274">
        <v>26.6</v>
      </c>
      <c r="G327" s="274">
        <v>26.6</v>
      </c>
      <c r="H327" s="274">
        <v>26.6</v>
      </c>
    </row>
    <row r="328" spans="1:8" s="1" customFormat="1" ht="14.4" x14ac:dyDescent="0.3">
      <c r="A328" s="7" t="s">
        <v>461</v>
      </c>
      <c r="B328" s="7"/>
      <c r="C328" s="103" t="s">
        <v>460</v>
      </c>
      <c r="D328" s="274">
        <f>D329</f>
        <v>28.8</v>
      </c>
      <c r="E328" s="274"/>
      <c r="F328" s="274">
        <f>F329</f>
        <v>28.8</v>
      </c>
      <c r="G328" s="274">
        <f>G329</f>
        <v>28.8</v>
      </c>
      <c r="H328" s="274">
        <f>H329</f>
        <v>28.8</v>
      </c>
    </row>
    <row r="329" spans="1:8" s="1" customFormat="1" ht="27" x14ac:dyDescent="0.3">
      <c r="A329" s="7"/>
      <c r="B329" s="7" t="s">
        <v>12</v>
      </c>
      <c r="C329" s="6" t="s">
        <v>11</v>
      </c>
      <c r="D329" s="274">
        <v>28.8</v>
      </c>
      <c r="E329" s="274"/>
      <c r="F329" s="274">
        <v>28.8</v>
      </c>
      <c r="G329" s="274">
        <v>28.8</v>
      </c>
      <c r="H329" s="274">
        <v>28.8</v>
      </c>
    </row>
    <row r="330" spans="1:8" s="1" customFormat="1" ht="40.200000000000003" x14ac:dyDescent="0.3">
      <c r="A330" s="245" t="s">
        <v>314</v>
      </c>
      <c r="B330" s="245"/>
      <c r="C330" s="248" t="s">
        <v>313</v>
      </c>
      <c r="D330" s="271">
        <f>D331+D338+D383</f>
        <v>61978.721800000007</v>
      </c>
      <c r="E330" s="271">
        <f>E331+E338+E383</f>
        <v>-163.1</v>
      </c>
      <c r="F330" s="271">
        <f>F331+F338+F383</f>
        <v>61815.621800000008</v>
      </c>
      <c r="G330" s="271">
        <f>G331+G338+G383</f>
        <v>27306.978629999998</v>
      </c>
      <c r="H330" s="271">
        <f>H331+H338+H383</f>
        <v>27524.2</v>
      </c>
    </row>
    <row r="331" spans="1:8" s="1" customFormat="1" ht="27" x14ac:dyDescent="0.3">
      <c r="A331" s="31" t="s">
        <v>350</v>
      </c>
      <c r="B331" s="31"/>
      <c r="C331" s="83" t="s">
        <v>349</v>
      </c>
      <c r="D331" s="272">
        <f>D332</f>
        <v>4009.4000000000005</v>
      </c>
      <c r="E331" s="272"/>
      <c r="F331" s="272">
        <f>F332</f>
        <v>4009.4000000000005</v>
      </c>
      <c r="G331" s="272">
        <f t="shared" ref="G331:H333" si="17">G332</f>
        <v>0</v>
      </c>
      <c r="H331" s="272">
        <f t="shared" si="17"/>
        <v>0</v>
      </c>
    </row>
    <row r="332" spans="1:8" s="1" customFormat="1" ht="66.599999999999994" x14ac:dyDescent="0.3">
      <c r="A332" s="226" t="s">
        <v>654</v>
      </c>
      <c r="B332" s="226"/>
      <c r="C332" s="239" t="s">
        <v>655</v>
      </c>
      <c r="D332" s="273">
        <f>D333</f>
        <v>4009.4000000000005</v>
      </c>
      <c r="E332" s="273"/>
      <c r="F332" s="273">
        <f>F333</f>
        <v>4009.4000000000005</v>
      </c>
      <c r="G332" s="273">
        <f t="shared" si="17"/>
        <v>0</v>
      </c>
      <c r="H332" s="273">
        <f t="shared" si="17"/>
        <v>0</v>
      </c>
    </row>
    <row r="333" spans="1:8" s="1" customFormat="1" ht="40.200000000000003" x14ac:dyDescent="0.3">
      <c r="A333" s="75" t="s">
        <v>348</v>
      </c>
      <c r="B333" s="7"/>
      <c r="C333" s="6" t="s">
        <v>347</v>
      </c>
      <c r="D333" s="274">
        <f>D334</f>
        <v>4009.4000000000005</v>
      </c>
      <c r="E333" s="274"/>
      <c r="F333" s="274">
        <f>F334</f>
        <v>4009.4000000000005</v>
      </c>
      <c r="G333" s="274">
        <f t="shared" si="17"/>
        <v>0</v>
      </c>
      <c r="H333" s="274">
        <f t="shared" si="17"/>
        <v>0</v>
      </c>
    </row>
    <row r="334" spans="1:8" s="1" customFormat="1" ht="27" x14ac:dyDescent="0.3">
      <c r="A334" s="75"/>
      <c r="B334" s="75" t="s">
        <v>12</v>
      </c>
      <c r="C334" s="12" t="s">
        <v>11</v>
      </c>
      <c r="D334" s="274">
        <f>D335+D336+D337</f>
        <v>4009.4000000000005</v>
      </c>
      <c r="E334" s="274"/>
      <c r="F334" s="274">
        <f>F335+F336+F337</f>
        <v>4009.4000000000005</v>
      </c>
      <c r="G334" s="274">
        <f>G335+G336+G337</f>
        <v>0</v>
      </c>
      <c r="H334" s="274">
        <f>H335+H336+H337</f>
        <v>0</v>
      </c>
    </row>
    <row r="335" spans="1:8" s="1" customFormat="1" ht="14.4" x14ac:dyDescent="0.3">
      <c r="A335" s="75"/>
      <c r="B335" s="7"/>
      <c r="C335" s="102" t="s">
        <v>346</v>
      </c>
      <c r="D335" s="274">
        <v>2666.3</v>
      </c>
      <c r="E335" s="274"/>
      <c r="F335" s="274">
        <v>2666.3</v>
      </c>
      <c r="G335" s="274">
        <v>0</v>
      </c>
      <c r="H335" s="274">
        <v>0</v>
      </c>
    </row>
    <row r="336" spans="1:8" s="1" customFormat="1" ht="14.4" x14ac:dyDescent="0.3">
      <c r="A336" s="75"/>
      <c r="B336" s="7"/>
      <c r="C336" s="102" t="s">
        <v>340</v>
      </c>
      <c r="D336" s="274">
        <v>140.30000000000001</v>
      </c>
      <c r="E336" s="274"/>
      <c r="F336" s="274">
        <v>140.30000000000001</v>
      </c>
      <c r="G336" s="274">
        <v>0</v>
      </c>
      <c r="H336" s="274">
        <v>0</v>
      </c>
    </row>
    <row r="337" spans="1:8" s="1" customFormat="1" ht="14.4" x14ac:dyDescent="0.3">
      <c r="A337" s="75"/>
      <c r="B337" s="7"/>
      <c r="C337" s="102" t="s">
        <v>333</v>
      </c>
      <c r="D337" s="283">
        <v>1202.8</v>
      </c>
      <c r="E337" s="283"/>
      <c r="F337" s="283">
        <v>1202.8</v>
      </c>
      <c r="G337" s="274">
        <v>0</v>
      </c>
      <c r="H337" s="283">
        <v>0</v>
      </c>
    </row>
    <row r="338" spans="1:8" s="1" customFormat="1" ht="40.200000000000003" x14ac:dyDescent="0.3">
      <c r="A338" s="31" t="s">
        <v>312</v>
      </c>
      <c r="B338" s="31"/>
      <c r="C338" s="83" t="s">
        <v>311</v>
      </c>
      <c r="D338" s="272">
        <f>D339+D357+D377+D380</f>
        <v>33846.592490000003</v>
      </c>
      <c r="E338" s="272">
        <f>E339+E357+E377+E380</f>
        <v>-163.1</v>
      </c>
      <c r="F338" s="272">
        <f>F339+F357+F377+F380</f>
        <v>33683.492490000004</v>
      </c>
      <c r="G338" s="272">
        <f>G339+G357+G377+G380</f>
        <v>24983.378629999999</v>
      </c>
      <c r="H338" s="272">
        <f>H339+H357+H377+H380</f>
        <v>23531.100000000002</v>
      </c>
    </row>
    <row r="339" spans="1:8" s="1" customFormat="1" ht="40.200000000000003" x14ac:dyDescent="0.3">
      <c r="A339" s="226" t="s">
        <v>345</v>
      </c>
      <c r="B339" s="226"/>
      <c r="C339" s="239" t="s">
        <v>344</v>
      </c>
      <c r="D339" s="273">
        <f>D344+D346+D348+D340+D352+D354</f>
        <v>7803.1680400000014</v>
      </c>
      <c r="E339" s="273">
        <f>E344+E346+E348+E340+E352+E354</f>
        <v>-163.1</v>
      </c>
      <c r="F339" s="273">
        <f>F344+F346+F348+F340+F352+F354</f>
        <v>7640.068040000001</v>
      </c>
      <c r="G339" s="273">
        <f>G344+G346+G348</f>
        <v>352.5</v>
      </c>
      <c r="H339" s="273">
        <f>H344+H346+H348</f>
        <v>558.4</v>
      </c>
    </row>
    <row r="340" spans="1:8" s="1" customFormat="1" ht="20.25" customHeight="1" x14ac:dyDescent="0.3">
      <c r="A340" s="7" t="s">
        <v>343</v>
      </c>
      <c r="B340" s="7"/>
      <c r="C340" s="103" t="s">
        <v>342</v>
      </c>
      <c r="D340" s="274">
        <f>D341</f>
        <v>860.32722000000012</v>
      </c>
      <c r="E340" s="274"/>
      <c r="F340" s="274">
        <f>F341</f>
        <v>860.32722000000012</v>
      </c>
      <c r="G340" s="274">
        <v>0</v>
      </c>
      <c r="H340" s="274">
        <v>0</v>
      </c>
    </row>
    <row r="341" spans="1:8" s="1" customFormat="1" ht="27" x14ac:dyDescent="0.3">
      <c r="A341" s="7"/>
      <c r="B341" s="7" t="s">
        <v>12</v>
      </c>
      <c r="C341" s="6" t="s">
        <v>11</v>
      </c>
      <c r="D341" s="274">
        <f>D342+D343</f>
        <v>860.32722000000012</v>
      </c>
      <c r="E341" s="274"/>
      <c r="F341" s="274">
        <f>F342+F343</f>
        <v>860.32722000000012</v>
      </c>
      <c r="G341" s="274">
        <v>0</v>
      </c>
      <c r="H341" s="274">
        <v>0</v>
      </c>
    </row>
    <row r="342" spans="1:8" s="1" customFormat="1" ht="14.4" x14ac:dyDescent="0.3">
      <c r="A342" s="7"/>
      <c r="B342" s="7"/>
      <c r="C342" s="102" t="s">
        <v>333</v>
      </c>
      <c r="D342" s="274">
        <v>567.31086000000005</v>
      </c>
      <c r="E342" s="274"/>
      <c r="F342" s="274">
        <v>567.31086000000005</v>
      </c>
      <c r="G342" s="274">
        <v>0</v>
      </c>
      <c r="H342" s="274">
        <v>0</v>
      </c>
    </row>
    <row r="343" spans="1:8" s="1" customFormat="1" ht="14.4" x14ac:dyDescent="0.3">
      <c r="A343" s="7"/>
      <c r="B343" s="7"/>
      <c r="C343" s="102" t="s">
        <v>341</v>
      </c>
      <c r="D343" s="274">
        <v>293.01636000000002</v>
      </c>
      <c r="E343" s="274"/>
      <c r="F343" s="274">
        <v>293.01636000000002</v>
      </c>
      <c r="G343" s="274">
        <v>0</v>
      </c>
      <c r="H343" s="274">
        <v>0</v>
      </c>
    </row>
    <row r="344" spans="1:8" s="1" customFormat="1" ht="30" customHeight="1" x14ac:dyDescent="0.3">
      <c r="A344" s="55" t="s">
        <v>339</v>
      </c>
      <c r="B344" s="55"/>
      <c r="C344" s="6" t="s">
        <v>338</v>
      </c>
      <c r="D344" s="274">
        <f>D345</f>
        <v>2392.8000000000002</v>
      </c>
      <c r="E344" s="274"/>
      <c r="F344" s="274">
        <f>F345</f>
        <v>2392.8000000000002</v>
      </c>
      <c r="G344" s="274">
        <f>G345</f>
        <v>0</v>
      </c>
      <c r="H344" s="274">
        <f>H345</f>
        <v>0</v>
      </c>
    </row>
    <row r="345" spans="1:8" s="1" customFormat="1" ht="27" x14ac:dyDescent="0.3">
      <c r="A345" s="55"/>
      <c r="B345" s="7" t="s">
        <v>12</v>
      </c>
      <c r="C345" s="6" t="s">
        <v>11</v>
      </c>
      <c r="D345" s="274">
        <v>2392.8000000000002</v>
      </c>
      <c r="E345" s="274"/>
      <c r="F345" s="274">
        <v>2392.8000000000002</v>
      </c>
      <c r="G345" s="274">
        <f>714.1-714.1</f>
        <v>0</v>
      </c>
      <c r="H345" s="274">
        <f>734.2-734.2</f>
        <v>0</v>
      </c>
    </row>
    <row r="346" spans="1:8" s="1" customFormat="1" ht="40.200000000000003" x14ac:dyDescent="0.3">
      <c r="A346" s="55" t="s">
        <v>337</v>
      </c>
      <c r="B346" s="55"/>
      <c r="C346" s="6" t="s">
        <v>336</v>
      </c>
      <c r="D346" s="274">
        <f>D347</f>
        <v>2598.9</v>
      </c>
      <c r="E346" s="274"/>
      <c r="F346" s="274">
        <f>F347</f>
        <v>2598.9</v>
      </c>
      <c r="G346" s="274">
        <f>G347</f>
        <v>0</v>
      </c>
      <c r="H346" s="274">
        <f>H347</f>
        <v>0</v>
      </c>
    </row>
    <row r="347" spans="1:8" s="1" customFormat="1" ht="27" x14ac:dyDescent="0.3">
      <c r="A347" s="55"/>
      <c r="B347" s="7" t="s">
        <v>12</v>
      </c>
      <c r="C347" s="6" t="s">
        <v>11</v>
      </c>
      <c r="D347" s="274">
        <v>2598.9</v>
      </c>
      <c r="E347" s="274"/>
      <c r="F347" s="274">
        <v>2598.9</v>
      </c>
      <c r="G347" s="274">
        <f>476.5-476.5</f>
        <v>0</v>
      </c>
      <c r="H347" s="274">
        <f>495.4-495.4</f>
        <v>0</v>
      </c>
    </row>
    <row r="348" spans="1:8" s="1" customFormat="1" ht="40.200000000000003" x14ac:dyDescent="0.3">
      <c r="A348" s="55" t="s">
        <v>610</v>
      </c>
      <c r="B348" s="7"/>
      <c r="C348" s="6" t="s">
        <v>611</v>
      </c>
      <c r="D348" s="274">
        <f>D349+D350+D351</f>
        <v>932</v>
      </c>
      <c r="E348" s="274">
        <f>E349+E350+E351</f>
        <v>-163.1</v>
      </c>
      <c r="F348" s="274">
        <f>F349+F350+F351</f>
        <v>768.9</v>
      </c>
      <c r="G348" s="274">
        <f>G350</f>
        <v>352.5</v>
      </c>
      <c r="H348" s="274">
        <f>H350</f>
        <v>558.4</v>
      </c>
    </row>
    <row r="349" spans="1:8" s="1" customFormat="1" ht="27" x14ac:dyDescent="0.3">
      <c r="A349" s="55"/>
      <c r="B349" s="7" t="s">
        <v>12</v>
      </c>
      <c r="C349" s="6" t="s">
        <v>11</v>
      </c>
      <c r="D349" s="274">
        <v>504.9</v>
      </c>
      <c r="E349" s="274"/>
      <c r="F349" s="274">
        <v>504.9</v>
      </c>
      <c r="G349" s="274">
        <v>0</v>
      </c>
      <c r="H349" s="274">
        <v>0</v>
      </c>
    </row>
    <row r="350" spans="1:8" s="1" customFormat="1" ht="27" customHeight="1" x14ac:dyDescent="0.3">
      <c r="A350" s="55"/>
      <c r="B350" s="7" t="s">
        <v>57</v>
      </c>
      <c r="C350" s="6" t="s">
        <v>56</v>
      </c>
      <c r="D350" s="274">
        <v>264</v>
      </c>
      <c r="E350" s="274"/>
      <c r="F350" s="274">
        <v>264</v>
      </c>
      <c r="G350" s="274">
        <v>352.5</v>
      </c>
      <c r="H350" s="274">
        <v>558.4</v>
      </c>
    </row>
    <row r="351" spans="1:8" s="1" customFormat="1" ht="14.4" x14ac:dyDescent="0.3">
      <c r="A351" s="55"/>
      <c r="B351" s="7" t="s">
        <v>22</v>
      </c>
      <c r="C351" s="6" t="s">
        <v>21</v>
      </c>
      <c r="D351" s="274">
        <v>163.1</v>
      </c>
      <c r="E351" s="274">
        <v>-163.1</v>
      </c>
      <c r="F351" s="274">
        <f>163.1-163.1</f>
        <v>0</v>
      </c>
      <c r="G351" s="274">
        <v>0</v>
      </c>
      <c r="H351" s="274">
        <v>0</v>
      </c>
    </row>
    <row r="352" spans="1:8" s="1" customFormat="1" ht="53.4" x14ac:dyDescent="0.3">
      <c r="A352" s="55" t="s">
        <v>748</v>
      </c>
      <c r="B352" s="7"/>
      <c r="C352" s="102" t="s">
        <v>609</v>
      </c>
      <c r="D352" s="274">
        <f>D353</f>
        <v>391.8</v>
      </c>
      <c r="E352" s="274"/>
      <c r="F352" s="274">
        <f>F353</f>
        <v>391.8</v>
      </c>
      <c r="G352" s="274">
        <v>0</v>
      </c>
      <c r="H352" s="274">
        <v>0</v>
      </c>
    </row>
    <row r="353" spans="1:8" s="1" customFormat="1" ht="27" x14ac:dyDescent="0.3">
      <c r="A353" s="55"/>
      <c r="B353" s="7" t="s">
        <v>12</v>
      </c>
      <c r="C353" s="6" t="s">
        <v>11</v>
      </c>
      <c r="D353" s="274">
        <v>391.8</v>
      </c>
      <c r="E353" s="274"/>
      <c r="F353" s="274">
        <v>391.8</v>
      </c>
      <c r="G353" s="274">
        <v>0</v>
      </c>
      <c r="H353" s="274">
        <v>0</v>
      </c>
    </row>
    <row r="354" spans="1:8" s="1" customFormat="1" ht="14.4" x14ac:dyDescent="0.3">
      <c r="A354" s="7" t="s">
        <v>335</v>
      </c>
      <c r="B354" s="7"/>
      <c r="C354" s="6" t="s">
        <v>334</v>
      </c>
      <c r="D354" s="274">
        <f>D355</f>
        <v>627.34082000000001</v>
      </c>
      <c r="E354" s="274"/>
      <c r="F354" s="274">
        <f>F355</f>
        <v>627.34082000000001</v>
      </c>
      <c r="G354" s="274">
        <v>0</v>
      </c>
      <c r="H354" s="274">
        <v>0</v>
      </c>
    </row>
    <row r="355" spans="1:8" s="1" customFormat="1" ht="27" x14ac:dyDescent="0.3">
      <c r="A355" s="55"/>
      <c r="B355" s="7" t="s">
        <v>12</v>
      </c>
      <c r="C355" s="6" t="s">
        <v>11</v>
      </c>
      <c r="D355" s="274">
        <f>D356</f>
        <v>627.34082000000001</v>
      </c>
      <c r="E355" s="274"/>
      <c r="F355" s="274">
        <f>F356</f>
        <v>627.34082000000001</v>
      </c>
      <c r="G355" s="274">
        <v>0</v>
      </c>
      <c r="H355" s="274">
        <v>0</v>
      </c>
    </row>
    <row r="356" spans="1:8" s="1" customFormat="1" ht="14.4" x14ac:dyDescent="0.3">
      <c r="A356" s="55"/>
      <c r="B356" s="7"/>
      <c r="C356" s="102" t="s">
        <v>333</v>
      </c>
      <c r="D356" s="274">
        <v>627.34082000000001</v>
      </c>
      <c r="E356" s="274"/>
      <c r="F356" s="274">
        <v>627.34082000000001</v>
      </c>
      <c r="G356" s="274">
        <v>0</v>
      </c>
      <c r="H356" s="274">
        <v>0</v>
      </c>
    </row>
    <row r="357" spans="1:8" s="1" customFormat="1" ht="27" x14ac:dyDescent="0.3">
      <c r="A357" s="226" t="s">
        <v>310</v>
      </c>
      <c r="B357" s="234"/>
      <c r="C357" s="239" t="s">
        <v>309</v>
      </c>
      <c r="D357" s="273">
        <f>D358+D360+D362+D364+D366+D368+D370+D374</f>
        <v>3661.0244499999999</v>
      </c>
      <c r="E357" s="273"/>
      <c r="F357" s="273">
        <f>F358+F360+F362+F364+F366+F368+F370+F374</f>
        <v>3661.0244499999999</v>
      </c>
      <c r="G357" s="273">
        <f>G358+G360+G362+G364+G366+G368+G370</f>
        <v>2248.4786299999996</v>
      </c>
      <c r="H357" s="273">
        <f>H358+H360+H362+H364+H366+H368+H370</f>
        <v>590.29999999999995</v>
      </c>
    </row>
    <row r="358" spans="1:8" s="1" customFormat="1" ht="14.4" x14ac:dyDescent="0.3">
      <c r="A358" s="7" t="s">
        <v>749</v>
      </c>
      <c r="B358" s="7"/>
      <c r="C358" s="6" t="s">
        <v>612</v>
      </c>
      <c r="D358" s="274">
        <f>D359</f>
        <v>394.4</v>
      </c>
      <c r="E358" s="274"/>
      <c r="F358" s="274">
        <f>F359</f>
        <v>394.4</v>
      </c>
      <c r="G358" s="274">
        <f>G359</f>
        <v>394.4</v>
      </c>
      <c r="H358" s="274">
        <f>H359</f>
        <v>394.4</v>
      </c>
    </row>
    <row r="359" spans="1:8" s="1" customFormat="1" ht="27.75" customHeight="1" x14ac:dyDescent="0.3">
      <c r="A359" s="87"/>
      <c r="B359" s="7" t="s">
        <v>57</v>
      </c>
      <c r="C359" s="6" t="s">
        <v>56</v>
      </c>
      <c r="D359" s="274">
        <v>394.4</v>
      </c>
      <c r="E359" s="274"/>
      <c r="F359" s="274">
        <v>394.4</v>
      </c>
      <c r="G359" s="274">
        <v>394.4</v>
      </c>
      <c r="H359" s="274">
        <v>394.4</v>
      </c>
    </row>
    <row r="360" spans="1:8" s="1" customFormat="1" ht="27" x14ac:dyDescent="0.3">
      <c r="A360" s="7" t="s">
        <v>613</v>
      </c>
      <c r="B360" s="7"/>
      <c r="C360" s="6" t="s">
        <v>614</v>
      </c>
      <c r="D360" s="274">
        <f>D361</f>
        <v>300</v>
      </c>
      <c r="E360" s="274"/>
      <c r="F360" s="274">
        <f>F361</f>
        <v>300</v>
      </c>
      <c r="G360" s="274">
        <f>G361</f>
        <v>0</v>
      </c>
      <c r="H360" s="274">
        <f>H361</f>
        <v>0</v>
      </c>
    </row>
    <row r="361" spans="1:8" s="1" customFormat="1" ht="27" x14ac:dyDescent="0.3">
      <c r="A361" s="87"/>
      <c r="B361" s="7" t="s">
        <v>12</v>
      </c>
      <c r="C361" s="6" t="s">
        <v>11</v>
      </c>
      <c r="D361" s="274">
        <v>300</v>
      </c>
      <c r="E361" s="274"/>
      <c r="F361" s="274">
        <v>300</v>
      </c>
      <c r="G361" s="274"/>
      <c r="H361" s="274"/>
    </row>
    <row r="362" spans="1:8" s="1" customFormat="1" ht="14.4" x14ac:dyDescent="0.3">
      <c r="A362" s="7" t="s">
        <v>332</v>
      </c>
      <c r="B362" s="84"/>
      <c r="C362" s="6" t="s">
        <v>331</v>
      </c>
      <c r="D362" s="274">
        <f>D363</f>
        <v>0</v>
      </c>
      <c r="E362" s="274"/>
      <c r="F362" s="274">
        <f>F363</f>
        <v>0</v>
      </c>
      <c r="G362" s="274">
        <f>G363</f>
        <v>627.29999999999995</v>
      </c>
      <c r="H362" s="274">
        <f>H363</f>
        <v>195.9</v>
      </c>
    </row>
    <row r="363" spans="1:8" s="1" customFormat="1" ht="27" x14ac:dyDescent="0.3">
      <c r="A363" s="61"/>
      <c r="B363" s="7" t="s">
        <v>12</v>
      </c>
      <c r="C363" s="6" t="s">
        <v>11</v>
      </c>
      <c r="D363" s="274"/>
      <c r="E363" s="274"/>
      <c r="F363" s="274"/>
      <c r="G363" s="274">
        <v>627.29999999999995</v>
      </c>
      <c r="H363" s="274">
        <v>195.9</v>
      </c>
    </row>
    <row r="364" spans="1:8" s="1" customFormat="1" ht="27" x14ac:dyDescent="0.3">
      <c r="A364" s="7" t="s">
        <v>370</v>
      </c>
      <c r="B364" s="75"/>
      <c r="C364" s="12" t="s">
        <v>369</v>
      </c>
      <c r="D364" s="274">
        <f>D365</f>
        <v>648.5</v>
      </c>
      <c r="E364" s="274"/>
      <c r="F364" s="274">
        <f>F365</f>
        <v>648.5</v>
      </c>
      <c r="G364" s="274">
        <f>G365</f>
        <v>154</v>
      </c>
      <c r="H364" s="274">
        <f>H365</f>
        <v>0</v>
      </c>
    </row>
    <row r="365" spans="1:8" s="1" customFormat="1" ht="27" x14ac:dyDescent="0.3">
      <c r="A365" s="7"/>
      <c r="B365" s="7" t="s">
        <v>12</v>
      </c>
      <c r="C365" s="6" t="s">
        <v>11</v>
      </c>
      <c r="D365" s="274">
        <v>648.5</v>
      </c>
      <c r="E365" s="274"/>
      <c r="F365" s="274">
        <v>648.5</v>
      </c>
      <c r="G365" s="274">
        <v>154</v>
      </c>
      <c r="H365" s="274">
        <v>0</v>
      </c>
    </row>
    <row r="366" spans="1:8" s="1" customFormat="1" ht="28.5" customHeight="1" x14ac:dyDescent="0.3">
      <c r="A366" s="7" t="s">
        <v>308</v>
      </c>
      <c r="B366" s="7"/>
      <c r="C366" s="6" t="s">
        <v>307</v>
      </c>
      <c r="D366" s="274">
        <f>D367</f>
        <v>36.1</v>
      </c>
      <c r="E366" s="274"/>
      <c r="F366" s="274">
        <f>F367</f>
        <v>36.1</v>
      </c>
      <c r="G366" s="274">
        <f>G367</f>
        <v>0</v>
      </c>
      <c r="H366" s="274">
        <f>H367</f>
        <v>0</v>
      </c>
    </row>
    <row r="367" spans="1:8" s="1" customFormat="1" ht="27" x14ac:dyDescent="0.3">
      <c r="A367" s="7"/>
      <c r="B367" s="7" t="s">
        <v>12</v>
      </c>
      <c r="C367" s="6" t="s">
        <v>11</v>
      </c>
      <c r="D367" s="274">
        <v>36.1</v>
      </c>
      <c r="E367" s="274"/>
      <c r="F367" s="274">
        <v>36.1</v>
      </c>
      <c r="G367" s="274">
        <v>0</v>
      </c>
      <c r="H367" s="274">
        <v>0</v>
      </c>
    </row>
    <row r="368" spans="1:8" s="1" customFormat="1" ht="27" x14ac:dyDescent="0.3">
      <c r="A368" s="7" t="s">
        <v>330</v>
      </c>
      <c r="B368" s="75"/>
      <c r="C368" s="12" t="s">
        <v>329</v>
      </c>
      <c r="D368" s="274">
        <f>D369</f>
        <v>671.9</v>
      </c>
      <c r="E368" s="274"/>
      <c r="F368" s="274">
        <f>F369</f>
        <v>671.9</v>
      </c>
      <c r="G368" s="274">
        <f>G369</f>
        <v>357.6</v>
      </c>
      <c r="H368" s="274">
        <f>H369</f>
        <v>0</v>
      </c>
    </row>
    <row r="369" spans="1:8" s="1" customFormat="1" ht="27" x14ac:dyDescent="0.3">
      <c r="A369" s="87"/>
      <c r="B369" s="7" t="s">
        <v>12</v>
      </c>
      <c r="C369" s="6" t="s">
        <v>11</v>
      </c>
      <c r="D369" s="274">
        <v>671.9</v>
      </c>
      <c r="E369" s="274"/>
      <c r="F369" s="274">
        <v>671.9</v>
      </c>
      <c r="G369" s="274">
        <v>357.6</v>
      </c>
      <c r="H369" s="274">
        <v>0</v>
      </c>
    </row>
    <row r="370" spans="1:8" s="1" customFormat="1" ht="53.4" x14ac:dyDescent="0.3">
      <c r="A370" s="7" t="s">
        <v>624</v>
      </c>
      <c r="B370" s="7"/>
      <c r="C370" s="6" t="s">
        <v>625</v>
      </c>
      <c r="D370" s="274">
        <f>D371</f>
        <v>1198.71695</v>
      </c>
      <c r="E370" s="274"/>
      <c r="F370" s="274">
        <f>F371</f>
        <v>1198.71695</v>
      </c>
      <c r="G370" s="274">
        <f>G371</f>
        <v>715.17863</v>
      </c>
      <c r="H370" s="274">
        <f>H371</f>
        <v>0</v>
      </c>
    </row>
    <row r="371" spans="1:8" s="1" customFormat="1" ht="27" x14ac:dyDescent="0.3">
      <c r="A371" s="7"/>
      <c r="B371" s="7" t="s">
        <v>12</v>
      </c>
      <c r="C371" s="6" t="s">
        <v>11</v>
      </c>
      <c r="D371" s="274">
        <f>D373+D372</f>
        <v>1198.71695</v>
      </c>
      <c r="E371" s="274"/>
      <c r="F371" s="274">
        <f>F373+F372</f>
        <v>1198.71695</v>
      </c>
      <c r="G371" s="274">
        <f>G373+G372</f>
        <v>715.17863</v>
      </c>
      <c r="H371" s="274">
        <f>H373</f>
        <v>0</v>
      </c>
    </row>
    <row r="372" spans="1:8" s="1" customFormat="1" ht="14.4" x14ac:dyDescent="0.3">
      <c r="A372" s="7"/>
      <c r="B372" s="7"/>
      <c r="C372" s="6" t="s">
        <v>737</v>
      </c>
      <c r="D372" s="274">
        <v>840.91519000000005</v>
      </c>
      <c r="E372" s="274"/>
      <c r="F372" s="274">
        <v>840.91519000000005</v>
      </c>
      <c r="G372" s="274">
        <v>643.66075999999998</v>
      </c>
      <c r="H372" s="274">
        <v>0</v>
      </c>
    </row>
    <row r="373" spans="1:8" s="1" customFormat="1" ht="14.4" x14ac:dyDescent="0.3">
      <c r="A373" s="87"/>
      <c r="B373" s="7"/>
      <c r="C373" s="6" t="s">
        <v>77</v>
      </c>
      <c r="D373" s="274">
        <v>357.80176</v>
      </c>
      <c r="E373" s="274"/>
      <c r="F373" s="274">
        <v>357.80176</v>
      </c>
      <c r="G373" s="274">
        <v>71.517870000000002</v>
      </c>
      <c r="H373" s="274">
        <v>0</v>
      </c>
    </row>
    <row r="374" spans="1:8" s="1" customFormat="1" ht="91.5" customHeight="1" x14ac:dyDescent="0.3">
      <c r="A374" s="7" t="s">
        <v>626</v>
      </c>
      <c r="B374" s="7"/>
      <c r="C374" s="6" t="s">
        <v>750</v>
      </c>
      <c r="D374" s="274">
        <f>D375</f>
        <v>411.40750000000003</v>
      </c>
      <c r="E374" s="274"/>
      <c r="F374" s="274">
        <f>F375</f>
        <v>411.40750000000003</v>
      </c>
      <c r="G374" s="274">
        <v>0</v>
      </c>
      <c r="H374" s="274">
        <v>0</v>
      </c>
    </row>
    <row r="375" spans="1:8" s="1" customFormat="1" ht="27" x14ac:dyDescent="0.3">
      <c r="A375" s="87"/>
      <c r="B375" s="7" t="s">
        <v>12</v>
      </c>
      <c r="C375" s="6" t="s">
        <v>11</v>
      </c>
      <c r="D375" s="274">
        <f>D376</f>
        <v>411.40750000000003</v>
      </c>
      <c r="E375" s="274"/>
      <c r="F375" s="274">
        <f>F376</f>
        <v>411.40750000000003</v>
      </c>
      <c r="G375" s="274">
        <v>0</v>
      </c>
      <c r="H375" s="274">
        <v>0</v>
      </c>
    </row>
    <row r="376" spans="1:8" s="1" customFormat="1" ht="14.4" x14ac:dyDescent="0.3">
      <c r="A376" s="87"/>
      <c r="B376" s="7"/>
      <c r="C376" s="6" t="s">
        <v>77</v>
      </c>
      <c r="D376" s="274">
        <v>411.40750000000003</v>
      </c>
      <c r="E376" s="274"/>
      <c r="F376" s="274">
        <v>411.40750000000003</v>
      </c>
      <c r="G376" s="274">
        <v>0</v>
      </c>
      <c r="H376" s="274">
        <v>0</v>
      </c>
    </row>
    <row r="377" spans="1:8" s="1" customFormat="1" ht="53.4" x14ac:dyDescent="0.3">
      <c r="A377" s="226" t="s">
        <v>459</v>
      </c>
      <c r="B377" s="234"/>
      <c r="C377" s="239" t="s">
        <v>458</v>
      </c>
      <c r="D377" s="273">
        <f t="shared" ref="D377:H378" si="18">D378</f>
        <v>119</v>
      </c>
      <c r="E377" s="273"/>
      <c r="F377" s="273">
        <f t="shared" si="18"/>
        <v>119</v>
      </c>
      <c r="G377" s="273">
        <f t="shared" si="18"/>
        <v>119</v>
      </c>
      <c r="H377" s="273">
        <f t="shared" si="18"/>
        <v>119</v>
      </c>
    </row>
    <row r="378" spans="1:8" s="1" customFormat="1" ht="53.4" x14ac:dyDescent="0.3">
      <c r="A378" s="55" t="s">
        <v>457</v>
      </c>
      <c r="B378" s="55"/>
      <c r="C378" s="6" t="s">
        <v>456</v>
      </c>
      <c r="D378" s="274">
        <f t="shared" si="18"/>
        <v>119</v>
      </c>
      <c r="E378" s="274"/>
      <c r="F378" s="274">
        <f t="shared" si="18"/>
        <v>119</v>
      </c>
      <c r="G378" s="274">
        <f t="shared" si="18"/>
        <v>119</v>
      </c>
      <c r="H378" s="274">
        <f t="shared" si="18"/>
        <v>119</v>
      </c>
    </row>
    <row r="379" spans="1:8" s="1" customFormat="1" ht="27" x14ac:dyDescent="0.3">
      <c r="A379" s="55"/>
      <c r="B379" s="7" t="s">
        <v>12</v>
      </c>
      <c r="C379" s="6" t="s">
        <v>11</v>
      </c>
      <c r="D379" s="274">
        <f>892.1-773.1</f>
        <v>119</v>
      </c>
      <c r="E379" s="274"/>
      <c r="F379" s="274">
        <f>892.1-773.1</f>
        <v>119</v>
      </c>
      <c r="G379" s="274">
        <f>826.8-707.8</f>
        <v>119</v>
      </c>
      <c r="H379" s="274">
        <f>689.7-570.7</f>
        <v>119</v>
      </c>
    </row>
    <row r="380" spans="1:8" s="1" customFormat="1" ht="27" x14ac:dyDescent="0.3">
      <c r="A380" s="226" t="s">
        <v>328</v>
      </c>
      <c r="B380" s="226"/>
      <c r="C380" s="239" t="s">
        <v>327</v>
      </c>
      <c r="D380" s="273">
        <f t="shared" ref="D380:H381" si="19">D381</f>
        <v>22263.4</v>
      </c>
      <c r="E380" s="273"/>
      <c r="F380" s="273">
        <f t="shared" si="19"/>
        <v>22263.4</v>
      </c>
      <c r="G380" s="273">
        <f t="shared" si="19"/>
        <v>22263.4</v>
      </c>
      <c r="H380" s="273">
        <f t="shared" si="19"/>
        <v>22263.4</v>
      </c>
    </row>
    <row r="381" spans="1:8" s="1" customFormat="1" ht="27" x14ac:dyDescent="0.3">
      <c r="A381" s="7" t="s">
        <v>326</v>
      </c>
      <c r="B381" s="7"/>
      <c r="C381" s="117" t="s">
        <v>325</v>
      </c>
      <c r="D381" s="274">
        <f t="shared" si="19"/>
        <v>22263.4</v>
      </c>
      <c r="E381" s="274"/>
      <c r="F381" s="274">
        <f t="shared" si="19"/>
        <v>22263.4</v>
      </c>
      <c r="G381" s="274">
        <f t="shared" si="19"/>
        <v>22263.4</v>
      </c>
      <c r="H381" s="274">
        <f t="shared" si="19"/>
        <v>22263.4</v>
      </c>
    </row>
    <row r="382" spans="1:8" s="1" customFormat="1" ht="30.75" customHeight="1" x14ac:dyDescent="0.3">
      <c r="A382" s="7"/>
      <c r="B382" s="7" t="s">
        <v>57</v>
      </c>
      <c r="C382" s="6" t="s">
        <v>56</v>
      </c>
      <c r="D382" s="274">
        <v>22263.4</v>
      </c>
      <c r="E382" s="274"/>
      <c r="F382" s="274">
        <v>22263.4</v>
      </c>
      <c r="G382" s="274">
        <v>22263.4</v>
      </c>
      <c r="H382" s="274">
        <v>22263.4</v>
      </c>
    </row>
    <row r="383" spans="1:8" s="1" customFormat="1" ht="40.200000000000003" x14ac:dyDescent="0.3">
      <c r="A383" s="31" t="s">
        <v>368</v>
      </c>
      <c r="B383" s="31"/>
      <c r="C383" s="83" t="s">
        <v>367</v>
      </c>
      <c r="D383" s="272">
        <f>D384</f>
        <v>24122.729310000002</v>
      </c>
      <c r="E383" s="272"/>
      <c r="F383" s="272">
        <f>F384</f>
        <v>24122.729310000002</v>
      </c>
      <c r="G383" s="272">
        <f>G384</f>
        <v>2323.6</v>
      </c>
      <c r="H383" s="272">
        <f>H384</f>
        <v>3993.1</v>
      </c>
    </row>
    <row r="384" spans="1:8" s="1" customFormat="1" ht="53.4" x14ac:dyDescent="0.3">
      <c r="A384" s="226" t="s">
        <v>366</v>
      </c>
      <c r="B384" s="226"/>
      <c r="C384" s="239" t="s">
        <v>365</v>
      </c>
      <c r="D384" s="273">
        <f>D385++D388++D390+D392+D396+D398+D400+D402</f>
        <v>24122.729310000002</v>
      </c>
      <c r="E384" s="273"/>
      <c r="F384" s="273">
        <f>F385++F388++F390+F392+F396+F398+F400+F402</f>
        <v>24122.729310000002</v>
      </c>
      <c r="G384" s="273">
        <f>G385++G388++G390+G392</f>
        <v>2323.6</v>
      </c>
      <c r="H384" s="273">
        <f>H385++H388++H390+H392</f>
        <v>3993.1</v>
      </c>
    </row>
    <row r="385" spans="1:8" s="1" customFormat="1" ht="27" x14ac:dyDescent="0.3">
      <c r="A385" s="7" t="s">
        <v>362</v>
      </c>
      <c r="B385" s="7"/>
      <c r="C385" s="12" t="s">
        <v>361</v>
      </c>
      <c r="D385" s="274">
        <f>D386</f>
        <v>2304.9</v>
      </c>
      <c r="E385" s="274"/>
      <c r="F385" s="274">
        <f>F386</f>
        <v>2304.9</v>
      </c>
      <c r="G385" s="274">
        <f>G386</f>
        <v>2323.6</v>
      </c>
      <c r="H385" s="274">
        <f>H386</f>
        <v>3993.1</v>
      </c>
    </row>
    <row r="386" spans="1:8" s="1" customFormat="1" ht="27" x14ac:dyDescent="0.3">
      <c r="A386" s="61"/>
      <c r="B386" s="7" t="s">
        <v>12</v>
      </c>
      <c r="C386" s="6" t="s">
        <v>11</v>
      </c>
      <c r="D386" s="274">
        <v>2304.9</v>
      </c>
      <c r="E386" s="274"/>
      <c r="F386" s="274">
        <v>2304.9</v>
      </c>
      <c r="G386" s="274">
        <v>2323.6</v>
      </c>
      <c r="H386" s="274">
        <v>3993.1</v>
      </c>
    </row>
    <row r="387" spans="1:8" s="1" customFormat="1" ht="32.25" customHeight="1" x14ac:dyDescent="0.3">
      <c r="A387" s="61"/>
      <c r="B387" s="7" t="s">
        <v>57</v>
      </c>
      <c r="C387" s="6" t="s">
        <v>56</v>
      </c>
      <c r="D387" s="274">
        <v>0</v>
      </c>
      <c r="E387" s="274"/>
      <c r="F387" s="274">
        <v>0</v>
      </c>
      <c r="G387" s="274">
        <v>0</v>
      </c>
      <c r="H387" s="274">
        <v>0</v>
      </c>
    </row>
    <row r="388" spans="1:8" s="1" customFormat="1" ht="54" customHeight="1" x14ac:dyDescent="0.3">
      <c r="A388" s="7" t="s">
        <v>360</v>
      </c>
      <c r="B388" s="7"/>
      <c r="C388" s="6" t="s">
        <v>656</v>
      </c>
      <c r="D388" s="274">
        <f>D389</f>
        <v>507.3</v>
      </c>
      <c r="E388" s="274"/>
      <c r="F388" s="274">
        <f>F389</f>
        <v>507.3</v>
      </c>
      <c r="G388" s="274">
        <f>G389</f>
        <v>0</v>
      </c>
      <c r="H388" s="274">
        <f>H389</f>
        <v>0</v>
      </c>
    </row>
    <row r="389" spans="1:8" s="1" customFormat="1" ht="27" x14ac:dyDescent="0.3">
      <c r="A389" s="7"/>
      <c r="B389" s="7" t="s">
        <v>12</v>
      </c>
      <c r="C389" s="6" t="s">
        <v>11</v>
      </c>
      <c r="D389" s="274">
        <v>507.3</v>
      </c>
      <c r="E389" s="274"/>
      <c r="F389" s="274">
        <v>507.3</v>
      </c>
      <c r="G389" s="274">
        <v>0</v>
      </c>
      <c r="H389" s="274">
        <v>0</v>
      </c>
    </row>
    <row r="390" spans="1:8" s="1" customFormat="1" ht="27" x14ac:dyDescent="0.3">
      <c r="A390" s="55" t="s">
        <v>364</v>
      </c>
      <c r="B390" s="87"/>
      <c r="C390" s="6" t="s">
        <v>363</v>
      </c>
      <c r="D390" s="274">
        <f>D391</f>
        <v>120</v>
      </c>
      <c r="E390" s="274"/>
      <c r="F390" s="274">
        <f>F391</f>
        <v>120</v>
      </c>
      <c r="G390" s="274">
        <f>G391</f>
        <v>0</v>
      </c>
      <c r="H390" s="274">
        <f>H391</f>
        <v>0</v>
      </c>
    </row>
    <row r="391" spans="1:8" s="1" customFormat="1" ht="27" x14ac:dyDescent="0.3">
      <c r="A391" s="55"/>
      <c r="B391" s="7" t="s">
        <v>12</v>
      </c>
      <c r="C391" s="6" t="s">
        <v>11</v>
      </c>
      <c r="D391" s="274">
        <v>120</v>
      </c>
      <c r="E391" s="274"/>
      <c r="F391" s="274">
        <v>120</v>
      </c>
      <c r="G391" s="274">
        <v>0</v>
      </c>
      <c r="H391" s="274">
        <v>0</v>
      </c>
    </row>
    <row r="392" spans="1:8" s="1" customFormat="1" ht="66.75" customHeight="1" x14ac:dyDescent="0.3">
      <c r="A392" s="7" t="s">
        <v>358</v>
      </c>
      <c r="B392" s="7"/>
      <c r="C392" s="6" t="s">
        <v>357</v>
      </c>
      <c r="D392" s="274">
        <f>D393</f>
        <v>8521.7293100000006</v>
      </c>
      <c r="E392" s="274"/>
      <c r="F392" s="274">
        <f>F393</f>
        <v>8521.7293100000006</v>
      </c>
      <c r="G392" s="274">
        <f>G393</f>
        <v>0</v>
      </c>
      <c r="H392" s="274">
        <f>H393</f>
        <v>0</v>
      </c>
    </row>
    <row r="393" spans="1:8" s="1" customFormat="1" ht="27" x14ac:dyDescent="0.3">
      <c r="A393" s="55"/>
      <c r="B393" s="7" t="s">
        <v>12</v>
      </c>
      <c r="C393" s="6" t="s">
        <v>11</v>
      </c>
      <c r="D393" s="274">
        <f>D394+D395</f>
        <v>8521.7293100000006</v>
      </c>
      <c r="E393" s="274"/>
      <c r="F393" s="274">
        <f>F394+F395</f>
        <v>8521.7293100000006</v>
      </c>
      <c r="G393" s="274">
        <f>G394+G395</f>
        <v>0</v>
      </c>
      <c r="H393" s="274">
        <f>H394+H395</f>
        <v>0</v>
      </c>
    </row>
    <row r="394" spans="1:8" s="1" customFormat="1" ht="14.4" x14ac:dyDescent="0.3">
      <c r="A394" s="55"/>
      <c r="B394" s="7"/>
      <c r="C394" s="6" t="s">
        <v>165</v>
      </c>
      <c r="D394" s="274">
        <v>6391.2969800000001</v>
      </c>
      <c r="E394" s="274"/>
      <c r="F394" s="274">
        <v>6391.2969800000001</v>
      </c>
      <c r="G394" s="274">
        <v>0</v>
      </c>
      <c r="H394" s="274">
        <v>0</v>
      </c>
    </row>
    <row r="395" spans="1:8" s="1" customFormat="1" ht="14.4" x14ac:dyDescent="0.3">
      <c r="A395" s="55"/>
      <c r="B395" s="7"/>
      <c r="C395" s="103" t="s">
        <v>164</v>
      </c>
      <c r="D395" s="274">
        <v>2130.4323300000001</v>
      </c>
      <c r="E395" s="274"/>
      <c r="F395" s="274">
        <v>2130.4323300000001</v>
      </c>
      <c r="G395" s="274">
        <v>0</v>
      </c>
      <c r="H395" s="274">
        <v>0</v>
      </c>
    </row>
    <row r="396" spans="1:8" s="1" customFormat="1" ht="40.200000000000003" x14ac:dyDescent="0.3">
      <c r="A396" s="75" t="s">
        <v>356</v>
      </c>
      <c r="B396" s="75"/>
      <c r="C396" s="12" t="s">
        <v>355</v>
      </c>
      <c r="D396" s="274">
        <f>D397</f>
        <v>160.5</v>
      </c>
      <c r="E396" s="274"/>
      <c r="F396" s="274">
        <f>F397</f>
        <v>160.5</v>
      </c>
      <c r="G396" s="274">
        <v>0</v>
      </c>
      <c r="H396" s="274">
        <v>0</v>
      </c>
    </row>
    <row r="397" spans="1:8" s="1" customFormat="1" ht="27" x14ac:dyDescent="0.3">
      <c r="A397" s="75"/>
      <c r="B397" s="75" t="s">
        <v>12</v>
      </c>
      <c r="C397" s="12" t="s">
        <v>11</v>
      </c>
      <c r="D397" s="274">
        <v>160.5</v>
      </c>
      <c r="E397" s="274"/>
      <c r="F397" s="274">
        <v>160.5</v>
      </c>
      <c r="G397" s="274">
        <v>0</v>
      </c>
      <c r="H397" s="274">
        <v>0</v>
      </c>
    </row>
    <row r="398" spans="1:8" s="1" customFormat="1" ht="27" x14ac:dyDescent="0.3">
      <c r="A398" s="7" t="s">
        <v>751</v>
      </c>
      <c r="B398" s="55"/>
      <c r="C398" s="6" t="s">
        <v>354</v>
      </c>
      <c r="D398" s="274">
        <f>D399</f>
        <v>685.6</v>
      </c>
      <c r="E398" s="274"/>
      <c r="F398" s="274">
        <f>F399</f>
        <v>685.6</v>
      </c>
      <c r="G398" s="274">
        <f>G399</f>
        <v>0</v>
      </c>
      <c r="H398" s="274">
        <f>H399</f>
        <v>0</v>
      </c>
    </row>
    <row r="399" spans="1:8" s="1" customFormat="1" ht="27" x14ac:dyDescent="0.3">
      <c r="A399" s="7"/>
      <c r="B399" s="7" t="s">
        <v>12</v>
      </c>
      <c r="C399" s="6" t="s">
        <v>11</v>
      </c>
      <c r="D399" s="274">
        <v>685.6</v>
      </c>
      <c r="E399" s="274"/>
      <c r="F399" s="274">
        <v>685.6</v>
      </c>
      <c r="G399" s="274">
        <v>0</v>
      </c>
      <c r="H399" s="274">
        <v>0</v>
      </c>
    </row>
    <row r="400" spans="1:8" s="1" customFormat="1" ht="17.25" customHeight="1" x14ac:dyDescent="0.3">
      <c r="A400" s="7" t="s">
        <v>752</v>
      </c>
      <c r="B400" s="99"/>
      <c r="C400" s="103" t="s">
        <v>353</v>
      </c>
      <c r="D400" s="274">
        <f>D401</f>
        <v>9723.5</v>
      </c>
      <c r="E400" s="274"/>
      <c r="F400" s="274">
        <f>F401</f>
        <v>9723.5</v>
      </c>
      <c r="G400" s="274">
        <f>G401</f>
        <v>0</v>
      </c>
      <c r="H400" s="274">
        <f>H401</f>
        <v>0</v>
      </c>
    </row>
    <row r="401" spans="1:8" s="1" customFormat="1" ht="27" x14ac:dyDescent="0.3">
      <c r="A401" s="7"/>
      <c r="B401" s="7" t="s">
        <v>12</v>
      </c>
      <c r="C401" s="6" t="s">
        <v>11</v>
      </c>
      <c r="D401" s="274">
        <f>8219+1504.5</f>
        <v>9723.5</v>
      </c>
      <c r="E401" s="274"/>
      <c r="F401" s="274">
        <f>8219+1504.5</f>
        <v>9723.5</v>
      </c>
      <c r="G401" s="274">
        <v>0</v>
      </c>
      <c r="H401" s="274">
        <v>0</v>
      </c>
    </row>
    <row r="402" spans="1:8" s="1" customFormat="1" ht="27" x14ac:dyDescent="0.3">
      <c r="A402" s="7" t="s">
        <v>753</v>
      </c>
      <c r="B402" s="7"/>
      <c r="C402" s="6" t="s">
        <v>757</v>
      </c>
      <c r="D402" s="274">
        <f>D403</f>
        <v>2099.1999999999998</v>
      </c>
      <c r="E402" s="274"/>
      <c r="F402" s="274">
        <f>F403</f>
        <v>2099.1999999999998</v>
      </c>
      <c r="G402" s="274">
        <v>0</v>
      </c>
      <c r="H402" s="274">
        <v>0</v>
      </c>
    </row>
    <row r="403" spans="1:8" s="1" customFormat="1" ht="27" x14ac:dyDescent="0.3">
      <c r="A403" s="7"/>
      <c r="B403" s="7" t="s">
        <v>12</v>
      </c>
      <c r="C403" s="6" t="s">
        <v>11</v>
      </c>
      <c r="D403" s="274">
        <v>2099.1999999999998</v>
      </c>
      <c r="E403" s="274"/>
      <c r="F403" s="274">
        <v>2099.1999999999998</v>
      </c>
      <c r="G403" s="274">
        <v>0</v>
      </c>
      <c r="H403" s="274">
        <v>0</v>
      </c>
    </row>
    <row r="404" spans="1:8" s="1" customFormat="1" ht="40.200000000000003" x14ac:dyDescent="0.3">
      <c r="A404" s="245" t="s">
        <v>446</v>
      </c>
      <c r="B404" s="245"/>
      <c r="C404" s="248" t="s">
        <v>445</v>
      </c>
      <c r="D404" s="271">
        <f>D405+D430+D434</f>
        <v>132727.46117000002</v>
      </c>
      <c r="E404" s="271">
        <f>E405+E430+E434</f>
        <v>-18.092289999999998</v>
      </c>
      <c r="F404" s="271">
        <f>F405+F430+F434</f>
        <v>132709.36888000002</v>
      </c>
      <c r="G404" s="271">
        <f>G405+G430</f>
        <v>66288.280500000008</v>
      </c>
      <c r="H404" s="271">
        <f>H405+H430</f>
        <v>64960.5</v>
      </c>
    </row>
    <row r="405" spans="1:8" s="1" customFormat="1" ht="40.200000000000003" x14ac:dyDescent="0.3">
      <c r="A405" s="31" t="s">
        <v>444</v>
      </c>
      <c r="B405" s="31"/>
      <c r="C405" s="52" t="s">
        <v>443</v>
      </c>
      <c r="D405" s="272">
        <f>D406+D409+D412+D421+D424</f>
        <v>126487.66117000001</v>
      </c>
      <c r="E405" s="272">
        <f>E406+E409+E412+E421+E424</f>
        <v>-18.092289999999998</v>
      </c>
      <c r="F405" s="272">
        <f>F406+F409+F412+F421+F424</f>
        <v>126469.56888000001</v>
      </c>
      <c r="G405" s="272">
        <f>G406+G409+G412+G421+G424</f>
        <v>60946.680500000002</v>
      </c>
      <c r="H405" s="272">
        <f>H406+H409+H412+H421+H424</f>
        <v>59618.9</v>
      </c>
    </row>
    <row r="406" spans="1:8" s="1" customFormat="1" ht="27" x14ac:dyDescent="0.3">
      <c r="A406" s="226" t="s">
        <v>442</v>
      </c>
      <c r="B406" s="226"/>
      <c r="C406" s="227" t="s">
        <v>814</v>
      </c>
      <c r="D406" s="273">
        <f t="shared" ref="D406:H407" si="20">D407</f>
        <v>542.79999999999995</v>
      </c>
      <c r="E406" s="273"/>
      <c r="F406" s="273">
        <f t="shared" si="20"/>
        <v>542.79999999999995</v>
      </c>
      <c r="G406" s="273">
        <f t="shared" si="20"/>
        <v>542.79999999999995</v>
      </c>
      <c r="H406" s="273">
        <f t="shared" si="20"/>
        <v>542.79999999999995</v>
      </c>
    </row>
    <row r="407" spans="1:8" s="1" customFormat="1" ht="40.200000000000003" x14ac:dyDescent="0.3">
      <c r="A407" s="7" t="s">
        <v>847</v>
      </c>
      <c r="B407" s="61"/>
      <c r="C407" s="6" t="s">
        <v>441</v>
      </c>
      <c r="D407" s="274">
        <f t="shared" si="20"/>
        <v>542.79999999999995</v>
      </c>
      <c r="E407" s="274"/>
      <c r="F407" s="274">
        <f t="shared" si="20"/>
        <v>542.79999999999995</v>
      </c>
      <c r="G407" s="274">
        <f t="shared" si="20"/>
        <v>542.79999999999995</v>
      </c>
      <c r="H407" s="274">
        <f t="shared" si="20"/>
        <v>542.79999999999995</v>
      </c>
    </row>
    <row r="408" spans="1:8" s="1" customFormat="1" ht="27" x14ac:dyDescent="0.3">
      <c r="A408" s="7"/>
      <c r="B408" s="7" t="s">
        <v>12</v>
      </c>
      <c r="C408" s="6" t="s">
        <v>11</v>
      </c>
      <c r="D408" s="274">
        <v>542.79999999999995</v>
      </c>
      <c r="E408" s="274"/>
      <c r="F408" s="274">
        <v>542.79999999999995</v>
      </c>
      <c r="G408" s="274">
        <v>542.79999999999995</v>
      </c>
      <c r="H408" s="274">
        <v>542.79999999999995</v>
      </c>
    </row>
    <row r="409" spans="1:8" s="1" customFormat="1" ht="27" x14ac:dyDescent="0.3">
      <c r="A409" s="226" t="s">
        <v>440</v>
      </c>
      <c r="B409" s="226"/>
      <c r="C409" s="227" t="s">
        <v>439</v>
      </c>
      <c r="D409" s="273">
        <f>D410</f>
        <v>285</v>
      </c>
      <c r="E409" s="273"/>
      <c r="F409" s="273">
        <f>F410</f>
        <v>285</v>
      </c>
      <c r="G409" s="273">
        <v>0</v>
      </c>
      <c r="H409" s="273">
        <v>0</v>
      </c>
    </row>
    <row r="410" spans="1:8" s="1" customFormat="1" ht="40.200000000000003" x14ac:dyDescent="0.3">
      <c r="A410" s="7" t="s">
        <v>846</v>
      </c>
      <c r="B410" s="61"/>
      <c r="C410" s="6" t="s">
        <v>623</v>
      </c>
      <c r="D410" s="274">
        <f>D411</f>
        <v>285</v>
      </c>
      <c r="E410" s="274"/>
      <c r="F410" s="274">
        <f>F411</f>
        <v>285</v>
      </c>
      <c r="G410" s="274">
        <v>0</v>
      </c>
      <c r="H410" s="274">
        <v>0</v>
      </c>
    </row>
    <row r="411" spans="1:8" s="1" customFormat="1" ht="27" x14ac:dyDescent="0.3">
      <c r="A411" s="7"/>
      <c r="B411" s="7" t="s">
        <v>12</v>
      </c>
      <c r="C411" s="6" t="s">
        <v>11</v>
      </c>
      <c r="D411" s="274">
        <v>285</v>
      </c>
      <c r="E411" s="274"/>
      <c r="F411" s="274">
        <v>285</v>
      </c>
      <c r="G411" s="274">
        <v>0</v>
      </c>
      <c r="H411" s="274">
        <v>0</v>
      </c>
    </row>
    <row r="412" spans="1:8" s="1" customFormat="1" ht="27" x14ac:dyDescent="0.3">
      <c r="A412" s="226" t="s">
        <v>438</v>
      </c>
      <c r="B412" s="226"/>
      <c r="C412" s="227" t="s">
        <v>437</v>
      </c>
      <c r="D412" s="273">
        <f>D413+D417+D419</f>
        <v>43526.311170000001</v>
      </c>
      <c r="E412" s="273"/>
      <c r="F412" s="273">
        <f>F413+F417+F419</f>
        <v>43526.311170000001</v>
      </c>
      <c r="G412" s="273">
        <f>G413</f>
        <v>27092.2</v>
      </c>
      <c r="H412" s="273">
        <f>H413</f>
        <v>27092.2</v>
      </c>
    </row>
    <row r="413" spans="1:8" s="1" customFormat="1" ht="27" x14ac:dyDescent="0.3">
      <c r="A413" s="7" t="s">
        <v>841</v>
      </c>
      <c r="B413" s="61"/>
      <c r="C413" s="6" t="s">
        <v>436</v>
      </c>
      <c r="D413" s="274">
        <f>D414</f>
        <v>29030.11117</v>
      </c>
      <c r="E413" s="274"/>
      <c r="F413" s="274">
        <f>F414</f>
        <v>29030.11117</v>
      </c>
      <c r="G413" s="274">
        <f>G414</f>
        <v>27092.2</v>
      </c>
      <c r="H413" s="274">
        <f>H414</f>
        <v>27092.2</v>
      </c>
    </row>
    <row r="414" spans="1:8" s="1" customFormat="1" ht="27" x14ac:dyDescent="0.3">
      <c r="A414" s="7"/>
      <c r="B414" s="7" t="s">
        <v>12</v>
      </c>
      <c r="C414" s="6" t="s">
        <v>11</v>
      </c>
      <c r="D414" s="274">
        <f>D415+D416</f>
        <v>29030.11117</v>
      </c>
      <c r="E414" s="274"/>
      <c r="F414" s="274">
        <f>F415+F416</f>
        <v>29030.11117</v>
      </c>
      <c r="G414" s="274">
        <f>G415+G416</f>
        <v>27092.2</v>
      </c>
      <c r="H414" s="274">
        <f>H415+H416</f>
        <v>27092.2</v>
      </c>
    </row>
    <row r="415" spans="1:8" s="1" customFormat="1" ht="14.4" x14ac:dyDescent="0.3">
      <c r="A415" s="7"/>
      <c r="B415" s="7"/>
      <c r="C415" s="6" t="s">
        <v>239</v>
      </c>
      <c r="D415" s="274">
        <v>26127.1</v>
      </c>
      <c r="E415" s="274"/>
      <c r="F415" s="274">
        <v>26127.1</v>
      </c>
      <c r="G415" s="274">
        <v>24383</v>
      </c>
      <c r="H415" s="274">
        <v>24383</v>
      </c>
    </row>
    <row r="416" spans="1:8" s="1" customFormat="1" ht="14.4" x14ac:dyDescent="0.3">
      <c r="A416" s="7"/>
      <c r="B416" s="7"/>
      <c r="C416" s="6" t="s">
        <v>106</v>
      </c>
      <c r="D416" s="274">
        <v>2903.0111700000002</v>
      </c>
      <c r="E416" s="274"/>
      <c r="F416" s="274">
        <v>2903.0111700000002</v>
      </c>
      <c r="G416" s="274">
        <v>2709.2</v>
      </c>
      <c r="H416" s="274">
        <v>2709.2</v>
      </c>
    </row>
    <row r="417" spans="1:8" s="1" customFormat="1" ht="27" x14ac:dyDescent="0.3">
      <c r="A417" s="7" t="s">
        <v>845</v>
      </c>
      <c r="B417" s="61"/>
      <c r="C417" s="6" t="s">
        <v>435</v>
      </c>
      <c r="D417" s="274">
        <f>D418</f>
        <v>4858.5</v>
      </c>
      <c r="E417" s="274"/>
      <c r="F417" s="274">
        <f>F418</f>
        <v>4858.5</v>
      </c>
      <c r="G417" s="274">
        <f>G418</f>
        <v>0</v>
      </c>
      <c r="H417" s="274">
        <f>H418</f>
        <v>0</v>
      </c>
    </row>
    <row r="418" spans="1:8" s="1" customFormat="1" ht="27" x14ac:dyDescent="0.3">
      <c r="A418" s="7"/>
      <c r="B418" s="7" t="s">
        <v>12</v>
      </c>
      <c r="C418" s="6" t="s">
        <v>11</v>
      </c>
      <c r="D418" s="274">
        <f>4060.9+797.6</f>
        <v>4858.5</v>
      </c>
      <c r="E418" s="274"/>
      <c r="F418" s="274">
        <f>4060.9+797.6</f>
        <v>4858.5</v>
      </c>
      <c r="G418" s="274">
        <v>0</v>
      </c>
      <c r="H418" s="274">
        <v>0</v>
      </c>
    </row>
    <row r="419" spans="1:8" s="1" customFormat="1" ht="14.4" x14ac:dyDescent="0.3">
      <c r="A419" s="7" t="s">
        <v>844</v>
      </c>
      <c r="B419" s="61"/>
      <c r="C419" s="6" t="s">
        <v>434</v>
      </c>
      <c r="D419" s="274">
        <f>D420</f>
        <v>9637.6999999999989</v>
      </c>
      <c r="E419" s="274"/>
      <c r="F419" s="274">
        <f>F420</f>
        <v>9637.6999999999989</v>
      </c>
      <c r="G419" s="274">
        <f>G420</f>
        <v>0</v>
      </c>
      <c r="H419" s="274">
        <f>H420</f>
        <v>0</v>
      </c>
    </row>
    <row r="420" spans="1:8" s="1" customFormat="1" ht="27" x14ac:dyDescent="0.3">
      <c r="A420" s="99"/>
      <c r="B420" s="7" t="s">
        <v>12</v>
      </c>
      <c r="C420" s="6" t="s">
        <v>11</v>
      </c>
      <c r="D420" s="274">
        <f>8354.4+1283.3</f>
        <v>9637.6999999999989</v>
      </c>
      <c r="E420" s="274"/>
      <c r="F420" s="274">
        <f>8354.4+1283.3</f>
        <v>9637.6999999999989</v>
      </c>
      <c r="G420" s="274">
        <v>0</v>
      </c>
      <c r="H420" s="274">
        <v>0</v>
      </c>
    </row>
    <row r="421" spans="1:8" s="1" customFormat="1" ht="27" x14ac:dyDescent="0.3">
      <c r="A421" s="226" t="s">
        <v>433</v>
      </c>
      <c r="B421" s="226"/>
      <c r="C421" s="227" t="s">
        <v>432</v>
      </c>
      <c r="D421" s="273">
        <f t="shared" ref="D421:H422" si="21">D422</f>
        <v>31983.9</v>
      </c>
      <c r="E421" s="273"/>
      <c r="F421" s="273">
        <f t="shared" si="21"/>
        <v>31983.9</v>
      </c>
      <c r="G421" s="273">
        <f t="shared" si="21"/>
        <v>31983.9</v>
      </c>
      <c r="H421" s="273">
        <f t="shared" si="21"/>
        <v>31983.9</v>
      </c>
    </row>
    <row r="422" spans="1:8" s="1" customFormat="1" ht="40.200000000000003" x14ac:dyDescent="0.3">
      <c r="A422" s="7" t="s">
        <v>843</v>
      </c>
      <c r="B422" s="61"/>
      <c r="C422" s="6" t="s">
        <v>431</v>
      </c>
      <c r="D422" s="274">
        <f t="shared" si="21"/>
        <v>31983.9</v>
      </c>
      <c r="E422" s="274"/>
      <c r="F422" s="274">
        <f t="shared" si="21"/>
        <v>31983.9</v>
      </c>
      <c r="G422" s="274">
        <f t="shared" si="21"/>
        <v>31983.9</v>
      </c>
      <c r="H422" s="274">
        <f t="shared" si="21"/>
        <v>31983.9</v>
      </c>
    </row>
    <row r="423" spans="1:8" s="1" customFormat="1" ht="27" x14ac:dyDescent="0.3">
      <c r="A423" s="7"/>
      <c r="B423" s="7" t="s">
        <v>12</v>
      </c>
      <c r="C423" s="6" t="s">
        <v>11</v>
      </c>
      <c r="D423" s="274">
        <v>31983.9</v>
      </c>
      <c r="E423" s="274"/>
      <c r="F423" s="274">
        <v>31983.9</v>
      </c>
      <c r="G423" s="274">
        <v>31983.9</v>
      </c>
      <c r="H423" s="274">
        <v>31983.9</v>
      </c>
    </row>
    <row r="424" spans="1:8" s="1" customFormat="1" ht="40.200000000000003" x14ac:dyDescent="0.3">
      <c r="A424" s="226" t="s">
        <v>430</v>
      </c>
      <c r="B424" s="226"/>
      <c r="C424" s="229" t="s">
        <v>429</v>
      </c>
      <c r="D424" s="273">
        <f t="shared" ref="D424:H425" si="22">D425</f>
        <v>50149.65</v>
      </c>
      <c r="E424" s="273">
        <f t="shared" si="22"/>
        <v>-18.092289999999998</v>
      </c>
      <c r="F424" s="273">
        <f t="shared" si="22"/>
        <v>50131.557710000001</v>
      </c>
      <c r="G424" s="273">
        <f t="shared" si="22"/>
        <v>1327.7805000000001</v>
      </c>
      <c r="H424" s="273">
        <f t="shared" si="22"/>
        <v>0</v>
      </c>
    </row>
    <row r="425" spans="1:8" s="1" customFormat="1" ht="27" x14ac:dyDescent="0.3">
      <c r="A425" s="7" t="s">
        <v>428</v>
      </c>
      <c r="B425" s="7"/>
      <c r="C425" s="6" t="s">
        <v>427</v>
      </c>
      <c r="D425" s="274">
        <f t="shared" si="22"/>
        <v>50149.65</v>
      </c>
      <c r="E425" s="274">
        <f t="shared" si="22"/>
        <v>-18.092289999999998</v>
      </c>
      <c r="F425" s="274">
        <f t="shared" si="22"/>
        <v>50131.557710000001</v>
      </c>
      <c r="G425" s="274">
        <f t="shared" si="22"/>
        <v>1327.7805000000001</v>
      </c>
      <c r="H425" s="274">
        <f t="shared" si="22"/>
        <v>0</v>
      </c>
    </row>
    <row r="426" spans="1:8" s="1" customFormat="1" ht="27" x14ac:dyDescent="0.3">
      <c r="A426" s="7"/>
      <c r="B426" s="7" t="s">
        <v>12</v>
      </c>
      <c r="C426" s="6" t="s">
        <v>11</v>
      </c>
      <c r="D426" s="274">
        <f>D427+D428+D429</f>
        <v>50149.65</v>
      </c>
      <c r="E426" s="274">
        <f>E427+E428+E429</f>
        <v>-18.092289999999998</v>
      </c>
      <c r="F426" s="274">
        <f>F427+F428+F429</f>
        <v>50131.557710000001</v>
      </c>
      <c r="G426" s="274">
        <f>G427+G428+G429</f>
        <v>1327.7805000000001</v>
      </c>
      <c r="H426" s="274">
        <f>H427+H428+H429</f>
        <v>0</v>
      </c>
    </row>
    <row r="427" spans="1:8" s="1" customFormat="1" ht="14.4" x14ac:dyDescent="0.3">
      <c r="A427" s="7"/>
      <c r="B427" s="7"/>
      <c r="C427" s="6" t="s">
        <v>115</v>
      </c>
      <c r="D427" s="274">
        <v>47403.956680000003</v>
      </c>
      <c r="E427" s="274"/>
      <c r="F427" s="274">
        <v>47403.956680000003</v>
      </c>
      <c r="G427" s="274">
        <v>0</v>
      </c>
      <c r="H427" s="274">
        <v>0</v>
      </c>
    </row>
    <row r="428" spans="1:8" s="1" customFormat="1" ht="14.4" x14ac:dyDescent="0.3">
      <c r="A428" s="7"/>
      <c r="B428" s="7"/>
      <c r="C428" s="6" t="s">
        <v>114</v>
      </c>
      <c r="D428" s="274">
        <v>2494.9450700000002</v>
      </c>
      <c r="E428" s="274"/>
      <c r="F428" s="274">
        <v>2494.9450700000002</v>
      </c>
      <c r="G428" s="274">
        <v>0</v>
      </c>
      <c r="H428" s="274">
        <v>0</v>
      </c>
    </row>
    <row r="429" spans="1:8" s="1" customFormat="1" ht="14.4" x14ac:dyDescent="0.3">
      <c r="A429" s="7"/>
      <c r="B429" s="7"/>
      <c r="C429" s="6" t="s">
        <v>106</v>
      </c>
      <c r="D429" s="274">
        <v>250.74825000000001</v>
      </c>
      <c r="E429" s="274">
        <v>-18.092289999999998</v>
      </c>
      <c r="F429" s="274">
        <f>250.74825-18.09229</f>
        <v>232.65596000000002</v>
      </c>
      <c r="G429" s="274">
        <v>1327.7805000000001</v>
      </c>
      <c r="H429" s="274">
        <v>0</v>
      </c>
    </row>
    <row r="430" spans="1:8" s="1" customFormat="1" ht="40.200000000000003" x14ac:dyDescent="0.3">
      <c r="A430" s="31" t="s">
        <v>453</v>
      </c>
      <c r="B430" s="31"/>
      <c r="C430" s="52" t="s">
        <v>452</v>
      </c>
      <c r="D430" s="272">
        <f>D431</f>
        <v>5341.6</v>
      </c>
      <c r="E430" s="272"/>
      <c r="F430" s="272">
        <f>F431</f>
        <v>5341.6</v>
      </c>
      <c r="G430" s="272">
        <f t="shared" ref="G430:H432" si="23">G431</f>
        <v>5341.6</v>
      </c>
      <c r="H430" s="272">
        <f t="shared" si="23"/>
        <v>5341.6</v>
      </c>
    </row>
    <row r="431" spans="1:8" s="1" customFormat="1" ht="53.4" x14ac:dyDescent="0.3">
      <c r="A431" s="226" t="s">
        <v>451</v>
      </c>
      <c r="B431" s="226"/>
      <c r="C431" s="227" t="s">
        <v>450</v>
      </c>
      <c r="D431" s="273">
        <f>D432</f>
        <v>5341.6</v>
      </c>
      <c r="E431" s="273"/>
      <c r="F431" s="273">
        <f>F432</f>
        <v>5341.6</v>
      </c>
      <c r="G431" s="273">
        <f t="shared" si="23"/>
        <v>5341.6</v>
      </c>
      <c r="H431" s="273">
        <f t="shared" si="23"/>
        <v>5341.6</v>
      </c>
    </row>
    <row r="432" spans="1:8" s="1" customFormat="1" ht="53.4" x14ac:dyDescent="0.3">
      <c r="A432" s="7" t="s">
        <v>449</v>
      </c>
      <c r="B432" s="61"/>
      <c r="C432" s="6" t="s">
        <v>657</v>
      </c>
      <c r="D432" s="274">
        <f>D433</f>
        <v>5341.6</v>
      </c>
      <c r="E432" s="274"/>
      <c r="F432" s="274">
        <f>F433</f>
        <v>5341.6</v>
      </c>
      <c r="G432" s="274">
        <f t="shared" si="23"/>
        <v>5341.6</v>
      </c>
      <c r="H432" s="274">
        <f t="shared" si="23"/>
        <v>5341.6</v>
      </c>
    </row>
    <row r="433" spans="1:8" s="1" customFormat="1" ht="27" x14ac:dyDescent="0.3">
      <c r="A433" s="7"/>
      <c r="B433" s="7" t="s">
        <v>12</v>
      </c>
      <c r="C433" s="6" t="s">
        <v>11</v>
      </c>
      <c r="D433" s="274">
        <v>5341.6</v>
      </c>
      <c r="E433" s="274"/>
      <c r="F433" s="274">
        <v>5341.6</v>
      </c>
      <c r="G433" s="274">
        <v>5341.6</v>
      </c>
      <c r="H433" s="274">
        <v>5341.6</v>
      </c>
    </row>
    <row r="434" spans="1:8" s="1" customFormat="1" ht="53.4" x14ac:dyDescent="0.3">
      <c r="A434" s="31" t="s">
        <v>426</v>
      </c>
      <c r="B434" s="31"/>
      <c r="C434" s="52" t="s">
        <v>425</v>
      </c>
      <c r="D434" s="272">
        <f>D435</f>
        <v>898.2</v>
      </c>
      <c r="E434" s="272"/>
      <c r="F434" s="272">
        <f>F435</f>
        <v>898.2</v>
      </c>
      <c r="G434" s="272">
        <v>0</v>
      </c>
      <c r="H434" s="272">
        <v>0</v>
      </c>
    </row>
    <row r="435" spans="1:8" s="1" customFormat="1" ht="40.5" customHeight="1" x14ac:dyDescent="0.3">
      <c r="A435" s="226" t="s">
        <v>424</v>
      </c>
      <c r="B435" s="226"/>
      <c r="C435" s="241" t="s">
        <v>423</v>
      </c>
      <c r="D435" s="273">
        <f>D436</f>
        <v>898.2</v>
      </c>
      <c r="E435" s="273"/>
      <c r="F435" s="273">
        <f>F436</f>
        <v>898.2</v>
      </c>
      <c r="G435" s="273">
        <v>0</v>
      </c>
      <c r="H435" s="273">
        <v>0</v>
      </c>
    </row>
    <row r="436" spans="1:8" s="1" customFormat="1" ht="40.200000000000003" x14ac:dyDescent="0.3">
      <c r="A436" s="74" t="s">
        <v>842</v>
      </c>
      <c r="B436" s="7"/>
      <c r="C436" s="105" t="s">
        <v>422</v>
      </c>
      <c r="D436" s="274">
        <f>D437</f>
        <v>898.2</v>
      </c>
      <c r="E436" s="274"/>
      <c r="F436" s="274">
        <f>F437</f>
        <v>898.2</v>
      </c>
      <c r="G436" s="274">
        <v>0</v>
      </c>
      <c r="H436" s="274">
        <v>0</v>
      </c>
    </row>
    <row r="437" spans="1:8" s="1" customFormat="1" ht="27" x14ac:dyDescent="0.3">
      <c r="A437" s="7"/>
      <c r="B437" s="7" t="s">
        <v>12</v>
      </c>
      <c r="C437" s="6" t="s">
        <v>11</v>
      </c>
      <c r="D437" s="274">
        <v>898.2</v>
      </c>
      <c r="E437" s="274"/>
      <c r="F437" s="274">
        <v>898.2</v>
      </c>
      <c r="G437" s="274">
        <v>0</v>
      </c>
      <c r="H437" s="274">
        <v>0</v>
      </c>
    </row>
    <row r="438" spans="1:8" s="1" customFormat="1" ht="53.4" x14ac:dyDescent="0.3">
      <c r="A438" s="245" t="s">
        <v>324</v>
      </c>
      <c r="B438" s="245"/>
      <c r="C438" s="248" t="s">
        <v>323</v>
      </c>
      <c r="D438" s="271">
        <f>D445+D439</f>
        <v>8730.6788299999989</v>
      </c>
      <c r="E438" s="271"/>
      <c r="F438" s="271">
        <f>F445+F439</f>
        <v>8730.6788299999989</v>
      </c>
      <c r="G438" s="271">
        <f>G445+G439</f>
        <v>8479.7084899999991</v>
      </c>
      <c r="H438" s="271">
        <f>H445+H439</f>
        <v>8233.9601700000003</v>
      </c>
    </row>
    <row r="439" spans="1:8" s="1" customFormat="1" ht="40.200000000000003" x14ac:dyDescent="0.3">
      <c r="A439" s="226" t="s">
        <v>819</v>
      </c>
      <c r="B439" s="234"/>
      <c r="C439" s="227" t="s">
        <v>820</v>
      </c>
      <c r="D439" s="273">
        <f>D440</f>
        <v>6415.7461299999995</v>
      </c>
      <c r="E439" s="273"/>
      <c r="F439" s="273">
        <f t="shared" ref="F439:H440" si="24">F440</f>
        <v>6415.7461299999995</v>
      </c>
      <c r="G439" s="273">
        <f t="shared" si="24"/>
        <v>6164.7757899999997</v>
      </c>
      <c r="H439" s="273">
        <f t="shared" si="24"/>
        <v>5919.0274700000009</v>
      </c>
    </row>
    <row r="440" spans="1:8" s="1" customFormat="1" ht="29.25" customHeight="1" x14ac:dyDescent="0.3">
      <c r="A440" s="99" t="s">
        <v>821</v>
      </c>
      <c r="B440" s="55"/>
      <c r="C440" s="6" t="s">
        <v>822</v>
      </c>
      <c r="D440" s="274">
        <f>D441</f>
        <v>6415.7461299999995</v>
      </c>
      <c r="E440" s="274"/>
      <c r="F440" s="274">
        <f t="shared" si="24"/>
        <v>6415.7461299999995</v>
      </c>
      <c r="G440" s="274">
        <f t="shared" si="24"/>
        <v>6164.7757899999997</v>
      </c>
      <c r="H440" s="274">
        <f t="shared" si="24"/>
        <v>5919.0274700000009</v>
      </c>
    </row>
    <row r="441" spans="1:8" s="1" customFormat="1" ht="27" x14ac:dyDescent="0.3">
      <c r="A441" s="99"/>
      <c r="B441" s="7" t="s">
        <v>12</v>
      </c>
      <c r="C441" s="6" t="s">
        <v>11</v>
      </c>
      <c r="D441" s="274">
        <f>D442+D443+D444</f>
        <v>6415.7461299999995</v>
      </c>
      <c r="E441" s="274"/>
      <c r="F441" s="274">
        <f>F442+F443+F444</f>
        <v>6415.7461299999995</v>
      </c>
      <c r="G441" s="274">
        <f>G442+G443+G444</f>
        <v>6164.7757899999997</v>
      </c>
      <c r="H441" s="274">
        <f>H442+H443+H444</f>
        <v>5919.0274700000009</v>
      </c>
    </row>
    <row r="442" spans="1:8" s="1" customFormat="1" ht="14.4" x14ac:dyDescent="0.3">
      <c r="A442" s="99"/>
      <c r="B442" s="7"/>
      <c r="C442" s="6" t="s">
        <v>115</v>
      </c>
      <c r="D442" s="274">
        <v>5543.2046600000003</v>
      </c>
      <c r="E442" s="274"/>
      <c r="F442" s="274">
        <v>5543.2046600000003</v>
      </c>
      <c r="G442" s="274">
        <v>5326.3662800000002</v>
      </c>
      <c r="H442" s="274">
        <v>5114.0397300000004</v>
      </c>
    </row>
    <row r="443" spans="1:8" s="1" customFormat="1" ht="14.4" x14ac:dyDescent="0.3">
      <c r="A443" s="99"/>
      <c r="B443" s="7"/>
      <c r="C443" s="6" t="s">
        <v>114</v>
      </c>
      <c r="D443" s="274">
        <v>230.96686</v>
      </c>
      <c r="E443" s="274"/>
      <c r="F443" s="274">
        <v>230.96686</v>
      </c>
      <c r="G443" s="274">
        <v>221.93192999999999</v>
      </c>
      <c r="H443" s="274">
        <v>213.08499</v>
      </c>
    </row>
    <row r="444" spans="1:8" s="1" customFormat="1" ht="14.4" x14ac:dyDescent="0.3">
      <c r="A444" s="99"/>
      <c r="B444" s="7"/>
      <c r="C444" s="6" t="s">
        <v>106</v>
      </c>
      <c r="D444" s="274">
        <v>641.57461000000001</v>
      </c>
      <c r="E444" s="274"/>
      <c r="F444" s="274">
        <v>641.57461000000001</v>
      </c>
      <c r="G444" s="274">
        <v>616.47757999999999</v>
      </c>
      <c r="H444" s="274">
        <v>591.90274999999997</v>
      </c>
    </row>
    <row r="445" spans="1:8" s="1" customFormat="1" ht="40.200000000000003" x14ac:dyDescent="0.3">
      <c r="A445" s="226" t="s">
        <v>322</v>
      </c>
      <c r="B445" s="234"/>
      <c r="C445" s="227" t="s">
        <v>321</v>
      </c>
      <c r="D445" s="273">
        <f t="shared" ref="D445:H446" si="25">D446</f>
        <v>2314.9326999999998</v>
      </c>
      <c r="E445" s="273"/>
      <c r="F445" s="273">
        <f t="shared" si="25"/>
        <v>2314.9326999999998</v>
      </c>
      <c r="G445" s="273">
        <f t="shared" si="25"/>
        <v>2314.9326999999998</v>
      </c>
      <c r="H445" s="273">
        <f t="shared" si="25"/>
        <v>2314.9326999999998</v>
      </c>
    </row>
    <row r="446" spans="1:8" s="1" customFormat="1" ht="53.4" x14ac:dyDescent="0.3">
      <c r="A446" s="99" t="s">
        <v>320</v>
      </c>
      <c r="B446" s="55"/>
      <c r="C446" s="6" t="s">
        <v>754</v>
      </c>
      <c r="D446" s="274">
        <f t="shared" si="25"/>
        <v>2314.9326999999998</v>
      </c>
      <c r="E446" s="274"/>
      <c r="F446" s="274">
        <f t="shared" si="25"/>
        <v>2314.9326999999998</v>
      </c>
      <c r="G446" s="274">
        <f t="shared" si="25"/>
        <v>2314.9326999999998</v>
      </c>
      <c r="H446" s="274">
        <f t="shared" si="25"/>
        <v>2314.9326999999998</v>
      </c>
    </row>
    <row r="447" spans="1:8" s="1" customFormat="1" ht="27" x14ac:dyDescent="0.3">
      <c r="A447" s="99"/>
      <c r="B447" s="7" t="s">
        <v>12</v>
      </c>
      <c r="C447" s="6" t="s">
        <v>11</v>
      </c>
      <c r="D447" s="274">
        <f>D448+D449</f>
        <v>2314.9326999999998</v>
      </c>
      <c r="E447" s="274"/>
      <c r="F447" s="274">
        <f>F448+F449</f>
        <v>2314.9326999999998</v>
      </c>
      <c r="G447" s="274">
        <f>G448+G449</f>
        <v>2314.9326999999998</v>
      </c>
      <c r="H447" s="274">
        <f>H448+H449</f>
        <v>2314.9326999999998</v>
      </c>
    </row>
    <row r="448" spans="1:8" s="1" customFormat="1" ht="14.4" x14ac:dyDescent="0.3">
      <c r="A448" s="99"/>
      <c r="B448" s="7"/>
      <c r="C448" s="6" t="s">
        <v>114</v>
      </c>
      <c r="D448" s="274">
        <v>2083.4394299999999</v>
      </c>
      <c r="E448" s="274"/>
      <c r="F448" s="274">
        <v>2083.4394299999999</v>
      </c>
      <c r="G448" s="274">
        <v>2083.4394299999999</v>
      </c>
      <c r="H448" s="274">
        <v>2083.4394299999999</v>
      </c>
    </row>
    <row r="449" spans="1:8" s="1" customFormat="1" ht="14.4" x14ac:dyDescent="0.3">
      <c r="A449" s="99"/>
      <c r="B449" s="7"/>
      <c r="C449" s="6" t="s">
        <v>106</v>
      </c>
      <c r="D449" s="274">
        <v>231.49327</v>
      </c>
      <c r="E449" s="274"/>
      <c r="F449" s="274">
        <v>231.49327</v>
      </c>
      <c r="G449" s="274">
        <v>231.49327</v>
      </c>
      <c r="H449" s="274">
        <v>231.49327</v>
      </c>
    </row>
    <row r="450" spans="1:8" s="1" customFormat="1" ht="66.599999999999994" x14ac:dyDescent="0.3">
      <c r="A450" s="245" t="s">
        <v>484</v>
      </c>
      <c r="B450" s="245"/>
      <c r="C450" s="248" t="s">
        <v>483</v>
      </c>
      <c r="D450" s="271">
        <f>D451+D461+D469</f>
        <v>25577.9</v>
      </c>
      <c r="E450" s="271"/>
      <c r="F450" s="271">
        <f>F451+F461+F469</f>
        <v>25577.9</v>
      </c>
      <c r="G450" s="271">
        <f>G451+G461+G469</f>
        <v>25416.300000000003</v>
      </c>
      <c r="H450" s="271">
        <f>H451+H461+H469</f>
        <v>33141.800000000003</v>
      </c>
    </row>
    <row r="451" spans="1:8" s="1" customFormat="1" ht="53.4" x14ac:dyDescent="0.3">
      <c r="A451" s="226" t="s">
        <v>519</v>
      </c>
      <c r="B451" s="226"/>
      <c r="C451" s="239" t="s">
        <v>518</v>
      </c>
      <c r="D451" s="273">
        <f>D452+D454+D456+D458</f>
        <v>20744.5</v>
      </c>
      <c r="E451" s="273"/>
      <c r="F451" s="273">
        <f>F452+F454+F456+F458</f>
        <v>20744.5</v>
      </c>
      <c r="G451" s="273">
        <f>G452+G454+G456+G458</f>
        <v>21413.4</v>
      </c>
      <c r="H451" s="273">
        <f>H452+H454+H456+H458</f>
        <v>21413.4</v>
      </c>
    </row>
    <row r="452" spans="1:8" s="1" customFormat="1" ht="14.4" x14ac:dyDescent="0.3">
      <c r="A452" s="7" t="s">
        <v>517</v>
      </c>
      <c r="B452" s="7"/>
      <c r="C452" s="6" t="s">
        <v>516</v>
      </c>
      <c r="D452" s="274">
        <f>D453</f>
        <v>36.799999999999997</v>
      </c>
      <c r="E452" s="274"/>
      <c r="F452" s="274">
        <f>F453</f>
        <v>36.799999999999997</v>
      </c>
      <c r="G452" s="274">
        <f>G453</f>
        <v>36.799999999999997</v>
      </c>
      <c r="H452" s="274">
        <f>H453</f>
        <v>36.799999999999997</v>
      </c>
    </row>
    <row r="453" spans="1:8" s="1" customFormat="1" ht="27" x14ac:dyDescent="0.3">
      <c r="A453" s="7"/>
      <c r="B453" s="7" t="s">
        <v>12</v>
      </c>
      <c r="C453" s="6" t="s">
        <v>11</v>
      </c>
      <c r="D453" s="274">
        <v>36.799999999999997</v>
      </c>
      <c r="E453" s="274"/>
      <c r="F453" s="274">
        <v>36.799999999999997</v>
      </c>
      <c r="G453" s="274">
        <v>36.799999999999997</v>
      </c>
      <c r="H453" s="274">
        <v>36.799999999999997</v>
      </c>
    </row>
    <row r="454" spans="1:8" s="1" customFormat="1" ht="51" customHeight="1" x14ac:dyDescent="0.3">
      <c r="A454" s="7" t="s">
        <v>515</v>
      </c>
      <c r="B454" s="7"/>
      <c r="C454" s="6" t="s">
        <v>603</v>
      </c>
      <c r="D454" s="274">
        <f>D455</f>
        <v>154.30000000000007</v>
      </c>
      <c r="E454" s="274"/>
      <c r="F454" s="274">
        <f>F455</f>
        <v>154.30000000000007</v>
      </c>
      <c r="G454" s="274">
        <f>G455</f>
        <v>115.5</v>
      </c>
      <c r="H454" s="274">
        <f>H455</f>
        <v>115.5</v>
      </c>
    </row>
    <row r="455" spans="1:8" s="1" customFormat="1" ht="27" x14ac:dyDescent="0.3">
      <c r="A455" s="7"/>
      <c r="B455" s="7" t="s">
        <v>12</v>
      </c>
      <c r="C455" s="6" t="s">
        <v>11</v>
      </c>
      <c r="D455" s="274">
        <f>833.1-678.8</f>
        <v>154.30000000000007</v>
      </c>
      <c r="E455" s="274"/>
      <c r="F455" s="274">
        <f>833.1-678.8</f>
        <v>154.30000000000007</v>
      </c>
      <c r="G455" s="274">
        <v>115.5</v>
      </c>
      <c r="H455" s="274">
        <v>115.5</v>
      </c>
    </row>
    <row r="456" spans="1:8" s="1" customFormat="1" ht="40.5" customHeight="1" x14ac:dyDescent="0.3">
      <c r="A456" s="7" t="s">
        <v>604</v>
      </c>
      <c r="B456" s="7"/>
      <c r="C456" s="6" t="s">
        <v>605</v>
      </c>
      <c r="D456" s="274">
        <f>D457</f>
        <v>618.9</v>
      </c>
      <c r="E456" s="274"/>
      <c r="F456" s="274">
        <f>F457</f>
        <v>618.9</v>
      </c>
      <c r="G456" s="274">
        <f>G457</f>
        <v>618.9</v>
      </c>
      <c r="H456" s="274">
        <f>H457</f>
        <v>618.9</v>
      </c>
    </row>
    <row r="457" spans="1:8" ht="26.4" x14ac:dyDescent="0.25">
      <c r="A457" s="7"/>
      <c r="B457" s="7" t="s">
        <v>12</v>
      </c>
      <c r="C457" s="6" t="s">
        <v>11</v>
      </c>
      <c r="D457" s="274">
        <v>618.9</v>
      </c>
      <c r="E457" s="274"/>
      <c r="F457" s="274">
        <v>618.9</v>
      </c>
      <c r="G457" s="274">
        <v>618.9</v>
      </c>
      <c r="H457" s="274">
        <v>618.9</v>
      </c>
    </row>
    <row r="458" spans="1:8" ht="26.4" x14ac:dyDescent="0.25">
      <c r="A458" s="7" t="s">
        <v>514</v>
      </c>
      <c r="B458" s="7"/>
      <c r="C458" s="115" t="s">
        <v>513</v>
      </c>
      <c r="D458" s="274">
        <f>D459+D460</f>
        <v>19934.5</v>
      </c>
      <c r="E458" s="274"/>
      <c r="F458" s="274">
        <f>F459+F460</f>
        <v>19934.5</v>
      </c>
      <c r="G458" s="274">
        <f>G459+G460</f>
        <v>20642.2</v>
      </c>
      <c r="H458" s="274">
        <f>H459+H460</f>
        <v>20642.2</v>
      </c>
    </row>
    <row r="459" spans="1:8" ht="66" x14ac:dyDescent="0.25">
      <c r="A459" s="7"/>
      <c r="B459" s="7" t="s">
        <v>2</v>
      </c>
      <c r="C459" s="6" t="s">
        <v>1</v>
      </c>
      <c r="D459" s="274">
        <f>18078.8+253.7</f>
        <v>18332.5</v>
      </c>
      <c r="E459" s="274"/>
      <c r="F459" s="274">
        <f>18078.8+253.7</f>
        <v>18332.5</v>
      </c>
      <c r="G459" s="274">
        <f>18776.3+263.9</f>
        <v>19040.2</v>
      </c>
      <c r="H459" s="274">
        <f>18776.3+263.9</f>
        <v>19040.2</v>
      </c>
    </row>
    <row r="460" spans="1:8" ht="26.4" x14ac:dyDescent="0.25">
      <c r="A460" s="7"/>
      <c r="B460" s="7" t="s">
        <v>12</v>
      </c>
      <c r="C460" s="6" t="s">
        <v>11</v>
      </c>
      <c r="D460" s="274">
        <v>1602</v>
      </c>
      <c r="E460" s="274"/>
      <c r="F460" s="274">
        <v>1602</v>
      </c>
      <c r="G460" s="274">
        <v>1602</v>
      </c>
      <c r="H460" s="274">
        <v>1602</v>
      </c>
    </row>
    <row r="461" spans="1:8" ht="39.6" x14ac:dyDescent="0.25">
      <c r="A461" s="226" t="s">
        <v>510</v>
      </c>
      <c r="B461" s="226"/>
      <c r="C461" s="239" t="s">
        <v>509</v>
      </c>
      <c r="D461" s="273">
        <f>D462+D464+D467</f>
        <v>4616.2</v>
      </c>
      <c r="E461" s="273"/>
      <c r="F461" s="273">
        <f>F462+F464+F467</f>
        <v>4616.2</v>
      </c>
      <c r="G461" s="273">
        <f>G462+G464+G467</f>
        <v>3997</v>
      </c>
      <c r="H461" s="273">
        <f>H462+H464+H467</f>
        <v>11722.5</v>
      </c>
    </row>
    <row r="462" spans="1:8" ht="26.4" x14ac:dyDescent="0.25">
      <c r="A462" s="7" t="s">
        <v>508</v>
      </c>
      <c r="B462" s="7"/>
      <c r="C462" s="102" t="s">
        <v>507</v>
      </c>
      <c r="D462" s="274">
        <f>D463</f>
        <v>115.90000000000009</v>
      </c>
      <c r="E462" s="274"/>
      <c r="F462" s="274">
        <f>F463</f>
        <v>115.90000000000009</v>
      </c>
      <c r="G462" s="274">
        <f>G463</f>
        <v>115.90000000000009</v>
      </c>
      <c r="H462" s="274">
        <f>H463</f>
        <v>9053.2999999999993</v>
      </c>
    </row>
    <row r="463" spans="1:8" ht="26.4" x14ac:dyDescent="0.25">
      <c r="A463" s="7"/>
      <c r="B463" s="7" t="s">
        <v>12</v>
      </c>
      <c r="C463" s="6" t="s">
        <v>11</v>
      </c>
      <c r="D463" s="274">
        <f>4065.8-3949.9</f>
        <v>115.90000000000009</v>
      </c>
      <c r="E463" s="274"/>
      <c r="F463" s="274">
        <f>4065.8-3949.9</f>
        <v>115.90000000000009</v>
      </c>
      <c r="G463" s="274">
        <f>2608.3-2492.4</f>
        <v>115.90000000000009</v>
      </c>
      <c r="H463" s="274">
        <f>2611+3949.9+2492.4</f>
        <v>9053.2999999999993</v>
      </c>
    </row>
    <row r="464" spans="1:8" ht="26.4" x14ac:dyDescent="0.25">
      <c r="A464" s="7" t="s">
        <v>506</v>
      </c>
      <c r="B464" s="7"/>
      <c r="C464" s="12" t="s">
        <v>505</v>
      </c>
      <c r="D464" s="274">
        <f>D465+D466</f>
        <v>4001.6</v>
      </c>
      <c r="E464" s="274"/>
      <c r="F464" s="274">
        <f>F465+F466</f>
        <v>4001.6</v>
      </c>
      <c r="G464" s="274">
        <f>G465+G466</f>
        <v>3395.6</v>
      </c>
      <c r="H464" s="274">
        <f>H465+H466</f>
        <v>2183.6999999999998</v>
      </c>
    </row>
    <row r="465" spans="1:8" ht="26.4" x14ac:dyDescent="0.25">
      <c r="A465" s="7"/>
      <c r="B465" s="7" t="s">
        <v>12</v>
      </c>
      <c r="C465" s="6" t="s">
        <v>11</v>
      </c>
      <c r="D465" s="283">
        <f>3894-24.3</f>
        <v>3869.7</v>
      </c>
      <c r="E465" s="283"/>
      <c r="F465" s="283">
        <f>3894-24.3</f>
        <v>3869.7</v>
      </c>
      <c r="G465" s="283">
        <f>3288-24.3</f>
        <v>3263.7</v>
      </c>
      <c r="H465" s="283">
        <f>2076.1-24.3</f>
        <v>2051.7999999999997</v>
      </c>
    </row>
    <row r="466" spans="1:8" ht="25.5" customHeight="1" x14ac:dyDescent="0.25">
      <c r="A466" s="7"/>
      <c r="B466" s="7" t="s">
        <v>57</v>
      </c>
      <c r="C466" s="6" t="s">
        <v>56</v>
      </c>
      <c r="D466" s="283">
        <f>107.6+24.3</f>
        <v>131.9</v>
      </c>
      <c r="E466" s="283"/>
      <c r="F466" s="283">
        <f>107.6+24.3</f>
        <v>131.9</v>
      </c>
      <c r="G466" s="283">
        <f>107.6+24.3</f>
        <v>131.9</v>
      </c>
      <c r="H466" s="283">
        <f>107.6+24.3</f>
        <v>131.9</v>
      </c>
    </row>
    <row r="467" spans="1:8" ht="39.6" x14ac:dyDescent="0.25">
      <c r="A467" s="7" t="s">
        <v>504</v>
      </c>
      <c r="B467" s="7"/>
      <c r="C467" s="117" t="s">
        <v>658</v>
      </c>
      <c r="D467" s="274">
        <f>D468</f>
        <v>498.7</v>
      </c>
      <c r="E467" s="274"/>
      <c r="F467" s="274">
        <f>F468</f>
        <v>498.7</v>
      </c>
      <c r="G467" s="274">
        <f>G468</f>
        <v>485.5</v>
      </c>
      <c r="H467" s="274">
        <f>H468</f>
        <v>485.5</v>
      </c>
    </row>
    <row r="468" spans="1:8" ht="26.4" x14ac:dyDescent="0.25">
      <c r="A468" s="7"/>
      <c r="B468" s="7" t="s">
        <v>2</v>
      </c>
      <c r="C468" s="6" t="s">
        <v>11</v>
      </c>
      <c r="D468" s="274">
        <v>498.7</v>
      </c>
      <c r="E468" s="274"/>
      <c r="F468" s="274">
        <v>498.7</v>
      </c>
      <c r="G468" s="274">
        <v>485.5</v>
      </c>
      <c r="H468" s="274">
        <v>485.5</v>
      </c>
    </row>
    <row r="469" spans="1:8" ht="26.4" x14ac:dyDescent="0.25">
      <c r="A469" s="226" t="s">
        <v>659</v>
      </c>
      <c r="B469" s="226"/>
      <c r="C469" s="239" t="s">
        <v>660</v>
      </c>
      <c r="D469" s="273">
        <f t="shared" ref="D469:H470" si="26">D470</f>
        <v>217.2</v>
      </c>
      <c r="E469" s="273"/>
      <c r="F469" s="273">
        <f t="shared" si="26"/>
        <v>217.2</v>
      </c>
      <c r="G469" s="273">
        <f t="shared" si="26"/>
        <v>5.9</v>
      </c>
      <c r="H469" s="273">
        <f t="shared" si="26"/>
        <v>5.9</v>
      </c>
    </row>
    <row r="470" spans="1:8" x14ac:dyDescent="0.25">
      <c r="A470" s="140" t="s">
        <v>661</v>
      </c>
      <c r="B470" s="142"/>
      <c r="C470" s="6" t="s">
        <v>810</v>
      </c>
      <c r="D470" s="274">
        <f t="shared" si="26"/>
        <v>217.2</v>
      </c>
      <c r="E470" s="274"/>
      <c r="F470" s="274">
        <f t="shared" si="26"/>
        <v>217.2</v>
      </c>
      <c r="G470" s="274">
        <f t="shared" si="26"/>
        <v>5.9</v>
      </c>
      <c r="H470" s="274">
        <f t="shared" si="26"/>
        <v>5.9</v>
      </c>
    </row>
    <row r="471" spans="1:8" ht="26.4" x14ac:dyDescent="0.25">
      <c r="A471" s="142"/>
      <c r="B471" s="7" t="s">
        <v>12</v>
      </c>
      <c r="C471" s="6" t="s">
        <v>11</v>
      </c>
      <c r="D471" s="274">
        <v>217.2</v>
      </c>
      <c r="E471" s="274"/>
      <c r="F471" s="274">
        <v>217.2</v>
      </c>
      <c r="G471" s="274">
        <v>5.9</v>
      </c>
      <c r="H471" s="274">
        <v>5.9</v>
      </c>
    </row>
    <row r="472" spans="1:8" ht="52.8" x14ac:dyDescent="0.25">
      <c r="A472" s="245" t="s">
        <v>378</v>
      </c>
      <c r="B472" s="249"/>
      <c r="C472" s="248" t="s">
        <v>662</v>
      </c>
      <c r="D472" s="271">
        <v>0</v>
      </c>
      <c r="E472" s="271"/>
      <c r="F472" s="271">
        <v>0</v>
      </c>
      <c r="G472" s="271">
        <f>G474</f>
        <v>1632.7214799999999</v>
      </c>
      <c r="H472" s="271">
        <f>H474</f>
        <v>3511.8345599999998</v>
      </c>
    </row>
    <row r="473" spans="1:8" ht="66" x14ac:dyDescent="0.25">
      <c r="A473" s="226" t="s">
        <v>811</v>
      </c>
      <c r="B473" s="234"/>
      <c r="C473" s="227" t="s">
        <v>373</v>
      </c>
      <c r="D473" s="273">
        <v>0</v>
      </c>
      <c r="E473" s="273"/>
      <c r="F473" s="273">
        <v>0</v>
      </c>
      <c r="G473" s="273">
        <f>G474</f>
        <v>1632.7214799999999</v>
      </c>
      <c r="H473" s="273">
        <f>H474</f>
        <v>3511.8345599999998</v>
      </c>
    </row>
    <row r="474" spans="1:8" ht="52.8" x14ac:dyDescent="0.25">
      <c r="A474" s="208" t="s">
        <v>622</v>
      </c>
      <c r="B474" s="208"/>
      <c r="C474" s="209" t="s">
        <v>812</v>
      </c>
      <c r="D474" s="274">
        <v>0</v>
      </c>
      <c r="E474" s="274"/>
      <c r="F474" s="274">
        <v>0</v>
      </c>
      <c r="G474" s="274">
        <f>G475+G479</f>
        <v>1632.7214799999999</v>
      </c>
      <c r="H474" s="274">
        <f>H475+H479</f>
        <v>3511.8345599999998</v>
      </c>
    </row>
    <row r="475" spans="1:8" x14ac:dyDescent="0.25">
      <c r="A475" s="208"/>
      <c r="B475" s="208">
        <v>300</v>
      </c>
      <c r="C475" s="6" t="s">
        <v>78</v>
      </c>
      <c r="D475" s="274">
        <v>0</v>
      </c>
      <c r="E475" s="274"/>
      <c r="F475" s="274">
        <v>0</v>
      </c>
      <c r="G475" s="274">
        <f>G476+G477+G478</f>
        <v>1438.1224</v>
      </c>
      <c r="H475" s="274">
        <f>H476+H477+H478</f>
        <v>2518.7255599999999</v>
      </c>
    </row>
    <row r="476" spans="1:8" x14ac:dyDescent="0.25">
      <c r="A476" s="210"/>
      <c r="B476" s="210"/>
      <c r="C476" s="327" t="s">
        <v>663</v>
      </c>
      <c r="D476" s="274">
        <v>0</v>
      </c>
      <c r="E476" s="274"/>
      <c r="F476" s="274">
        <v>0</v>
      </c>
      <c r="G476" s="274">
        <v>0</v>
      </c>
      <c r="H476" s="274">
        <v>0</v>
      </c>
    </row>
    <row r="477" spans="1:8" x14ac:dyDescent="0.25">
      <c r="A477" s="210"/>
      <c r="B477" s="210"/>
      <c r="C477" s="327" t="s">
        <v>664</v>
      </c>
      <c r="D477" s="274">
        <v>0</v>
      </c>
      <c r="E477" s="274"/>
      <c r="F477" s="274">
        <v>0</v>
      </c>
      <c r="G477" s="274">
        <v>0</v>
      </c>
      <c r="H477" s="274">
        <v>0</v>
      </c>
    </row>
    <row r="478" spans="1:8" x14ac:dyDescent="0.25">
      <c r="A478" s="210"/>
      <c r="B478" s="210"/>
      <c r="C478" s="209" t="s">
        <v>665</v>
      </c>
      <c r="D478" s="274">
        <v>0</v>
      </c>
      <c r="E478" s="274"/>
      <c r="F478" s="274">
        <v>0</v>
      </c>
      <c r="G478" s="274">
        <v>1438.1224</v>
      </c>
      <c r="H478" s="274">
        <v>2518.7255599999999</v>
      </c>
    </row>
    <row r="479" spans="1:8" ht="39.6" x14ac:dyDescent="0.25">
      <c r="A479" s="208"/>
      <c r="B479" s="208">
        <v>400</v>
      </c>
      <c r="C479" s="6" t="s">
        <v>276</v>
      </c>
      <c r="D479" s="274">
        <v>0</v>
      </c>
      <c r="E479" s="274"/>
      <c r="F479" s="274">
        <v>0</v>
      </c>
      <c r="G479" s="274">
        <f>G480+G481+G482</f>
        <v>194.59907999999999</v>
      </c>
      <c r="H479" s="274">
        <f>H480+H481+H482</f>
        <v>993.10900000000004</v>
      </c>
    </row>
    <row r="480" spans="1:8" x14ac:dyDescent="0.25">
      <c r="A480" s="210"/>
      <c r="B480" s="210"/>
      <c r="C480" s="327" t="s">
        <v>663</v>
      </c>
      <c r="D480" s="274">
        <v>0</v>
      </c>
      <c r="E480" s="274"/>
      <c r="F480" s="274">
        <v>0</v>
      </c>
      <c r="G480" s="274">
        <v>0</v>
      </c>
      <c r="H480" s="274">
        <v>0</v>
      </c>
    </row>
    <row r="481" spans="1:8" x14ac:dyDescent="0.25">
      <c r="A481" s="210"/>
      <c r="B481" s="210"/>
      <c r="C481" s="327" t="s">
        <v>664</v>
      </c>
      <c r="D481" s="274">
        <v>0</v>
      </c>
      <c r="E481" s="274"/>
      <c r="F481" s="274">
        <v>0</v>
      </c>
      <c r="G481" s="274">
        <v>0</v>
      </c>
      <c r="H481" s="274">
        <v>0</v>
      </c>
    </row>
    <row r="482" spans="1:8" x14ac:dyDescent="0.25">
      <c r="A482" s="210"/>
      <c r="B482" s="210"/>
      <c r="C482" s="209" t="s">
        <v>665</v>
      </c>
      <c r="D482" s="274">
        <v>0</v>
      </c>
      <c r="E482" s="274"/>
      <c r="F482" s="274">
        <v>0</v>
      </c>
      <c r="G482" s="274">
        <v>194.59907999999999</v>
      </c>
      <c r="H482" s="274">
        <v>993.10900000000004</v>
      </c>
    </row>
    <row r="483" spans="1:8" ht="39.6" x14ac:dyDescent="0.25">
      <c r="A483" s="245" t="s">
        <v>404</v>
      </c>
      <c r="B483" s="249"/>
      <c r="C483" s="248" t="s">
        <v>666</v>
      </c>
      <c r="D483" s="271">
        <f>D484+D491</f>
        <v>8542.4439999999995</v>
      </c>
      <c r="E483" s="271"/>
      <c r="F483" s="271">
        <f>F484+F491</f>
        <v>8542.4439999999995</v>
      </c>
      <c r="G483" s="271">
        <f>G484+G491</f>
        <v>1040</v>
      </c>
      <c r="H483" s="271">
        <f>H484+H491</f>
        <v>638</v>
      </c>
    </row>
    <row r="484" spans="1:8" ht="26.4" x14ac:dyDescent="0.25">
      <c r="A484" s="226" t="s">
        <v>402</v>
      </c>
      <c r="B484" s="234"/>
      <c r="C484" s="227" t="s">
        <v>401</v>
      </c>
      <c r="D484" s="273">
        <f>D485+D487</f>
        <v>7959.1440000000002</v>
      </c>
      <c r="E484" s="273"/>
      <c r="F484" s="273">
        <f>F485+F487</f>
        <v>7959.1440000000002</v>
      </c>
      <c r="G484" s="273">
        <f>G485+G487</f>
        <v>1040</v>
      </c>
      <c r="H484" s="273">
        <f>H485+H487</f>
        <v>638</v>
      </c>
    </row>
    <row r="485" spans="1:8" x14ac:dyDescent="0.25">
      <c r="A485" s="7" t="s">
        <v>400</v>
      </c>
      <c r="B485" s="7"/>
      <c r="C485" s="6" t="s">
        <v>399</v>
      </c>
      <c r="D485" s="274">
        <f>D486</f>
        <v>315.60000000000002</v>
      </c>
      <c r="E485" s="274"/>
      <c r="F485" s="274">
        <f>F486</f>
        <v>315.60000000000002</v>
      </c>
      <c r="G485" s="274">
        <f>G486</f>
        <v>154</v>
      </c>
      <c r="H485" s="274">
        <f>H486</f>
        <v>231</v>
      </c>
    </row>
    <row r="486" spans="1:8" ht="26.4" x14ac:dyDescent="0.25">
      <c r="A486" s="7"/>
      <c r="B486" s="7" t="s">
        <v>12</v>
      </c>
      <c r="C486" s="6" t="s">
        <v>11</v>
      </c>
      <c r="D486" s="274">
        <v>315.60000000000002</v>
      </c>
      <c r="E486" s="274"/>
      <c r="F486" s="274">
        <v>315.60000000000002</v>
      </c>
      <c r="G486" s="274">
        <v>154</v>
      </c>
      <c r="H486" s="274">
        <v>231</v>
      </c>
    </row>
    <row r="487" spans="1:8" ht="26.4" x14ac:dyDescent="0.25">
      <c r="A487" s="7" t="s">
        <v>398</v>
      </c>
      <c r="B487" s="7"/>
      <c r="C487" s="6" t="s">
        <v>397</v>
      </c>
      <c r="D487" s="274">
        <f>D488</f>
        <v>7643.5439999999999</v>
      </c>
      <c r="E487" s="274"/>
      <c r="F487" s="274">
        <f>F488</f>
        <v>7643.5439999999999</v>
      </c>
      <c r="G487" s="274">
        <f>G488</f>
        <v>886</v>
      </c>
      <c r="H487" s="274">
        <f>H488</f>
        <v>407</v>
      </c>
    </row>
    <row r="488" spans="1:8" ht="26.4" x14ac:dyDescent="0.25">
      <c r="A488" s="7"/>
      <c r="B488" s="7" t="s">
        <v>12</v>
      </c>
      <c r="C488" s="6" t="s">
        <v>11</v>
      </c>
      <c r="D488" s="274">
        <f>D489+D490</f>
        <v>7643.5439999999999</v>
      </c>
      <c r="E488" s="274"/>
      <c r="F488" s="274">
        <f>F489+F490</f>
        <v>7643.5439999999999</v>
      </c>
      <c r="G488" s="274">
        <f>G489+G490</f>
        <v>886</v>
      </c>
      <c r="H488" s="274">
        <f>H489+H490</f>
        <v>407</v>
      </c>
    </row>
    <row r="489" spans="1:8" x14ac:dyDescent="0.25">
      <c r="A489" s="7"/>
      <c r="B489" s="7"/>
      <c r="C489" s="105" t="s">
        <v>340</v>
      </c>
      <c r="D489" s="274">
        <v>6267.7060799999999</v>
      </c>
      <c r="E489" s="274"/>
      <c r="F489" s="274">
        <v>6267.7060799999999</v>
      </c>
      <c r="G489" s="274">
        <v>0</v>
      </c>
      <c r="H489" s="274">
        <v>0</v>
      </c>
    </row>
    <row r="490" spans="1:8" x14ac:dyDescent="0.25">
      <c r="A490" s="7"/>
      <c r="B490" s="7"/>
      <c r="C490" s="6" t="s">
        <v>379</v>
      </c>
      <c r="D490" s="274">
        <v>1375.8379199999999</v>
      </c>
      <c r="E490" s="274"/>
      <c r="F490" s="274">
        <v>1375.8379199999999</v>
      </c>
      <c r="G490" s="274">
        <v>886</v>
      </c>
      <c r="H490" s="274">
        <v>407</v>
      </c>
    </row>
    <row r="491" spans="1:8" ht="66" x14ac:dyDescent="0.25">
      <c r="A491" s="226" t="s">
        <v>396</v>
      </c>
      <c r="B491" s="234"/>
      <c r="C491" s="227" t="s">
        <v>395</v>
      </c>
      <c r="D491" s="273">
        <f t="shared" ref="D491:H492" si="27">D492</f>
        <v>583.29999999999995</v>
      </c>
      <c r="E491" s="273"/>
      <c r="F491" s="273">
        <f t="shared" si="27"/>
        <v>583.29999999999995</v>
      </c>
      <c r="G491" s="273">
        <f t="shared" si="27"/>
        <v>0</v>
      </c>
      <c r="H491" s="273">
        <f t="shared" si="27"/>
        <v>0</v>
      </c>
    </row>
    <row r="492" spans="1:8" ht="52.8" x14ac:dyDescent="0.25">
      <c r="A492" s="7" t="s">
        <v>394</v>
      </c>
      <c r="B492" s="7"/>
      <c r="C492" s="6" t="s">
        <v>393</v>
      </c>
      <c r="D492" s="274">
        <f t="shared" si="27"/>
        <v>583.29999999999995</v>
      </c>
      <c r="E492" s="274"/>
      <c r="F492" s="274">
        <f t="shared" si="27"/>
        <v>583.29999999999995</v>
      </c>
      <c r="G492" s="274">
        <f t="shared" si="27"/>
        <v>0</v>
      </c>
      <c r="H492" s="274">
        <f t="shared" si="27"/>
        <v>0</v>
      </c>
    </row>
    <row r="493" spans="1:8" ht="26.4" x14ac:dyDescent="0.25">
      <c r="A493" s="7"/>
      <c r="B493" s="7" t="s">
        <v>12</v>
      </c>
      <c r="C493" s="6" t="s">
        <v>11</v>
      </c>
      <c r="D493" s="274">
        <v>583.29999999999995</v>
      </c>
      <c r="E493" s="274"/>
      <c r="F493" s="274">
        <v>583.29999999999995</v>
      </c>
      <c r="G493" s="274">
        <v>0</v>
      </c>
      <c r="H493" s="274">
        <v>0</v>
      </c>
    </row>
    <row r="494" spans="1:8" s="1" customFormat="1" ht="14.4" x14ac:dyDescent="0.3">
      <c r="A494" s="245" t="s">
        <v>18</v>
      </c>
      <c r="B494" s="245"/>
      <c r="C494" s="248" t="s">
        <v>17</v>
      </c>
      <c r="D494" s="271">
        <f>D495+D503</f>
        <v>72360.984199999992</v>
      </c>
      <c r="E494" s="271">
        <f>E495+E503</f>
        <v>7125.5</v>
      </c>
      <c r="F494" s="271">
        <f>F495+F503</f>
        <v>79486.484200000006</v>
      </c>
      <c r="G494" s="271">
        <f>G495+G503</f>
        <v>72151.863700000002</v>
      </c>
      <c r="H494" s="271">
        <f>H495+H503</f>
        <v>71967.735600000015</v>
      </c>
    </row>
    <row r="495" spans="1:8" s="1" customFormat="1" ht="40.200000000000003" x14ac:dyDescent="0.3">
      <c r="A495" s="15" t="s">
        <v>50</v>
      </c>
      <c r="B495" s="46"/>
      <c r="C495" s="14" t="s">
        <v>49</v>
      </c>
      <c r="D495" s="284">
        <f>D496+D498+D501</f>
        <v>3343.2000000000003</v>
      </c>
      <c r="E495" s="284"/>
      <c r="F495" s="284">
        <f>F496+F498+F501</f>
        <v>3343.2000000000003</v>
      </c>
      <c r="G495" s="284">
        <f>G496+G498</f>
        <v>3279.9</v>
      </c>
      <c r="H495" s="284">
        <f>H496+H498</f>
        <v>3334.3</v>
      </c>
    </row>
    <row r="496" spans="1:8" s="1" customFormat="1" ht="30" customHeight="1" x14ac:dyDescent="0.3">
      <c r="A496" s="7" t="s">
        <v>48</v>
      </c>
      <c r="B496" s="7"/>
      <c r="C496" s="6" t="s">
        <v>47</v>
      </c>
      <c r="D496" s="274">
        <f>D497</f>
        <v>1164</v>
      </c>
      <c r="E496" s="274"/>
      <c r="F496" s="274">
        <f>F497</f>
        <v>1164</v>
      </c>
      <c r="G496" s="274">
        <f>G497</f>
        <v>1164</v>
      </c>
      <c r="H496" s="274">
        <f>H497</f>
        <v>1164</v>
      </c>
    </row>
    <row r="497" spans="1:8" s="1" customFormat="1" ht="66.599999999999994" x14ac:dyDescent="0.3">
      <c r="A497" s="7"/>
      <c r="B497" s="7" t="s">
        <v>2</v>
      </c>
      <c r="C497" s="6" t="s">
        <v>1</v>
      </c>
      <c r="D497" s="274">
        <v>1164</v>
      </c>
      <c r="E497" s="274"/>
      <c r="F497" s="274">
        <v>1164</v>
      </c>
      <c r="G497" s="274">
        <v>1164</v>
      </c>
      <c r="H497" s="274">
        <v>1164</v>
      </c>
    </row>
    <row r="498" spans="1:8" s="1" customFormat="1" ht="28.5" customHeight="1" x14ac:dyDescent="0.3">
      <c r="A498" s="7" t="s">
        <v>46</v>
      </c>
      <c r="B498" s="7"/>
      <c r="C498" s="12" t="s">
        <v>45</v>
      </c>
      <c r="D498" s="274">
        <f>D499+D500</f>
        <v>2091.9</v>
      </c>
      <c r="E498" s="274"/>
      <c r="F498" s="274">
        <f>F499+F500</f>
        <v>2091.9</v>
      </c>
      <c r="G498" s="274">
        <f>G499+G500</f>
        <v>2115.9</v>
      </c>
      <c r="H498" s="274">
        <f>H499+H500</f>
        <v>2170.3000000000002</v>
      </c>
    </row>
    <row r="499" spans="1:8" s="1" customFormat="1" ht="66.599999999999994" x14ac:dyDescent="0.3">
      <c r="A499" s="7"/>
      <c r="B499" s="7" t="s">
        <v>2</v>
      </c>
      <c r="C499" s="6" t="s">
        <v>1</v>
      </c>
      <c r="D499" s="274">
        <f>1960.1+77.4</f>
        <v>2037.5</v>
      </c>
      <c r="E499" s="274"/>
      <c r="F499" s="274">
        <f>1960.1+77.4</f>
        <v>2037.5</v>
      </c>
      <c r="G499" s="274">
        <f>2028.2+87.7</f>
        <v>2115.9</v>
      </c>
      <c r="H499" s="274">
        <f>2028.2+87.7</f>
        <v>2115.9</v>
      </c>
    </row>
    <row r="500" spans="1:8" s="1" customFormat="1" ht="27" x14ac:dyDescent="0.3">
      <c r="A500" s="7"/>
      <c r="B500" s="7" t="s">
        <v>12</v>
      </c>
      <c r="C500" s="6" t="s">
        <v>11</v>
      </c>
      <c r="D500" s="274">
        <v>54.4</v>
      </c>
      <c r="E500" s="274"/>
      <c r="F500" s="274">
        <v>54.4</v>
      </c>
      <c r="G500" s="274">
        <v>0</v>
      </c>
      <c r="H500" s="274">
        <v>54.4</v>
      </c>
    </row>
    <row r="501" spans="1:8" s="1" customFormat="1" ht="66.599999999999994" x14ac:dyDescent="0.3">
      <c r="A501" s="7" t="s">
        <v>755</v>
      </c>
      <c r="B501" s="7"/>
      <c r="C501" s="6" t="s">
        <v>756</v>
      </c>
      <c r="D501" s="274">
        <f>D502</f>
        <v>87.3</v>
      </c>
      <c r="E501" s="274"/>
      <c r="F501" s="274">
        <f>F502</f>
        <v>87.3</v>
      </c>
      <c r="G501" s="274">
        <v>0</v>
      </c>
      <c r="H501" s="274">
        <v>0</v>
      </c>
    </row>
    <row r="502" spans="1:8" s="1" customFormat="1" ht="27" x14ac:dyDescent="0.3">
      <c r="A502" s="7"/>
      <c r="B502" s="7" t="s">
        <v>12</v>
      </c>
      <c r="C502" s="6" t="s">
        <v>11</v>
      </c>
      <c r="D502" s="274">
        <v>87.3</v>
      </c>
      <c r="E502" s="274"/>
      <c r="F502" s="274">
        <v>87.3</v>
      </c>
      <c r="G502" s="274">
        <v>0</v>
      </c>
      <c r="H502" s="274">
        <v>0</v>
      </c>
    </row>
    <row r="503" spans="1:8" s="1" customFormat="1" ht="53.4" x14ac:dyDescent="0.3">
      <c r="A503" s="15" t="s">
        <v>16</v>
      </c>
      <c r="B503" s="15"/>
      <c r="C503" s="14" t="s">
        <v>15</v>
      </c>
      <c r="D503" s="284">
        <f>D504+D508+D519+D523+D525+D531+D533+D535+D537+D527+D529+D511+D513+D515+D517+D539+D541+D543+D545+D547</f>
        <v>69017.784199999995</v>
      </c>
      <c r="E503" s="284">
        <f>E504+E508+E519+E523+E525+E531+E533+E535+E537+E527+E529+E511+E513+E515+E517+E539+E541+E543+E545+E547</f>
        <v>7125.5</v>
      </c>
      <c r="F503" s="284">
        <f>F504+F508+F519+F523+F525+F531+F533+F535+F537+F527+F529+F511+F513+F515+F517+F539+F541+F543+F545+F547</f>
        <v>76143.284200000009</v>
      </c>
      <c r="G503" s="284">
        <f>G504+G508+G519+G523+G525+G531+G533+G535+G537+G527+G529+G511+G513+G515+G517+G539+G541+G543+G545+G547</f>
        <v>68871.963700000008</v>
      </c>
      <c r="H503" s="284">
        <f>H504+H508+H519+H523+H525+H531+H533+H535+H537+H527+H529+H511+H513+H515+H517+H539+H541+H543+H545+H547</f>
        <v>68633.435600000012</v>
      </c>
    </row>
    <row r="504" spans="1:8" s="1" customFormat="1" ht="27" x14ac:dyDescent="0.3">
      <c r="A504" s="7" t="s">
        <v>392</v>
      </c>
      <c r="B504" s="7"/>
      <c r="C504" s="6" t="s">
        <v>391</v>
      </c>
      <c r="D504" s="275">
        <f>D505+D506+D507</f>
        <v>3243.1</v>
      </c>
      <c r="E504" s="275">
        <f>E505+E506+E507</f>
        <v>54.6</v>
      </c>
      <c r="F504" s="275">
        <f>F505+F506+F507</f>
        <v>3297.7</v>
      </c>
      <c r="G504" s="275">
        <f>G505+G506+G507</f>
        <v>3364.2</v>
      </c>
      <c r="H504" s="275">
        <f>H505+H506+H507</f>
        <v>3364.2</v>
      </c>
    </row>
    <row r="505" spans="1:8" s="1" customFormat="1" ht="66.599999999999994" x14ac:dyDescent="0.3">
      <c r="A505" s="61"/>
      <c r="B505" s="7" t="s">
        <v>2</v>
      </c>
      <c r="C505" s="6" t="s">
        <v>1</v>
      </c>
      <c r="D505" s="274">
        <v>3141.1</v>
      </c>
      <c r="E505" s="274"/>
      <c r="F505" s="274">
        <v>3141.1</v>
      </c>
      <c r="G505" s="274">
        <v>3262.2</v>
      </c>
      <c r="H505" s="274">
        <v>3262.2</v>
      </c>
    </row>
    <row r="506" spans="1:8" s="1" customFormat="1" ht="27" x14ac:dyDescent="0.3">
      <c r="A506" s="61"/>
      <c r="B506" s="7" t="s">
        <v>12</v>
      </c>
      <c r="C506" s="6" t="s">
        <v>11</v>
      </c>
      <c r="D506" s="274">
        <v>99.8</v>
      </c>
      <c r="E506" s="274">
        <v>54.6</v>
      </c>
      <c r="F506" s="274">
        <f>99.8+54.6</f>
        <v>154.4</v>
      </c>
      <c r="G506" s="274">
        <v>99.8</v>
      </c>
      <c r="H506" s="274">
        <v>99.8</v>
      </c>
    </row>
    <row r="507" spans="1:8" s="1" customFormat="1" ht="14.4" x14ac:dyDescent="0.3">
      <c r="A507" s="61"/>
      <c r="B507" s="55" t="s">
        <v>22</v>
      </c>
      <c r="C507" s="103" t="s">
        <v>21</v>
      </c>
      <c r="D507" s="274">
        <v>2.2000000000000002</v>
      </c>
      <c r="E507" s="274"/>
      <c r="F507" s="274">
        <v>2.2000000000000002</v>
      </c>
      <c r="G507" s="274">
        <v>2.2000000000000002</v>
      </c>
      <c r="H507" s="274">
        <v>2.2000000000000002</v>
      </c>
    </row>
    <row r="508" spans="1:8" s="1" customFormat="1" ht="27" x14ac:dyDescent="0.3">
      <c r="A508" s="7" t="s">
        <v>14</v>
      </c>
      <c r="B508" s="7"/>
      <c r="C508" s="12" t="s">
        <v>13</v>
      </c>
      <c r="D508" s="274">
        <f>D509+D510</f>
        <v>18660</v>
      </c>
      <c r="E508" s="274"/>
      <c r="F508" s="274">
        <f>F509+F510</f>
        <v>18660</v>
      </c>
      <c r="G508" s="274">
        <f>G509+G510</f>
        <v>19328.3</v>
      </c>
      <c r="H508" s="274">
        <f>H509+H510</f>
        <v>19328.3</v>
      </c>
    </row>
    <row r="509" spans="1:8" s="1" customFormat="1" ht="66.599999999999994" x14ac:dyDescent="0.3">
      <c r="A509" s="7"/>
      <c r="B509" s="7" t="s">
        <v>2</v>
      </c>
      <c r="C509" s="6" t="s">
        <v>1</v>
      </c>
      <c r="D509" s="274">
        <f>17747.5-611.7+626.7</f>
        <v>17762.5</v>
      </c>
      <c r="E509" s="274"/>
      <c r="F509" s="274">
        <f>17747.5-611.7+626.7</f>
        <v>17762.5</v>
      </c>
      <c r="G509" s="274">
        <v>18430.8</v>
      </c>
      <c r="H509" s="274">
        <v>18430.8</v>
      </c>
    </row>
    <row r="510" spans="1:8" s="1" customFormat="1" ht="27" x14ac:dyDescent="0.3">
      <c r="A510" s="7"/>
      <c r="B510" s="7" t="s">
        <v>12</v>
      </c>
      <c r="C510" s="6" t="s">
        <v>11</v>
      </c>
      <c r="D510" s="274">
        <v>897.5</v>
      </c>
      <c r="E510" s="274"/>
      <c r="F510" s="274">
        <v>897.5</v>
      </c>
      <c r="G510" s="274">
        <v>897.5</v>
      </c>
      <c r="H510" s="274">
        <v>897.5</v>
      </c>
    </row>
    <row r="511" spans="1:8" s="1" customFormat="1" ht="66.599999999999994" x14ac:dyDescent="0.3">
      <c r="A511" s="7" t="s">
        <v>10</v>
      </c>
      <c r="B511" s="7"/>
      <c r="C511" s="6" t="s">
        <v>9</v>
      </c>
      <c r="D511" s="275">
        <f>D512</f>
        <v>137.19999999999999</v>
      </c>
      <c r="E511" s="275"/>
      <c r="F511" s="275">
        <f>F512</f>
        <v>137.19999999999999</v>
      </c>
      <c r="G511" s="275">
        <f>G512</f>
        <v>107.2</v>
      </c>
      <c r="H511" s="275">
        <f>H512</f>
        <v>105.4</v>
      </c>
    </row>
    <row r="512" spans="1:8" s="1" customFormat="1" ht="66.599999999999994" x14ac:dyDescent="0.3">
      <c r="A512" s="7"/>
      <c r="B512" s="7" t="s">
        <v>2</v>
      </c>
      <c r="C512" s="6" t="s">
        <v>1</v>
      </c>
      <c r="D512" s="283">
        <v>137.19999999999999</v>
      </c>
      <c r="E512" s="283"/>
      <c r="F512" s="283">
        <v>137.19999999999999</v>
      </c>
      <c r="G512" s="283">
        <v>107.2</v>
      </c>
      <c r="H512" s="283">
        <v>105.4</v>
      </c>
    </row>
    <row r="513" spans="1:8" s="1" customFormat="1" ht="40.200000000000003" x14ac:dyDescent="0.3">
      <c r="A513" s="7" t="s">
        <v>8</v>
      </c>
      <c r="B513" s="7"/>
      <c r="C513" s="6" t="s">
        <v>7</v>
      </c>
      <c r="D513" s="274">
        <f>D514</f>
        <v>87.119200000000006</v>
      </c>
      <c r="E513" s="274"/>
      <c r="F513" s="274">
        <f>F514</f>
        <v>87.119200000000006</v>
      </c>
      <c r="G513" s="274">
        <f>G514</f>
        <v>92.5261</v>
      </c>
      <c r="H513" s="274">
        <f>H514</f>
        <v>93.701599999999999</v>
      </c>
    </row>
    <row r="514" spans="1:8" s="1" customFormat="1" ht="66.599999999999994" x14ac:dyDescent="0.3">
      <c r="A514" s="7"/>
      <c r="B514" s="7" t="s">
        <v>2</v>
      </c>
      <c r="C514" s="6" t="s">
        <v>1</v>
      </c>
      <c r="D514" s="274">
        <v>87.119200000000006</v>
      </c>
      <c r="E514" s="274"/>
      <c r="F514" s="274">
        <v>87.119200000000006</v>
      </c>
      <c r="G514" s="274">
        <v>92.5261</v>
      </c>
      <c r="H514" s="274">
        <v>93.701599999999999</v>
      </c>
    </row>
    <row r="515" spans="1:8" s="1" customFormat="1" ht="54.75" customHeight="1" x14ac:dyDescent="0.3">
      <c r="A515" s="7" t="s">
        <v>6</v>
      </c>
      <c r="B515" s="7"/>
      <c r="C515" s="6" t="s">
        <v>5</v>
      </c>
      <c r="D515" s="274">
        <f>D516</f>
        <v>7016.6360000000004</v>
      </c>
      <c r="E515" s="274"/>
      <c r="F515" s="274">
        <f>F516</f>
        <v>7016.6360000000004</v>
      </c>
      <c r="G515" s="274">
        <f>G516</f>
        <v>6836.3086000000003</v>
      </c>
      <c r="H515" s="274">
        <f>H516</f>
        <v>6598.4049999999997</v>
      </c>
    </row>
    <row r="516" spans="1:8" s="1" customFormat="1" ht="66.599999999999994" x14ac:dyDescent="0.3">
      <c r="A516" s="7"/>
      <c r="B516" s="7" t="s">
        <v>2</v>
      </c>
      <c r="C516" s="6" t="s">
        <v>1</v>
      </c>
      <c r="D516" s="274">
        <f>2102.2606+4914.3754</f>
        <v>7016.6360000000004</v>
      </c>
      <c r="E516" s="274"/>
      <c r="F516" s="274">
        <f>2102.2606+4914.3754</f>
        <v>7016.6360000000004</v>
      </c>
      <c r="G516" s="274">
        <f>2010.206+4826.1026</f>
        <v>6836.3086000000003</v>
      </c>
      <c r="H516" s="274">
        <f>1965.8034+4632.6016</f>
        <v>6598.4049999999997</v>
      </c>
    </row>
    <row r="517" spans="1:8" s="1" customFormat="1" ht="78.75" customHeight="1" x14ac:dyDescent="0.3">
      <c r="A517" s="7" t="s">
        <v>4</v>
      </c>
      <c r="B517" s="7"/>
      <c r="C517" s="6" t="s">
        <v>3</v>
      </c>
      <c r="D517" s="275">
        <f>D518</f>
        <v>227.82900000000001</v>
      </c>
      <c r="E517" s="275"/>
      <c r="F517" s="275">
        <f>F518</f>
        <v>227.82900000000001</v>
      </c>
      <c r="G517" s="275">
        <f>G518</f>
        <v>227.82900000000001</v>
      </c>
      <c r="H517" s="275">
        <f>H518</f>
        <v>227.82900000000001</v>
      </c>
    </row>
    <row r="518" spans="1:8" s="1" customFormat="1" ht="66.599999999999994" x14ac:dyDescent="0.3">
      <c r="A518" s="7"/>
      <c r="B518" s="7" t="s">
        <v>2</v>
      </c>
      <c r="C518" s="6" t="s">
        <v>1</v>
      </c>
      <c r="D518" s="275">
        <v>227.82900000000001</v>
      </c>
      <c r="E518" s="275"/>
      <c r="F518" s="275">
        <v>227.82900000000001</v>
      </c>
      <c r="G518" s="275">
        <v>227.82900000000001</v>
      </c>
      <c r="H518" s="275">
        <v>227.82900000000001</v>
      </c>
    </row>
    <row r="519" spans="1:8" s="1" customFormat="1" ht="27" x14ac:dyDescent="0.3">
      <c r="A519" s="7" t="s">
        <v>540</v>
      </c>
      <c r="B519" s="7"/>
      <c r="C519" s="6" t="s">
        <v>858</v>
      </c>
      <c r="D519" s="275">
        <f>D520+D521+D522</f>
        <v>36181.800000000003</v>
      </c>
      <c r="E519" s="275">
        <f>E520+E521+E522</f>
        <v>3089</v>
      </c>
      <c r="F519" s="275">
        <f>F520+F521+F522</f>
        <v>39270.800000000003</v>
      </c>
      <c r="G519" s="275">
        <f>G520+G521+G522</f>
        <v>36891.200000000004</v>
      </c>
      <c r="H519" s="275">
        <f>H520+H521+H522</f>
        <v>36891.200000000004</v>
      </c>
    </row>
    <row r="520" spans="1:8" s="1" customFormat="1" ht="66.599999999999994" x14ac:dyDescent="0.3">
      <c r="A520" s="7"/>
      <c r="B520" s="7" t="s">
        <v>2</v>
      </c>
      <c r="C520" s="6" t="s">
        <v>1</v>
      </c>
      <c r="D520" s="274">
        <f>18278.1+96.4</f>
        <v>18374.5</v>
      </c>
      <c r="E520" s="274"/>
      <c r="F520" s="274">
        <f>18278.1+96.4</f>
        <v>18374.5</v>
      </c>
      <c r="G520" s="274">
        <f>18983.7+100.2</f>
        <v>19083.900000000001</v>
      </c>
      <c r="H520" s="274">
        <f>18983.7+100.2</f>
        <v>19083.900000000001</v>
      </c>
    </row>
    <row r="521" spans="1:8" s="1" customFormat="1" ht="27" x14ac:dyDescent="0.3">
      <c r="A521" s="7"/>
      <c r="B521" s="7" t="s">
        <v>12</v>
      </c>
      <c r="C521" s="6" t="s">
        <v>11</v>
      </c>
      <c r="D521" s="274">
        <v>17379</v>
      </c>
      <c r="E521" s="274">
        <v>3089</v>
      </c>
      <c r="F521" s="274">
        <f>17379+3089</f>
        <v>20468</v>
      </c>
      <c r="G521" s="274">
        <v>17379</v>
      </c>
      <c r="H521" s="274">
        <v>17379</v>
      </c>
    </row>
    <row r="522" spans="1:8" s="1" customFormat="1" ht="14.4" x14ac:dyDescent="0.3">
      <c r="A522" s="7"/>
      <c r="B522" s="7" t="s">
        <v>22</v>
      </c>
      <c r="C522" s="6" t="s">
        <v>21</v>
      </c>
      <c r="D522" s="274">
        <v>428.3</v>
      </c>
      <c r="E522" s="274"/>
      <c r="F522" s="274">
        <v>428.3</v>
      </c>
      <c r="G522" s="274">
        <v>428.3</v>
      </c>
      <c r="H522" s="274">
        <v>428.3</v>
      </c>
    </row>
    <row r="523" spans="1:8" s="1" customFormat="1" ht="14.4" x14ac:dyDescent="0.3">
      <c r="A523" s="55" t="s">
        <v>538</v>
      </c>
      <c r="B523" s="55"/>
      <c r="C523" s="6" t="s">
        <v>537</v>
      </c>
      <c r="D523" s="274">
        <v>926.6</v>
      </c>
      <c r="E523" s="274"/>
      <c r="F523" s="274">
        <v>926.6</v>
      </c>
      <c r="G523" s="274">
        <v>0</v>
      </c>
      <c r="H523" s="274">
        <v>0</v>
      </c>
    </row>
    <row r="524" spans="1:8" s="1" customFormat="1" ht="27" x14ac:dyDescent="0.3">
      <c r="A524" s="55"/>
      <c r="B524" s="55" t="s">
        <v>12</v>
      </c>
      <c r="C524" s="6" t="s">
        <v>11</v>
      </c>
      <c r="D524" s="274">
        <v>926.6</v>
      </c>
      <c r="E524" s="274"/>
      <c r="F524" s="274">
        <v>926.6</v>
      </c>
      <c r="G524" s="274">
        <v>0</v>
      </c>
      <c r="H524" s="274">
        <v>0</v>
      </c>
    </row>
    <row r="525" spans="1:8" s="1" customFormat="1" ht="27" x14ac:dyDescent="0.3">
      <c r="A525" s="298" t="s">
        <v>852</v>
      </c>
      <c r="B525" s="298"/>
      <c r="C525" s="299" t="s">
        <v>853</v>
      </c>
      <c r="D525" s="297">
        <f>D526</f>
        <v>0</v>
      </c>
      <c r="E525" s="297">
        <f>E526</f>
        <v>224.5</v>
      </c>
      <c r="F525" s="297">
        <f>F526</f>
        <v>224.5</v>
      </c>
      <c r="G525" s="297">
        <f>G526</f>
        <v>0</v>
      </c>
      <c r="H525" s="297">
        <f>H526</f>
        <v>0</v>
      </c>
    </row>
    <row r="526" spans="1:8" s="1" customFormat="1" ht="14.4" x14ac:dyDescent="0.3">
      <c r="A526" s="300"/>
      <c r="B526" s="298" t="s">
        <v>22</v>
      </c>
      <c r="C526" s="299" t="s">
        <v>21</v>
      </c>
      <c r="D526" s="297">
        <v>0</v>
      </c>
      <c r="E526" s="297">
        <f>25+163.1+36.4</f>
        <v>224.5</v>
      </c>
      <c r="F526" s="297">
        <f>25+163.1+36.4</f>
        <v>224.5</v>
      </c>
      <c r="G526" s="297">
        <v>0</v>
      </c>
      <c r="H526" s="297">
        <v>0</v>
      </c>
    </row>
    <row r="527" spans="1:8" s="1" customFormat="1" ht="40.200000000000003" x14ac:dyDescent="0.3">
      <c r="A527" s="7" t="s">
        <v>815</v>
      </c>
      <c r="B527" s="7"/>
      <c r="C527" s="6" t="s">
        <v>849</v>
      </c>
      <c r="D527" s="274">
        <f>D528</f>
        <v>556.4</v>
      </c>
      <c r="E527" s="274"/>
      <c r="F527" s="274">
        <f>F528</f>
        <v>556.4</v>
      </c>
      <c r="G527" s="274">
        <f>G528</f>
        <v>556.4</v>
      </c>
      <c r="H527" s="274">
        <f>H528</f>
        <v>556.4</v>
      </c>
    </row>
    <row r="528" spans="1:8" s="1" customFormat="1" ht="26.25" customHeight="1" x14ac:dyDescent="0.3">
      <c r="A528" s="7"/>
      <c r="B528" s="7" t="s">
        <v>57</v>
      </c>
      <c r="C528" s="6" t="s">
        <v>56</v>
      </c>
      <c r="D528" s="274">
        <v>556.4</v>
      </c>
      <c r="E528" s="274"/>
      <c r="F528" s="274">
        <v>556.4</v>
      </c>
      <c r="G528" s="274">
        <v>556.4</v>
      </c>
      <c r="H528" s="274">
        <v>556.4</v>
      </c>
    </row>
    <row r="529" spans="1:8" s="1" customFormat="1" ht="53.4" x14ac:dyDescent="0.3">
      <c r="A529" s="7" t="s">
        <v>567</v>
      </c>
      <c r="B529" s="7"/>
      <c r="C529" s="6" t="s">
        <v>566</v>
      </c>
      <c r="D529" s="274">
        <f>D530</f>
        <v>6.2</v>
      </c>
      <c r="E529" s="274"/>
      <c r="F529" s="274">
        <f>F530</f>
        <v>6.2</v>
      </c>
      <c r="G529" s="274">
        <f>G530</f>
        <v>6.4</v>
      </c>
      <c r="H529" s="274">
        <f>H530</f>
        <v>6.4</v>
      </c>
    </row>
    <row r="530" spans="1:8" s="1" customFormat="1" ht="27" x14ac:dyDescent="0.3">
      <c r="A530" s="7"/>
      <c r="B530" s="7" t="s">
        <v>12</v>
      </c>
      <c r="C530" s="6" t="s">
        <v>11</v>
      </c>
      <c r="D530" s="274">
        <v>6.2</v>
      </c>
      <c r="E530" s="274"/>
      <c r="F530" s="274">
        <v>6.2</v>
      </c>
      <c r="G530" s="274">
        <v>6.4</v>
      </c>
      <c r="H530" s="274">
        <v>6.4</v>
      </c>
    </row>
    <row r="531" spans="1:8" s="1" customFormat="1" ht="27" x14ac:dyDescent="0.3">
      <c r="A531" s="7" t="s">
        <v>24</v>
      </c>
      <c r="B531" s="7"/>
      <c r="C531" s="6" t="s">
        <v>23</v>
      </c>
      <c r="D531" s="274">
        <f>D532</f>
        <v>711.6</v>
      </c>
      <c r="E531" s="274"/>
      <c r="F531" s="274">
        <f>F532</f>
        <v>711.6</v>
      </c>
      <c r="G531" s="274">
        <f>G532</f>
        <v>711.6</v>
      </c>
      <c r="H531" s="274">
        <f>H532</f>
        <v>711.6</v>
      </c>
    </row>
    <row r="532" spans="1:8" s="1" customFormat="1" ht="14.4" x14ac:dyDescent="0.3">
      <c r="A532" s="7"/>
      <c r="B532" s="7" t="s">
        <v>22</v>
      </c>
      <c r="C532" s="6" t="s">
        <v>21</v>
      </c>
      <c r="D532" s="274">
        <v>711.6</v>
      </c>
      <c r="E532" s="274"/>
      <c r="F532" s="274">
        <v>711.6</v>
      </c>
      <c r="G532" s="274">
        <v>711.6</v>
      </c>
      <c r="H532" s="274">
        <v>711.6</v>
      </c>
    </row>
    <row r="533" spans="1:8" s="1" customFormat="1" ht="40.200000000000003" x14ac:dyDescent="0.3">
      <c r="A533" s="7" t="s">
        <v>43</v>
      </c>
      <c r="B533" s="7"/>
      <c r="C533" s="6" t="s">
        <v>42</v>
      </c>
      <c r="D533" s="274">
        <f>D534</f>
        <v>450</v>
      </c>
      <c r="E533" s="274"/>
      <c r="F533" s="274">
        <f>F534</f>
        <v>450</v>
      </c>
      <c r="G533" s="274">
        <f>G534</f>
        <v>450</v>
      </c>
      <c r="H533" s="274">
        <f>H534</f>
        <v>450</v>
      </c>
    </row>
    <row r="534" spans="1:8" s="1" customFormat="1" ht="27" x14ac:dyDescent="0.3">
      <c r="A534" s="7"/>
      <c r="B534" s="7" t="s">
        <v>12</v>
      </c>
      <c r="C534" s="6" t="s">
        <v>11</v>
      </c>
      <c r="D534" s="274">
        <v>450</v>
      </c>
      <c r="E534" s="274"/>
      <c r="F534" s="274">
        <v>450</v>
      </c>
      <c r="G534" s="274">
        <v>450</v>
      </c>
      <c r="H534" s="274">
        <v>450</v>
      </c>
    </row>
    <row r="535" spans="1:8" s="1" customFormat="1" ht="27" x14ac:dyDescent="0.3">
      <c r="A535" s="7" t="s">
        <v>536</v>
      </c>
      <c r="B535" s="7"/>
      <c r="C535" s="6" t="s">
        <v>535</v>
      </c>
      <c r="D535" s="274">
        <f>D536</f>
        <v>310</v>
      </c>
      <c r="E535" s="274"/>
      <c r="F535" s="274">
        <f>F536</f>
        <v>310</v>
      </c>
      <c r="G535" s="274">
        <f>G536</f>
        <v>0</v>
      </c>
      <c r="H535" s="274">
        <f>H536</f>
        <v>0</v>
      </c>
    </row>
    <row r="536" spans="1:8" s="1" customFormat="1" ht="14.4" x14ac:dyDescent="0.3">
      <c r="A536" s="7"/>
      <c r="B536" s="7" t="s">
        <v>22</v>
      </c>
      <c r="C536" s="6" t="s">
        <v>21</v>
      </c>
      <c r="D536" s="274">
        <v>310</v>
      </c>
      <c r="E536" s="274"/>
      <c r="F536" s="274">
        <v>310</v>
      </c>
      <c r="G536" s="274">
        <v>0</v>
      </c>
      <c r="H536" s="274">
        <v>0</v>
      </c>
    </row>
    <row r="537" spans="1:8" s="1" customFormat="1" ht="40.200000000000003" x14ac:dyDescent="0.3">
      <c r="A537" s="7" t="s">
        <v>635</v>
      </c>
      <c r="B537" s="7"/>
      <c r="C537" s="116" t="s">
        <v>541</v>
      </c>
      <c r="D537" s="274">
        <f>D538</f>
        <v>300</v>
      </c>
      <c r="E537" s="274"/>
      <c r="F537" s="274">
        <f>F538</f>
        <v>300</v>
      </c>
      <c r="G537" s="274">
        <f>G538</f>
        <v>300</v>
      </c>
      <c r="H537" s="274">
        <f>H538</f>
        <v>300</v>
      </c>
    </row>
    <row r="538" spans="1:8" s="1" customFormat="1" ht="32.25" customHeight="1" x14ac:dyDescent="0.3">
      <c r="A538" s="7"/>
      <c r="B538" s="7" t="s">
        <v>57</v>
      </c>
      <c r="C538" s="6" t="s">
        <v>56</v>
      </c>
      <c r="D538" s="274">
        <v>300</v>
      </c>
      <c r="E538" s="274"/>
      <c r="F538" s="274">
        <v>300</v>
      </c>
      <c r="G538" s="274">
        <v>300</v>
      </c>
      <c r="H538" s="274">
        <v>300</v>
      </c>
    </row>
    <row r="539" spans="1:8" s="1" customFormat="1" ht="26.25" customHeight="1" x14ac:dyDescent="0.3">
      <c r="A539" s="75" t="s">
        <v>823</v>
      </c>
      <c r="B539" s="55"/>
      <c r="C539" s="117" t="s">
        <v>824</v>
      </c>
      <c r="D539" s="274">
        <f>D540</f>
        <v>112.1</v>
      </c>
      <c r="E539" s="274"/>
      <c r="F539" s="274">
        <f>F540</f>
        <v>112.1</v>
      </c>
      <c r="G539" s="274">
        <v>0</v>
      </c>
      <c r="H539" s="274">
        <v>0</v>
      </c>
    </row>
    <row r="540" spans="1:8" s="1" customFormat="1" ht="25.5" customHeight="1" x14ac:dyDescent="0.3">
      <c r="A540" s="23"/>
      <c r="B540" s="7" t="s">
        <v>57</v>
      </c>
      <c r="C540" s="6" t="s">
        <v>56</v>
      </c>
      <c r="D540" s="274">
        <v>112.1</v>
      </c>
      <c r="E540" s="274"/>
      <c r="F540" s="274">
        <v>112.1</v>
      </c>
      <c r="G540" s="274">
        <v>0</v>
      </c>
      <c r="H540" s="274">
        <v>0</v>
      </c>
    </row>
    <row r="541" spans="1:8" s="1" customFormat="1" ht="41.25" customHeight="1" x14ac:dyDescent="0.3">
      <c r="A541" s="75" t="s">
        <v>832</v>
      </c>
      <c r="B541" s="7"/>
      <c r="C541" s="6" t="s">
        <v>833</v>
      </c>
      <c r="D541" s="274">
        <f>D542</f>
        <v>91.2</v>
      </c>
      <c r="E541" s="274"/>
      <c r="F541" s="274">
        <f>F542</f>
        <v>91.2</v>
      </c>
      <c r="G541" s="274">
        <v>0</v>
      </c>
      <c r="H541" s="274">
        <v>0</v>
      </c>
    </row>
    <row r="542" spans="1:8" s="1" customFormat="1" ht="25.5" customHeight="1" x14ac:dyDescent="0.3">
      <c r="A542" s="23"/>
      <c r="B542" s="7" t="s">
        <v>12</v>
      </c>
      <c r="C542" s="6" t="s">
        <v>11</v>
      </c>
      <c r="D542" s="274">
        <v>91.2</v>
      </c>
      <c r="E542" s="274"/>
      <c r="F542" s="274">
        <v>91.2</v>
      </c>
      <c r="G542" s="274">
        <v>0</v>
      </c>
      <c r="H542" s="274">
        <v>0</v>
      </c>
    </row>
    <row r="543" spans="1:8" s="1" customFormat="1" ht="27" x14ac:dyDescent="0.3">
      <c r="A543" s="312" t="s">
        <v>865</v>
      </c>
      <c r="B543" s="300"/>
      <c r="C543" s="313" t="s">
        <v>866</v>
      </c>
      <c r="D543" s="274">
        <f>D544</f>
        <v>0</v>
      </c>
      <c r="E543" s="274">
        <f>E544</f>
        <v>2733.8</v>
      </c>
      <c r="F543" s="274">
        <f>F544</f>
        <v>2733.8</v>
      </c>
      <c r="G543" s="274">
        <v>0</v>
      </c>
      <c r="H543" s="274">
        <v>0</v>
      </c>
    </row>
    <row r="544" spans="1:8" s="1" customFormat="1" ht="25.5" customHeight="1" x14ac:dyDescent="0.3">
      <c r="A544" s="314"/>
      <c r="B544" s="298" t="s">
        <v>57</v>
      </c>
      <c r="C544" s="299" t="s">
        <v>56</v>
      </c>
      <c r="D544" s="274">
        <v>0</v>
      </c>
      <c r="E544" s="274">
        <f>2683+50.8</f>
        <v>2733.8</v>
      </c>
      <c r="F544" s="274">
        <v>2733.8</v>
      </c>
      <c r="G544" s="274">
        <v>0</v>
      </c>
      <c r="H544" s="274">
        <v>0</v>
      </c>
    </row>
    <row r="545" spans="1:8" s="1" customFormat="1" ht="32.25" customHeight="1" x14ac:dyDescent="0.3">
      <c r="A545" s="312" t="s">
        <v>869</v>
      </c>
      <c r="B545" s="328"/>
      <c r="C545" s="336" t="s">
        <v>875</v>
      </c>
      <c r="D545" s="274">
        <f>D546</f>
        <v>0</v>
      </c>
      <c r="E545" s="274">
        <f>E546</f>
        <v>270</v>
      </c>
      <c r="F545" s="274">
        <f>F546</f>
        <v>270</v>
      </c>
      <c r="G545" s="274">
        <v>0</v>
      </c>
      <c r="H545" s="274">
        <v>0</v>
      </c>
    </row>
    <row r="546" spans="1:8" s="1" customFormat="1" ht="25.5" customHeight="1" x14ac:dyDescent="0.3">
      <c r="A546" s="329"/>
      <c r="B546" s="312" t="s">
        <v>57</v>
      </c>
      <c r="C546" s="330" t="s">
        <v>56</v>
      </c>
      <c r="D546" s="274">
        <v>0</v>
      </c>
      <c r="E546" s="274">
        <v>270</v>
      </c>
      <c r="F546" s="274">
        <v>270</v>
      </c>
      <c r="G546" s="274">
        <v>0</v>
      </c>
      <c r="H546" s="274">
        <v>0</v>
      </c>
    </row>
    <row r="547" spans="1:8" s="1" customFormat="1" ht="53.4" x14ac:dyDescent="0.3">
      <c r="A547" s="312" t="s">
        <v>870</v>
      </c>
      <c r="B547" s="328"/>
      <c r="C547" s="336" t="s">
        <v>876</v>
      </c>
      <c r="D547" s="274">
        <f>D548</f>
        <v>0</v>
      </c>
      <c r="E547" s="274">
        <f>E548</f>
        <v>753.6</v>
      </c>
      <c r="F547" s="274">
        <f>F548</f>
        <v>753.6</v>
      </c>
      <c r="G547" s="274">
        <v>0</v>
      </c>
      <c r="H547" s="274">
        <v>0</v>
      </c>
    </row>
    <row r="548" spans="1:8" s="1" customFormat="1" ht="25.5" customHeight="1" x14ac:dyDescent="0.3">
      <c r="A548" s="314"/>
      <c r="B548" s="298" t="s">
        <v>12</v>
      </c>
      <c r="C548" s="6" t="s">
        <v>11</v>
      </c>
      <c r="D548" s="274">
        <v>0</v>
      </c>
      <c r="E548" s="274">
        <v>753.6</v>
      </c>
      <c r="F548" s="274">
        <v>753.6</v>
      </c>
      <c r="G548" s="274">
        <v>0</v>
      </c>
      <c r="H548" s="274">
        <v>0</v>
      </c>
    </row>
    <row r="549" spans="1:8" s="1" customFormat="1" ht="14.4" x14ac:dyDescent="0.3">
      <c r="A549" s="4"/>
      <c r="B549" s="4"/>
      <c r="C549" s="3" t="s">
        <v>0</v>
      </c>
      <c r="D549" s="270">
        <f>D494+D11</f>
        <v>1178109.3770000001</v>
      </c>
      <c r="E549" s="270">
        <f>E494+E11</f>
        <v>7456.8589499999998</v>
      </c>
      <c r="F549" s="270">
        <f>F494+F11</f>
        <v>1185566.2359499999</v>
      </c>
      <c r="G549" s="270">
        <f>G494+G11</f>
        <v>893464.81884999992</v>
      </c>
      <c r="H549" s="270">
        <f>H494+H11</f>
        <v>899311.12258999981</v>
      </c>
    </row>
    <row r="550" spans="1:8" x14ac:dyDescent="0.25">
      <c r="D550" s="203"/>
      <c r="E550" s="203"/>
      <c r="F550" s="203"/>
      <c r="G550" s="203"/>
      <c r="H550" s="203"/>
    </row>
    <row r="552" spans="1:8" x14ac:dyDescent="0.25">
      <c r="C552" s="204"/>
      <c r="D552" s="205"/>
      <c r="E552" s="205"/>
      <c r="F552" s="205"/>
      <c r="G552" s="205"/>
      <c r="H552" s="205"/>
    </row>
    <row r="553" spans="1:8" x14ac:dyDescent="0.25">
      <c r="D553" s="203"/>
      <c r="E553" s="203"/>
      <c r="F553" s="203"/>
      <c r="G553" s="203"/>
      <c r="H553" s="203"/>
    </row>
    <row r="554" spans="1:8" x14ac:dyDescent="0.25">
      <c r="D554" s="203"/>
      <c r="E554" s="203"/>
      <c r="F554" s="203"/>
      <c r="G554" s="203"/>
      <c r="H554" s="203"/>
    </row>
    <row r="555" spans="1:8" x14ac:dyDescent="0.25">
      <c r="G555" s="203"/>
    </row>
    <row r="556" spans="1:8" x14ac:dyDescent="0.25">
      <c r="D556" s="203"/>
      <c r="E556" s="203"/>
      <c r="F556" s="203"/>
      <c r="G556" s="203"/>
      <c r="H556" s="203"/>
    </row>
    <row r="557" spans="1:8" x14ac:dyDescent="0.25">
      <c r="D557" s="203"/>
      <c r="E557" s="203"/>
      <c r="F557" s="203"/>
      <c r="G557" s="203"/>
      <c r="H557" s="203"/>
    </row>
    <row r="559" spans="1:8" x14ac:dyDescent="0.25">
      <c r="D559" s="203"/>
      <c r="E559" s="203"/>
      <c r="F559" s="203"/>
      <c r="G559" s="203"/>
      <c r="H559" s="203"/>
    </row>
    <row r="562" spans="4:6" x14ac:dyDescent="0.25">
      <c r="D562" s="203"/>
      <c r="E562" s="203"/>
      <c r="F562" s="203"/>
    </row>
  </sheetData>
  <autoFilter ref="A8:H555"/>
  <mergeCells count="10">
    <mergeCell ref="G1:I1"/>
    <mergeCell ref="G2:I2"/>
    <mergeCell ref="G3:I3"/>
    <mergeCell ref="G4:I4"/>
    <mergeCell ref="G5:I5"/>
    <mergeCell ref="D8:F8"/>
    <mergeCell ref="A8:A9"/>
    <mergeCell ref="B8:B9"/>
    <mergeCell ref="C8:C9"/>
    <mergeCell ref="A6:H6"/>
  </mergeCells>
  <pageMargins left="1.1023622047244095" right="0.51181102362204722" top="0.59055118110236227" bottom="0.3937007874015748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6"/>
  <sheetViews>
    <sheetView view="pageBreakPreview" topLeftCell="A277" zoomScale="85" zoomScaleNormal="63" zoomScaleSheetLayoutView="85" workbookViewId="0">
      <selection activeCell="I6" sqref="I6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" style="1" customWidth="1"/>
    <col min="6" max="7" width="15.44140625" style="1" hidden="1" customWidth="1"/>
    <col min="8" max="10" width="15.44140625" style="1" customWidth="1"/>
    <col min="11" max="16384" width="9.109375" style="1"/>
  </cols>
  <sheetData>
    <row r="1" spans="1:10" ht="15" customHeight="1" x14ac:dyDescent="0.3">
      <c r="C1" s="135"/>
      <c r="D1" s="135"/>
      <c r="E1" s="135"/>
      <c r="I1" s="349" t="s">
        <v>600</v>
      </c>
      <c r="J1" s="349"/>
    </row>
    <row r="2" spans="1:10" ht="15" customHeight="1" x14ac:dyDescent="0.3">
      <c r="C2" s="135"/>
      <c r="D2" s="135"/>
      <c r="E2" s="138"/>
      <c r="I2" s="350" t="s">
        <v>599</v>
      </c>
      <c r="J2" s="350"/>
    </row>
    <row r="3" spans="1:10" ht="15.75" customHeight="1" x14ac:dyDescent="0.3">
      <c r="C3" s="137"/>
      <c r="D3" s="137"/>
      <c r="E3" s="136"/>
      <c r="I3" s="351" t="s">
        <v>598</v>
      </c>
      <c r="J3" s="351"/>
    </row>
    <row r="4" spans="1:10" ht="15.75" customHeight="1" x14ac:dyDescent="0.3">
      <c r="C4" s="135"/>
      <c r="D4" s="135"/>
      <c r="E4" s="135"/>
      <c r="I4" s="352" t="s">
        <v>597</v>
      </c>
      <c r="J4" s="352"/>
    </row>
    <row r="5" spans="1:10" ht="15" customHeight="1" x14ac:dyDescent="0.3">
      <c r="C5" s="135"/>
      <c r="D5" s="135"/>
      <c r="E5" s="135"/>
      <c r="F5" s="134"/>
      <c r="G5" s="134"/>
      <c r="H5" s="134"/>
      <c r="I5" s="349" t="s">
        <v>877</v>
      </c>
      <c r="J5" s="349"/>
    </row>
    <row r="6" spans="1:10" ht="15" customHeight="1" x14ac:dyDescent="0.25">
      <c r="C6" s="135"/>
      <c r="D6" s="135"/>
      <c r="E6" s="135"/>
      <c r="F6" s="134"/>
      <c r="G6" s="134"/>
      <c r="H6" s="134"/>
      <c r="I6" s="206"/>
      <c r="J6" s="206"/>
    </row>
    <row r="7" spans="1:10" x14ac:dyDescent="0.3">
      <c r="A7" s="348" t="s">
        <v>759</v>
      </c>
      <c r="B7" s="348"/>
      <c r="C7" s="348"/>
      <c r="D7" s="348"/>
      <c r="E7" s="348"/>
      <c r="F7" s="348"/>
      <c r="G7" s="348"/>
      <c r="H7" s="348"/>
      <c r="I7" s="348"/>
      <c r="J7" s="348"/>
    </row>
    <row r="8" spans="1:10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2" t="s">
        <v>596</v>
      </c>
    </row>
    <row r="9" spans="1:10" ht="39.6" x14ac:dyDescent="0.3">
      <c r="A9" s="131" t="s">
        <v>595</v>
      </c>
      <c r="B9" s="131" t="s">
        <v>594</v>
      </c>
      <c r="C9" s="130" t="s">
        <v>593</v>
      </c>
      <c r="D9" s="130" t="s">
        <v>592</v>
      </c>
      <c r="E9" s="130" t="s">
        <v>591</v>
      </c>
      <c r="F9" s="345" t="s">
        <v>590</v>
      </c>
      <c r="G9" s="346"/>
      <c r="H9" s="347"/>
      <c r="I9" s="129" t="s">
        <v>589</v>
      </c>
      <c r="J9" s="129" t="s">
        <v>588</v>
      </c>
    </row>
    <row r="10" spans="1:10" x14ac:dyDescent="0.3">
      <c r="A10" s="307"/>
      <c r="B10" s="307"/>
      <c r="C10" s="296"/>
      <c r="D10" s="296"/>
      <c r="E10" s="296"/>
      <c r="F10" s="296" t="s">
        <v>850</v>
      </c>
      <c r="G10" s="296" t="s">
        <v>851</v>
      </c>
      <c r="H10" s="296" t="s">
        <v>850</v>
      </c>
      <c r="I10" s="304" t="s">
        <v>850</v>
      </c>
      <c r="J10" s="304" t="s">
        <v>850</v>
      </c>
    </row>
    <row r="11" spans="1:10" x14ac:dyDescent="0.3">
      <c r="A11" s="40">
        <v>601</v>
      </c>
      <c r="B11" s="40"/>
      <c r="C11" s="40"/>
      <c r="D11" s="40"/>
      <c r="E11" s="39" t="s">
        <v>587</v>
      </c>
      <c r="F11" s="38">
        <f>F12+F106+F115+F166+F267+F396+F410+F430+F386</f>
        <v>443299.09797999996</v>
      </c>
      <c r="G11" s="38">
        <f>G12+G106+G115+G166+G267+G396+G410+G430+G386</f>
        <v>7071.9077100000013</v>
      </c>
      <c r="H11" s="38">
        <f>H12+H106+H115+H166+H267+H396+H410+H430+H386</f>
        <v>450371.00568999996</v>
      </c>
      <c r="I11" s="38">
        <f>I12+I106+I115+I166+I267+I396+I410+I430+I386</f>
        <v>260625.51116000005</v>
      </c>
      <c r="J11" s="38">
        <f>J12+J106+J115+J166+J267+J396+J410+J430+J386</f>
        <v>262336.32993000001</v>
      </c>
    </row>
    <row r="12" spans="1:10" x14ac:dyDescent="0.3">
      <c r="A12" s="21"/>
      <c r="B12" s="23" t="s">
        <v>40</v>
      </c>
      <c r="C12" s="22"/>
      <c r="D12" s="21"/>
      <c r="E12" s="20" t="s">
        <v>39</v>
      </c>
      <c r="F12" s="85">
        <f>F13+F20+F55+F62</f>
        <v>96484.47172999999</v>
      </c>
      <c r="G12" s="85">
        <f>G13+G20+G55+G62</f>
        <v>3313.5</v>
      </c>
      <c r="H12" s="85">
        <f>H13+H20+H55+H62</f>
        <v>99797.97172999999</v>
      </c>
      <c r="I12" s="85">
        <f>I13+I20+I55+I62</f>
        <v>96650.588770000002</v>
      </c>
      <c r="J12" s="85">
        <f>J13+J20+J55+J62</f>
        <v>95379.035200000013</v>
      </c>
    </row>
    <row r="13" spans="1:10" ht="26.4" x14ac:dyDescent="0.3">
      <c r="A13" s="21"/>
      <c r="B13" s="23" t="s">
        <v>586</v>
      </c>
      <c r="C13" s="22"/>
      <c r="D13" s="21"/>
      <c r="E13" s="20" t="s">
        <v>585</v>
      </c>
      <c r="F13" s="85">
        <f t="shared" ref="F13:J18" si="0">F14</f>
        <v>2911.1</v>
      </c>
      <c r="G13" s="85"/>
      <c r="H13" s="85">
        <f t="shared" si="0"/>
        <v>2911.1</v>
      </c>
      <c r="I13" s="85">
        <f t="shared" si="0"/>
        <v>3022</v>
      </c>
      <c r="J13" s="85">
        <f t="shared" si="0"/>
        <v>3022</v>
      </c>
    </row>
    <row r="14" spans="1:10" x14ac:dyDescent="0.3">
      <c r="A14" s="21"/>
      <c r="B14" s="23"/>
      <c r="C14" s="119" t="s">
        <v>36</v>
      </c>
      <c r="D14" s="128"/>
      <c r="E14" s="127" t="s">
        <v>35</v>
      </c>
      <c r="F14" s="85">
        <f t="shared" si="0"/>
        <v>2911.1</v>
      </c>
      <c r="G14" s="85"/>
      <c r="H14" s="85">
        <f t="shared" si="0"/>
        <v>2911.1</v>
      </c>
      <c r="I14" s="85">
        <f t="shared" si="0"/>
        <v>3022</v>
      </c>
      <c r="J14" s="85">
        <f t="shared" si="0"/>
        <v>3022</v>
      </c>
    </row>
    <row r="15" spans="1:10" ht="26.4" x14ac:dyDescent="0.3">
      <c r="A15" s="54"/>
      <c r="B15" s="34"/>
      <c r="C15" s="35" t="s">
        <v>34</v>
      </c>
      <c r="D15" s="34"/>
      <c r="E15" s="33" t="s">
        <v>103</v>
      </c>
      <c r="F15" s="32">
        <f t="shared" si="0"/>
        <v>2911.1</v>
      </c>
      <c r="G15" s="32"/>
      <c r="H15" s="32">
        <f t="shared" si="0"/>
        <v>2911.1</v>
      </c>
      <c r="I15" s="32">
        <f t="shared" si="0"/>
        <v>3022</v>
      </c>
      <c r="J15" s="32">
        <f t="shared" si="0"/>
        <v>3022</v>
      </c>
    </row>
    <row r="16" spans="1:10" ht="27" x14ac:dyDescent="0.3">
      <c r="A16" s="31"/>
      <c r="B16" s="31"/>
      <c r="C16" s="31" t="s">
        <v>32</v>
      </c>
      <c r="D16" s="31"/>
      <c r="E16" s="30" t="s">
        <v>31</v>
      </c>
      <c r="F16" s="29">
        <f t="shared" si="0"/>
        <v>2911.1</v>
      </c>
      <c r="G16" s="29"/>
      <c r="H16" s="29">
        <f t="shared" si="0"/>
        <v>2911.1</v>
      </c>
      <c r="I16" s="29">
        <f t="shared" si="0"/>
        <v>3022</v>
      </c>
      <c r="J16" s="29">
        <f t="shared" si="0"/>
        <v>3022</v>
      </c>
    </row>
    <row r="17" spans="1:10" ht="40.200000000000003" x14ac:dyDescent="0.3">
      <c r="A17" s="226"/>
      <c r="B17" s="226"/>
      <c r="C17" s="226" t="s">
        <v>30</v>
      </c>
      <c r="D17" s="226"/>
      <c r="E17" s="227" t="s">
        <v>29</v>
      </c>
      <c r="F17" s="228">
        <f t="shared" si="0"/>
        <v>2911.1</v>
      </c>
      <c r="G17" s="228"/>
      <c r="H17" s="228">
        <f t="shared" si="0"/>
        <v>2911.1</v>
      </c>
      <c r="I17" s="228">
        <f t="shared" si="0"/>
        <v>3022</v>
      </c>
      <c r="J17" s="228">
        <f t="shared" si="0"/>
        <v>3022</v>
      </c>
    </row>
    <row r="18" spans="1:10" ht="27" x14ac:dyDescent="0.3">
      <c r="A18" s="8"/>
      <c r="B18" s="8"/>
      <c r="C18" s="7" t="s">
        <v>584</v>
      </c>
      <c r="D18" s="7"/>
      <c r="E18" s="6" t="s">
        <v>583</v>
      </c>
      <c r="F18" s="9">
        <f t="shared" si="0"/>
        <v>2911.1</v>
      </c>
      <c r="G18" s="9"/>
      <c r="H18" s="9">
        <f t="shared" si="0"/>
        <v>2911.1</v>
      </c>
      <c r="I18" s="9">
        <f t="shared" si="0"/>
        <v>3022</v>
      </c>
      <c r="J18" s="9">
        <f t="shared" si="0"/>
        <v>3022</v>
      </c>
    </row>
    <row r="19" spans="1:10" ht="40.200000000000003" x14ac:dyDescent="0.3">
      <c r="A19" s="8"/>
      <c r="B19" s="8"/>
      <c r="C19" s="7"/>
      <c r="D19" s="7" t="s">
        <v>2</v>
      </c>
      <c r="E19" s="6" t="s">
        <v>1</v>
      </c>
      <c r="F19" s="9">
        <f>2693+218.1</f>
        <v>2911.1</v>
      </c>
      <c r="G19" s="9"/>
      <c r="H19" s="9">
        <f>2693+218.1</f>
        <v>2911.1</v>
      </c>
      <c r="I19" s="9">
        <f>2795.5+226.5</f>
        <v>3022</v>
      </c>
      <c r="J19" s="9">
        <f>2795.5+226.5</f>
        <v>3022</v>
      </c>
    </row>
    <row r="20" spans="1:10" s="78" customFormat="1" ht="40.200000000000003" x14ac:dyDescent="0.3">
      <c r="A20" s="120"/>
      <c r="B20" s="23" t="s">
        <v>582</v>
      </c>
      <c r="C20" s="61"/>
      <c r="D20" s="61"/>
      <c r="E20" s="118" t="s">
        <v>581</v>
      </c>
      <c r="F20" s="27">
        <f>F21+F51</f>
        <v>50614.999999999985</v>
      </c>
      <c r="G20" s="27"/>
      <c r="H20" s="27">
        <f>H21+H51</f>
        <v>50614.999999999985</v>
      </c>
      <c r="I20" s="27">
        <f>I21+I51</f>
        <v>50124.3</v>
      </c>
      <c r="J20" s="27">
        <f>J21+J51</f>
        <v>52447.700000000004</v>
      </c>
    </row>
    <row r="21" spans="1:10" s="78" customFormat="1" x14ac:dyDescent="0.3">
      <c r="A21" s="120"/>
      <c r="B21" s="23"/>
      <c r="C21" s="119" t="s">
        <v>36</v>
      </c>
      <c r="D21" s="128"/>
      <c r="E21" s="127" t="s">
        <v>35</v>
      </c>
      <c r="F21" s="27">
        <f>F22+F46</f>
        <v>50608.799999999988</v>
      </c>
      <c r="G21" s="27"/>
      <c r="H21" s="27">
        <f>H22+H46</f>
        <v>50608.799999999988</v>
      </c>
      <c r="I21" s="27">
        <f>I22+I46</f>
        <v>50117.9</v>
      </c>
      <c r="J21" s="27">
        <f>J22+J46</f>
        <v>52441.3</v>
      </c>
    </row>
    <row r="22" spans="1:10" ht="26.4" x14ac:dyDescent="0.3">
      <c r="A22" s="54"/>
      <c r="B22" s="34"/>
      <c r="C22" s="35" t="s">
        <v>34</v>
      </c>
      <c r="D22" s="34"/>
      <c r="E22" s="33" t="s">
        <v>103</v>
      </c>
      <c r="F22" s="32">
        <f>F23+F28</f>
        <v>50516.599999999991</v>
      </c>
      <c r="G22" s="32"/>
      <c r="H22" s="32">
        <f>H23+H28</f>
        <v>50516.599999999991</v>
      </c>
      <c r="I22" s="32">
        <f>I23+I28</f>
        <v>50023</v>
      </c>
      <c r="J22" s="32">
        <f>J23+J28</f>
        <v>52346.400000000001</v>
      </c>
    </row>
    <row r="23" spans="1:10" ht="27" x14ac:dyDescent="0.3">
      <c r="A23" s="31"/>
      <c r="B23" s="31"/>
      <c r="C23" s="31" t="s">
        <v>32</v>
      </c>
      <c r="D23" s="31"/>
      <c r="E23" s="30" t="s">
        <v>31</v>
      </c>
      <c r="F23" s="29">
        <f t="shared" ref="F23:J24" si="1">F24</f>
        <v>47939.599999999991</v>
      </c>
      <c r="G23" s="29"/>
      <c r="H23" s="29">
        <f t="shared" si="1"/>
        <v>47939.599999999991</v>
      </c>
      <c r="I23" s="29">
        <f t="shared" si="1"/>
        <v>47372.4</v>
      </c>
      <c r="J23" s="29">
        <f t="shared" si="1"/>
        <v>49695.8</v>
      </c>
    </row>
    <row r="24" spans="1:10" ht="40.200000000000003" x14ac:dyDescent="0.3">
      <c r="A24" s="226"/>
      <c r="B24" s="226"/>
      <c r="C24" s="226" t="s">
        <v>30</v>
      </c>
      <c r="D24" s="226"/>
      <c r="E24" s="227" t="s">
        <v>29</v>
      </c>
      <c r="F24" s="228">
        <f t="shared" si="1"/>
        <v>47939.599999999991</v>
      </c>
      <c r="G24" s="228"/>
      <c r="H24" s="228">
        <f t="shared" si="1"/>
        <v>47939.599999999991</v>
      </c>
      <c r="I24" s="228">
        <f t="shared" si="1"/>
        <v>47372.4</v>
      </c>
      <c r="J24" s="228">
        <f t="shared" si="1"/>
        <v>49695.8</v>
      </c>
    </row>
    <row r="25" spans="1:10" ht="26.4" x14ac:dyDescent="0.3">
      <c r="A25" s="8"/>
      <c r="B25" s="8"/>
      <c r="C25" s="7" t="s">
        <v>28</v>
      </c>
      <c r="D25" s="7"/>
      <c r="E25" s="10" t="s">
        <v>27</v>
      </c>
      <c r="F25" s="5">
        <f>F26+F27</f>
        <v>47939.599999999991</v>
      </c>
      <c r="G25" s="5"/>
      <c r="H25" s="5">
        <f>H26+H27</f>
        <v>47939.599999999991</v>
      </c>
      <c r="I25" s="5">
        <f>I26+I27</f>
        <v>47372.4</v>
      </c>
      <c r="J25" s="5">
        <f>J26+J27</f>
        <v>49695.8</v>
      </c>
    </row>
    <row r="26" spans="1:10" ht="40.200000000000003" x14ac:dyDescent="0.3">
      <c r="A26" s="8"/>
      <c r="B26" s="8"/>
      <c r="C26" s="7"/>
      <c r="D26" s="7" t="s">
        <v>2</v>
      </c>
      <c r="E26" s="6" t="s">
        <v>1</v>
      </c>
      <c r="F26" s="5">
        <f>44073.6-598.3+1983.7+157.2</f>
        <v>45616.19999999999</v>
      </c>
      <c r="G26" s="5"/>
      <c r="H26" s="5">
        <f>44073.6-598.3+1983.7+157.2</f>
        <v>45616.19999999999</v>
      </c>
      <c r="I26" s="5">
        <f>45599.6-617.7+2227.2+163.3</f>
        <v>47372.4</v>
      </c>
      <c r="J26" s="5">
        <f>45599.6-617.7+2227.2+163.3</f>
        <v>47372.4</v>
      </c>
    </row>
    <row r="27" spans="1:10" x14ac:dyDescent="0.3">
      <c r="A27" s="8"/>
      <c r="B27" s="8"/>
      <c r="C27" s="7"/>
      <c r="D27" s="7" t="s">
        <v>12</v>
      </c>
      <c r="E27" s="6" t="s">
        <v>11</v>
      </c>
      <c r="F27" s="5">
        <f>2348.3-33.2+8.3</f>
        <v>2323.4000000000005</v>
      </c>
      <c r="G27" s="5"/>
      <c r="H27" s="5">
        <f>2348.3-33.2+8.3</f>
        <v>2323.4000000000005</v>
      </c>
      <c r="I27" s="5">
        <v>0</v>
      </c>
      <c r="J27" s="5">
        <f>2348.3-33.2+8.3</f>
        <v>2323.4000000000005</v>
      </c>
    </row>
    <row r="28" spans="1:10" ht="40.200000000000003" x14ac:dyDescent="0.3">
      <c r="A28" s="31"/>
      <c r="B28" s="31"/>
      <c r="C28" s="31" t="s">
        <v>530</v>
      </c>
      <c r="D28" s="31"/>
      <c r="E28" s="52" t="s">
        <v>552</v>
      </c>
      <c r="F28" s="29">
        <f>F29</f>
        <v>2577</v>
      </c>
      <c r="G28" s="29"/>
      <c r="H28" s="29">
        <f>H29</f>
        <v>2577</v>
      </c>
      <c r="I28" s="29">
        <f>I29</f>
        <v>2650.6</v>
      </c>
      <c r="J28" s="29">
        <f>J29</f>
        <v>2650.6</v>
      </c>
    </row>
    <row r="29" spans="1:10" ht="27" x14ac:dyDescent="0.3">
      <c r="A29" s="226"/>
      <c r="B29" s="226"/>
      <c r="C29" s="226" t="s">
        <v>528</v>
      </c>
      <c r="D29" s="234"/>
      <c r="E29" s="227" t="s">
        <v>551</v>
      </c>
      <c r="F29" s="228">
        <f>F30+F33+F36+F38+F41+F44</f>
        <v>2577</v>
      </c>
      <c r="G29" s="228"/>
      <c r="H29" s="228">
        <f>H30+H33+H36+H38+H41+H44</f>
        <v>2577</v>
      </c>
      <c r="I29" s="228">
        <f>I30+I33+I36+I38+I41+I44</f>
        <v>2650.6</v>
      </c>
      <c r="J29" s="228">
        <f>J30+J33+J36+J38+J41+J44</f>
        <v>2650.6</v>
      </c>
    </row>
    <row r="30" spans="1:10" ht="27" x14ac:dyDescent="0.3">
      <c r="A30" s="8"/>
      <c r="B30" s="8"/>
      <c r="C30" s="7" t="s">
        <v>580</v>
      </c>
      <c r="D30" s="7"/>
      <c r="E30" s="64" t="s">
        <v>579</v>
      </c>
      <c r="F30" s="79">
        <f>SUM(F31:F32)</f>
        <v>1372.2</v>
      </c>
      <c r="G30" s="79"/>
      <c r="H30" s="79">
        <f>SUM(H31:H32)</f>
        <v>1372.2</v>
      </c>
      <c r="I30" s="79">
        <f>SUM(I31:I32)</f>
        <v>1411.5</v>
      </c>
      <c r="J30" s="79">
        <f>SUM(J31:J32)</f>
        <v>1411.5</v>
      </c>
    </row>
    <row r="31" spans="1:10" ht="40.200000000000003" x14ac:dyDescent="0.3">
      <c r="A31" s="8"/>
      <c r="B31" s="8"/>
      <c r="C31" s="7"/>
      <c r="D31" s="7" t="s">
        <v>2</v>
      </c>
      <c r="E31" s="6" t="s">
        <v>1</v>
      </c>
      <c r="F31" s="79">
        <v>1196.7</v>
      </c>
      <c r="G31" s="79"/>
      <c r="H31" s="79">
        <v>1196.7</v>
      </c>
      <c r="I31" s="79">
        <v>1242.8</v>
      </c>
      <c r="J31" s="79">
        <v>1242.8</v>
      </c>
    </row>
    <row r="32" spans="1:10" x14ac:dyDescent="0.3">
      <c r="A32" s="8"/>
      <c r="B32" s="8"/>
      <c r="C32" s="7"/>
      <c r="D32" s="7" t="s">
        <v>12</v>
      </c>
      <c r="E32" s="6" t="s">
        <v>11</v>
      </c>
      <c r="F32" s="79">
        <v>175.5</v>
      </c>
      <c r="G32" s="79"/>
      <c r="H32" s="79">
        <v>175.5</v>
      </c>
      <c r="I32" s="79">
        <v>168.7</v>
      </c>
      <c r="J32" s="79">
        <v>168.7</v>
      </c>
    </row>
    <row r="33" spans="1:10" ht="27" x14ac:dyDescent="0.3">
      <c r="A33" s="8"/>
      <c r="B33" s="8"/>
      <c r="C33" s="7" t="s">
        <v>817</v>
      </c>
      <c r="D33" s="7"/>
      <c r="E33" s="64" t="s">
        <v>578</v>
      </c>
      <c r="F33" s="79">
        <f>SUM(F34:F35)</f>
        <v>649.5</v>
      </c>
      <c r="G33" s="79"/>
      <c r="H33" s="79">
        <f>SUM(H34:H35)</f>
        <v>649.5</v>
      </c>
      <c r="I33" s="79">
        <f>SUM(I34:I35)</f>
        <v>667.6</v>
      </c>
      <c r="J33" s="79">
        <f>SUM(J34:J35)</f>
        <v>667.6</v>
      </c>
    </row>
    <row r="34" spans="1:10" ht="40.200000000000003" x14ac:dyDescent="0.3">
      <c r="A34" s="8"/>
      <c r="B34" s="8"/>
      <c r="C34" s="7"/>
      <c r="D34" s="7" t="s">
        <v>2</v>
      </c>
      <c r="E34" s="6" t="s">
        <v>1</v>
      </c>
      <c r="F34" s="79">
        <v>598.4</v>
      </c>
      <c r="G34" s="79"/>
      <c r="H34" s="79">
        <v>598.4</v>
      </c>
      <c r="I34" s="79">
        <v>621.4</v>
      </c>
      <c r="J34" s="79">
        <v>621.4</v>
      </c>
    </row>
    <row r="35" spans="1:10" x14ac:dyDescent="0.3">
      <c r="A35" s="8"/>
      <c r="B35" s="8"/>
      <c r="C35" s="7"/>
      <c r="D35" s="7" t="s">
        <v>12</v>
      </c>
      <c r="E35" s="6" t="s">
        <v>11</v>
      </c>
      <c r="F35" s="79">
        <v>51.1</v>
      </c>
      <c r="G35" s="79"/>
      <c r="H35" s="79">
        <v>51.1</v>
      </c>
      <c r="I35" s="79">
        <v>46.2</v>
      </c>
      <c r="J35" s="79">
        <v>46.2</v>
      </c>
    </row>
    <row r="36" spans="1:10" x14ac:dyDescent="0.3">
      <c r="A36" s="8"/>
      <c r="B36" s="8"/>
      <c r="C36" s="7" t="s">
        <v>577</v>
      </c>
      <c r="D36" s="7"/>
      <c r="E36" s="64" t="s">
        <v>576</v>
      </c>
      <c r="F36" s="79">
        <f>F37</f>
        <v>12.2</v>
      </c>
      <c r="G36" s="79"/>
      <c r="H36" s="79">
        <f>H37</f>
        <v>12.2</v>
      </c>
      <c r="I36" s="79">
        <f>I37</f>
        <v>12.2</v>
      </c>
      <c r="J36" s="79">
        <f>J37</f>
        <v>12.2</v>
      </c>
    </row>
    <row r="37" spans="1:10" x14ac:dyDescent="0.3">
      <c r="A37" s="8"/>
      <c r="B37" s="8"/>
      <c r="C37" s="7"/>
      <c r="D37" s="7" t="s">
        <v>12</v>
      </c>
      <c r="E37" s="6" t="s">
        <v>11</v>
      </c>
      <c r="F37" s="79">
        <v>12.2</v>
      </c>
      <c r="G37" s="79"/>
      <c r="H37" s="79">
        <v>12.2</v>
      </c>
      <c r="I37" s="79">
        <v>12.2</v>
      </c>
      <c r="J37" s="79">
        <v>12.2</v>
      </c>
    </row>
    <row r="38" spans="1:10" ht="27" x14ac:dyDescent="0.3">
      <c r="A38" s="8"/>
      <c r="B38" s="8"/>
      <c r="C38" s="7" t="s">
        <v>575</v>
      </c>
      <c r="D38" s="7"/>
      <c r="E38" s="6" t="s">
        <v>574</v>
      </c>
      <c r="F38" s="79">
        <f>SUM(F39:F40)</f>
        <v>73.599999999999994</v>
      </c>
      <c r="G38" s="79"/>
      <c r="H38" s="79">
        <f>SUM(H39:H40)</f>
        <v>73.599999999999994</v>
      </c>
      <c r="I38" s="79">
        <f>SUM(I39:I40)</f>
        <v>75.8</v>
      </c>
      <c r="J38" s="79">
        <f>SUM(J39:J40)</f>
        <v>75.8</v>
      </c>
    </row>
    <row r="39" spans="1:10" ht="40.200000000000003" x14ac:dyDescent="0.3">
      <c r="A39" s="8"/>
      <c r="B39" s="8"/>
      <c r="C39" s="7"/>
      <c r="D39" s="7" t="s">
        <v>2</v>
      </c>
      <c r="E39" s="6" t="s">
        <v>1</v>
      </c>
      <c r="F39" s="79">
        <v>59.8</v>
      </c>
      <c r="G39" s="79"/>
      <c r="H39" s="79">
        <v>59.8</v>
      </c>
      <c r="I39" s="79">
        <v>62.1</v>
      </c>
      <c r="J39" s="79">
        <v>62.1</v>
      </c>
    </row>
    <row r="40" spans="1:10" x14ac:dyDescent="0.3">
      <c r="A40" s="8"/>
      <c r="B40" s="8"/>
      <c r="C40" s="7"/>
      <c r="D40" s="7" t="s">
        <v>12</v>
      </c>
      <c r="E40" s="6" t="s">
        <v>11</v>
      </c>
      <c r="F40" s="79">
        <v>13.8</v>
      </c>
      <c r="G40" s="79"/>
      <c r="H40" s="79">
        <v>13.8</v>
      </c>
      <c r="I40" s="79">
        <v>13.7</v>
      </c>
      <c r="J40" s="79">
        <v>13.7</v>
      </c>
    </row>
    <row r="41" spans="1:10" ht="27" x14ac:dyDescent="0.3">
      <c r="A41" s="8"/>
      <c r="B41" s="8"/>
      <c r="C41" s="7" t="s">
        <v>573</v>
      </c>
      <c r="D41" s="7"/>
      <c r="E41" s="6" t="s">
        <v>572</v>
      </c>
      <c r="F41" s="79">
        <f>SUM(F42:F43)</f>
        <v>453.3</v>
      </c>
      <c r="G41" s="79"/>
      <c r="H41" s="79">
        <f>SUM(H42:H43)</f>
        <v>453.3</v>
      </c>
      <c r="I41" s="79">
        <f>SUM(I42:I43)</f>
        <v>466.8</v>
      </c>
      <c r="J41" s="79">
        <f>SUM(J42:J43)</f>
        <v>466.8</v>
      </c>
    </row>
    <row r="42" spans="1:10" ht="40.200000000000003" x14ac:dyDescent="0.3">
      <c r="A42" s="8"/>
      <c r="B42" s="8"/>
      <c r="C42" s="7"/>
      <c r="D42" s="7" t="s">
        <v>2</v>
      </c>
      <c r="E42" s="6" t="s">
        <v>1</v>
      </c>
      <c r="F42" s="79">
        <v>404.8</v>
      </c>
      <c r="G42" s="79"/>
      <c r="H42" s="79">
        <v>404.8</v>
      </c>
      <c r="I42" s="79">
        <v>420.5</v>
      </c>
      <c r="J42" s="79">
        <v>420.5</v>
      </c>
    </row>
    <row r="43" spans="1:10" x14ac:dyDescent="0.3">
      <c r="A43" s="8"/>
      <c r="B43" s="8"/>
      <c r="C43" s="7"/>
      <c r="D43" s="7" t="s">
        <v>12</v>
      </c>
      <c r="E43" s="6" t="s">
        <v>11</v>
      </c>
      <c r="F43" s="79">
        <v>48.5</v>
      </c>
      <c r="G43" s="79"/>
      <c r="H43" s="79">
        <v>48.5</v>
      </c>
      <c r="I43" s="79">
        <v>46.3</v>
      </c>
      <c r="J43" s="79">
        <v>46.3</v>
      </c>
    </row>
    <row r="44" spans="1:10" ht="40.200000000000003" x14ac:dyDescent="0.3">
      <c r="A44" s="8"/>
      <c r="B44" s="8"/>
      <c r="C44" s="7" t="s">
        <v>571</v>
      </c>
      <c r="D44" s="7"/>
      <c r="E44" s="64" t="s">
        <v>570</v>
      </c>
      <c r="F44" s="79">
        <f>F45</f>
        <v>16.2</v>
      </c>
      <c r="G44" s="79"/>
      <c r="H44" s="79">
        <f>H45</f>
        <v>16.2</v>
      </c>
      <c r="I44" s="79">
        <f>I45</f>
        <v>16.7</v>
      </c>
      <c r="J44" s="79">
        <f>J45</f>
        <v>16.7</v>
      </c>
    </row>
    <row r="45" spans="1:10" x14ac:dyDescent="0.3">
      <c r="A45" s="8"/>
      <c r="B45" s="8"/>
      <c r="C45" s="7"/>
      <c r="D45" s="7" t="s">
        <v>12</v>
      </c>
      <c r="E45" s="6" t="s">
        <v>11</v>
      </c>
      <c r="F45" s="79">
        <v>16.2</v>
      </c>
      <c r="G45" s="79"/>
      <c r="H45" s="79">
        <v>16.2</v>
      </c>
      <c r="I45" s="79">
        <v>16.7</v>
      </c>
      <c r="J45" s="79">
        <v>16.7</v>
      </c>
    </row>
    <row r="46" spans="1:10" ht="26.4" x14ac:dyDescent="0.3">
      <c r="A46" s="54"/>
      <c r="B46" s="34"/>
      <c r="C46" s="35" t="s">
        <v>273</v>
      </c>
      <c r="D46" s="34"/>
      <c r="E46" s="33" t="s">
        <v>272</v>
      </c>
      <c r="F46" s="32">
        <f t="shared" ref="F46:J47" si="2">F47</f>
        <v>92.199999999999989</v>
      </c>
      <c r="G46" s="32"/>
      <c r="H46" s="32">
        <f t="shared" si="2"/>
        <v>92.199999999999989</v>
      </c>
      <c r="I46" s="32">
        <f t="shared" si="2"/>
        <v>94.9</v>
      </c>
      <c r="J46" s="32">
        <f t="shared" si="2"/>
        <v>94.9</v>
      </c>
    </row>
    <row r="47" spans="1:10" ht="40.200000000000003" x14ac:dyDescent="0.3">
      <c r="A47" s="226"/>
      <c r="B47" s="226"/>
      <c r="C47" s="226" t="s">
        <v>271</v>
      </c>
      <c r="D47" s="226"/>
      <c r="E47" s="227" t="s">
        <v>270</v>
      </c>
      <c r="F47" s="228">
        <f t="shared" si="2"/>
        <v>92.199999999999989</v>
      </c>
      <c r="G47" s="228"/>
      <c r="H47" s="228">
        <f t="shared" si="2"/>
        <v>92.199999999999989</v>
      </c>
      <c r="I47" s="228">
        <f t="shared" si="2"/>
        <v>94.9</v>
      </c>
      <c r="J47" s="228">
        <f t="shared" si="2"/>
        <v>94.9</v>
      </c>
    </row>
    <row r="48" spans="1:10" ht="39.6" x14ac:dyDescent="0.3">
      <c r="A48" s="8"/>
      <c r="B48" s="8"/>
      <c r="C48" s="7" t="s">
        <v>569</v>
      </c>
      <c r="D48" s="7"/>
      <c r="E48" s="10" t="s">
        <v>568</v>
      </c>
      <c r="F48" s="9">
        <f>F49+F50</f>
        <v>92.199999999999989</v>
      </c>
      <c r="G48" s="9"/>
      <c r="H48" s="9">
        <f>H49+H50</f>
        <v>92.199999999999989</v>
      </c>
      <c r="I48" s="9">
        <f>I49+I50</f>
        <v>94.9</v>
      </c>
      <c r="J48" s="9">
        <f>J49+J50</f>
        <v>94.9</v>
      </c>
    </row>
    <row r="49" spans="1:10" ht="40.200000000000003" x14ac:dyDescent="0.3">
      <c r="A49" s="8"/>
      <c r="B49" s="8"/>
      <c r="C49" s="7"/>
      <c r="D49" s="7" t="s">
        <v>2</v>
      </c>
      <c r="E49" s="6" t="s">
        <v>1</v>
      </c>
      <c r="F49" s="9">
        <v>59.8</v>
      </c>
      <c r="G49" s="9"/>
      <c r="H49" s="9">
        <v>59.8</v>
      </c>
      <c r="I49" s="9">
        <v>62.1</v>
      </c>
      <c r="J49" s="9">
        <v>62.1</v>
      </c>
    </row>
    <row r="50" spans="1:10" x14ac:dyDescent="0.3">
      <c r="A50" s="8"/>
      <c r="B50" s="8"/>
      <c r="C50" s="7"/>
      <c r="D50" s="7" t="s">
        <v>12</v>
      </c>
      <c r="E50" s="6" t="s">
        <v>11</v>
      </c>
      <c r="F50" s="9">
        <v>32.4</v>
      </c>
      <c r="G50" s="9"/>
      <c r="H50" s="9">
        <v>32.4</v>
      </c>
      <c r="I50" s="9">
        <v>32.799999999999997</v>
      </c>
      <c r="J50" s="9">
        <v>32.799999999999997</v>
      </c>
    </row>
    <row r="51" spans="1:10" s="78" customFormat="1" x14ac:dyDescent="0.3">
      <c r="A51" s="114"/>
      <c r="B51" s="114"/>
      <c r="C51" s="49" t="s">
        <v>52</v>
      </c>
      <c r="D51" s="48"/>
      <c r="E51" s="47" t="s">
        <v>51</v>
      </c>
      <c r="F51" s="112">
        <f t="shared" ref="F51:J53" si="3">F52</f>
        <v>6.2</v>
      </c>
      <c r="G51" s="112"/>
      <c r="H51" s="112">
        <f t="shared" si="3"/>
        <v>6.2</v>
      </c>
      <c r="I51" s="112">
        <f t="shared" si="3"/>
        <v>6.4</v>
      </c>
      <c r="J51" s="112">
        <f t="shared" si="3"/>
        <v>6.4</v>
      </c>
    </row>
    <row r="52" spans="1:10" s="78" customFormat="1" ht="26.4" x14ac:dyDescent="0.3">
      <c r="A52" s="126"/>
      <c r="B52" s="126"/>
      <c r="C52" s="125" t="s">
        <v>16</v>
      </c>
      <c r="D52" s="124"/>
      <c r="E52" s="123" t="s">
        <v>44</v>
      </c>
      <c r="F52" s="122">
        <f t="shared" si="3"/>
        <v>6.2</v>
      </c>
      <c r="G52" s="122"/>
      <c r="H52" s="122">
        <f t="shared" si="3"/>
        <v>6.2</v>
      </c>
      <c r="I52" s="122">
        <f t="shared" si="3"/>
        <v>6.4</v>
      </c>
      <c r="J52" s="122">
        <f t="shared" si="3"/>
        <v>6.4</v>
      </c>
    </row>
    <row r="53" spans="1:10" ht="26.4" x14ac:dyDescent="0.3">
      <c r="A53" s="8"/>
      <c r="B53" s="8"/>
      <c r="C53" s="57" t="s">
        <v>567</v>
      </c>
      <c r="D53" s="55"/>
      <c r="E53" s="10" t="s">
        <v>566</v>
      </c>
      <c r="F53" s="79">
        <f t="shared" si="3"/>
        <v>6.2</v>
      </c>
      <c r="G53" s="79"/>
      <c r="H53" s="79">
        <f t="shared" si="3"/>
        <v>6.2</v>
      </c>
      <c r="I53" s="79">
        <f t="shared" si="3"/>
        <v>6.4</v>
      </c>
      <c r="J53" s="79">
        <f t="shared" si="3"/>
        <v>6.4</v>
      </c>
    </row>
    <row r="54" spans="1:10" x14ac:dyDescent="0.3">
      <c r="A54" s="8"/>
      <c r="B54" s="8"/>
      <c r="C54" s="57"/>
      <c r="D54" s="55" t="s">
        <v>12</v>
      </c>
      <c r="E54" s="10" t="s">
        <v>11</v>
      </c>
      <c r="F54" s="79">
        <v>6.2</v>
      </c>
      <c r="G54" s="79"/>
      <c r="H54" s="79">
        <v>6.2</v>
      </c>
      <c r="I54" s="79">
        <v>6.4</v>
      </c>
      <c r="J54" s="79">
        <v>6.4</v>
      </c>
    </row>
    <row r="55" spans="1:10" x14ac:dyDescent="0.3">
      <c r="A55" s="21"/>
      <c r="B55" s="23" t="s">
        <v>565</v>
      </c>
      <c r="C55" s="22"/>
      <c r="D55" s="23"/>
      <c r="E55" s="28" t="s">
        <v>564</v>
      </c>
      <c r="F55" s="19">
        <f t="shared" ref="F55:J60" si="4">F56</f>
        <v>2.2999999999999998</v>
      </c>
      <c r="G55" s="19"/>
      <c r="H55" s="19">
        <f t="shared" si="4"/>
        <v>2.2999999999999998</v>
      </c>
      <c r="I55" s="19">
        <f t="shared" si="4"/>
        <v>34.5</v>
      </c>
      <c r="J55" s="19">
        <f t="shared" si="4"/>
        <v>2.3000000000000043</v>
      </c>
    </row>
    <row r="56" spans="1:10" s="121" customFormat="1" ht="13.8" x14ac:dyDescent="0.3">
      <c r="A56" s="21"/>
      <c r="B56" s="23"/>
      <c r="C56" s="21" t="s">
        <v>36</v>
      </c>
      <c r="D56" s="119"/>
      <c r="E56" s="118" t="s">
        <v>35</v>
      </c>
      <c r="F56" s="19">
        <f t="shared" si="4"/>
        <v>2.2999999999999998</v>
      </c>
      <c r="G56" s="19"/>
      <c r="H56" s="19">
        <f t="shared" si="4"/>
        <v>2.2999999999999998</v>
      </c>
      <c r="I56" s="19">
        <f t="shared" si="4"/>
        <v>34.5</v>
      </c>
      <c r="J56" s="19">
        <f t="shared" si="4"/>
        <v>2.3000000000000043</v>
      </c>
    </row>
    <row r="57" spans="1:10" ht="26.4" x14ac:dyDescent="0.3">
      <c r="A57" s="54"/>
      <c r="B57" s="34"/>
      <c r="C57" s="35" t="s">
        <v>34</v>
      </c>
      <c r="D57" s="34"/>
      <c r="E57" s="33" t="s">
        <v>103</v>
      </c>
      <c r="F57" s="32">
        <f t="shared" si="4"/>
        <v>2.2999999999999998</v>
      </c>
      <c r="G57" s="32"/>
      <c r="H57" s="32">
        <f t="shared" si="4"/>
        <v>2.2999999999999998</v>
      </c>
      <c r="I57" s="32">
        <f t="shared" si="4"/>
        <v>34.5</v>
      </c>
      <c r="J57" s="32">
        <f t="shared" si="4"/>
        <v>2.3000000000000043</v>
      </c>
    </row>
    <row r="58" spans="1:10" ht="39.6" x14ac:dyDescent="0.3">
      <c r="A58" s="70"/>
      <c r="B58" s="68"/>
      <c r="C58" s="69" t="s">
        <v>530</v>
      </c>
      <c r="D58" s="68"/>
      <c r="E58" s="67" t="s">
        <v>563</v>
      </c>
      <c r="F58" s="66">
        <f t="shared" si="4"/>
        <v>2.2999999999999998</v>
      </c>
      <c r="G58" s="66"/>
      <c r="H58" s="66">
        <f t="shared" si="4"/>
        <v>2.2999999999999998</v>
      </c>
      <c r="I58" s="66">
        <f t="shared" si="4"/>
        <v>34.5</v>
      </c>
      <c r="J58" s="66">
        <f t="shared" si="4"/>
        <v>2.3000000000000043</v>
      </c>
    </row>
    <row r="59" spans="1:10" ht="26.4" x14ac:dyDescent="0.3">
      <c r="A59" s="243"/>
      <c r="B59" s="231"/>
      <c r="C59" s="236" t="s">
        <v>528</v>
      </c>
      <c r="D59" s="231"/>
      <c r="E59" s="244" t="s">
        <v>562</v>
      </c>
      <c r="F59" s="233">
        <f t="shared" si="4"/>
        <v>2.2999999999999998</v>
      </c>
      <c r="G59" s="233"/>
      <c r="H59" s="233">
        <f t="shared" si="4"/>
        <v>2.2999999999999998</v>
      </c>
      <c r="I59" s="233">
        <f t="shared" si="4"/>
        <v>34.5</v>
      </c>
      <c r="J59" s="233">
        <f t="shared" si="4"/>
        <v>2.3000000000000043</v>
      </c>
    </row>
    <row r="60" spans="1:10" ht="27" x14ac:dyDescent="0.3">
      <c r="A60" s="8"/>
      <c r="B60" s="8"/>
      <c r="C60" s="7" t="s">
        <v>561</v>
      </c>
      <c r="D60" s="7"/>
      <c r="E60" s="6" t="s">
        <v>560</v>
      </c>
      <c r="F60" s="79">
        <f t="shared" si="4"/>
        <v>2.2999999999999998</v>
      </c>
      <c r="G60" s="79"/>
      <c r="H60" s="79">
        <f t="shared" si="4"/>
        <v>2.2999999999999998</v>
      </c>
      <c r="I60" s="79">
        <f t="shared" si="4"/>
        <v>34.5</v>
      </c>
      <c r="J60" s="79">
        <f t="shared" si="4"/>
        <v>2.3000000000000043</v>
      </c>
    </row>
    <row r="61" spans="1:10" x14ac:dyDescent="0.3">
      <c r="A61" s="8"/>
      <c r="B61" s="8"/>
      <c r="C61" s="7"/>
      <c r="D61" s="7" t="s">
        <v>12</v>
      </c>
      <c r="E61" s="6" t="s">
        <v>11</v>
      </c>
      <c r="F61" s="285">
        <v>2.2999999999999998</v>
      </c>
      <c r="G61" s="285"/>
      <c r="H61" s="285">
        <v>2.2999999999999998</v>
      </c>
      <c r="I61" s="285">
        <v>34.5</v>
      </c>
      <c r="J61" s="285">
        <v>2.3000000000000043</v>
      </c>
    </row>
    <row r="62" spans="1:10" x14ac:dyDescent="0.3">
      <c r="A62" s="21"/>
      <c r="B62" s="23" t="s">
        <v>20</v>
      </c>
      <c r="C62" s="22"/>
      <c r="D62" s="21"/>
      <c r="E62" s="20" t="s">
        <v>19</v>
      </c>
      <c r="F62" s="19">
        <f>F63+F88</f>
        <v>42956.071729999996</v>
      </c>
      <c r="G62" s="19">
        <f>G63+G88</f>
        <v>3313.5</v>
      </c>
      <c r="H62" s="19">
        <f>H63+H88</f>
        <v>46269.571729999996</v>
      </c>
      <c r="I62" s="19">
        <f>I63+I88</f>
        <v>43469.788770000006</v>
      </c>
      <c r="J62" s="19">
        <f>J63+J88</f>
        <v>39907.035200000006</v>
      </c>
    </row>
    <row r="63" spans="1:10" x14ac:dyDescent="0.3">
      <c r="A63" s="21"/>
      <c r="B63" s="23"/>
      <c r="C63" s="22" t="s">
        <v>36</v>
      </c>
      <c r="D63" s="21"/>
      <c r="E63" s="28" t="s">
        <v>35</v>
      </c>
      <c r="F63" s="19">
        <f>F64+F82</f>
        <v>4825.5717299999997</v>
      </c>
      <c r="G63" s="19"/>
      <c r="H63" s="19">
        <f>H64+H82</f>
        <v>4825.5717299999997</v>
      </c>
      <c r="I63" s="19">
        <f>I64+I82</f>
        <v>5978.5887699999994</v>
      </c>
      <c r="J63" s="19">
        <f>J64+J82</f>
        <v>2415.8352</v>
      </c>
    </row>
    <row r="64" spans="1:10" ht="26.4" x14ac:dyDescent="0.3">
      <c r="A64" s="54"/>
      <c r="B64" s="34"/>
      <c r="C64" s="35" t="s">
        <v>34</v>
      </c>
      <c r="D64" s="34"/>
      <c r="E64" s="33" t="s">
        <v>33</v>
      </c>
      <c r="F64" s="32">
        <f>F65+F71+F76</f>
        <v>3252.3</v>
      </c>
      <c r="G64" s="32"/>
      <c r="H64" s="32">
        <f>H65+H71+H76</f>
        <v>3252.3</v>
      </c>
      <c r="I64" s="32">
        <f>I65+I71+I76</f>
        <v>1516.3000000000002</v>
      </c>
      <c r="J64" s="32">
        <f>J65+J71+J76</f>
        <v>2269</v>
      </c>
    </row>
    <row r="65" spans="1:10" ht="27" x14ac:dyDescent="0.3">
      <c r="A65" s="31"/>
      <c r="B65" s="31"/>
      <c r="C65" s="31" t="s">
        <v>559</v>
      </c>
      <c r="D65" s="31"/>
      <c r="E65" s="52" t="s">
        <v>558</v>
      </c>
      <c r="F65" s="29">
        <f>F66</f>
        <v>1841.1000000000001</v>
      </c>
      <c r="G65" s="29"/>
      <c r="H65" s="29">
        <f>H66</f>
        <v>1841.1000000000001</v>
      </c>
      <c r="I65" s="29">
        <f>I66</f>
        <v>69.400000000000006</v>
      </c>
      <c r="J65" s="29">
        <f>J66</f>
        <v>822.1</v>
      </c>
    </row>
    <row r="66" spans="1:10" x14ac:dyDescent="0.3">
      <c r="A66" s="226"/>
      <c r="B66" s="226"/>
      <c r="C66" s="226" t="s">
        <v>557</v>
      </c>
      <c r="D66" s="226"/>
      <c r="E66" s="227" t="s">
        <v>556</v>
      </c>
      <c r="F66" s="228">
        <f>F67+F69</f>
        <v>1841.1000000000001</v>
      </c>
      <c r="G66" s="228"/>
      <c r="H66" s="228">
        <f>H67+H69</f>
        <v>1841.1000000000001</v>
      </c>
      <c r="I66" s="228">
        <f>I67+I69</f>
        <v>69.400000000000006</v>
      </c>
      <c r="J66" s="228">
        <f>J67+J69</f>
        <v>822.1</v>
      </c>
    </row>
    <row r="67" spans="1:10" ht="53.4" x14ac:dyDescent="0.3">
      <c r="A67" s="7"/>
      <c r="B67" s="7"/>
      <c r="C67" s="7" t="s">
        <v>555</v>
      </c>
      <c r="D67" s="61"/>
      <c r="E67" s="6" t="s">
        <v>554</v>
      </c>
      <c r="F67" s="9">
        <f>F68</f>
        <v>1771.7</v>
      </c>
      <c r="G67" s="9"/>
      <c r="H67" s="9">
        <f>H68</f>
        <v>1771.7</v>
      </c>
      <c r="I67" s="9">
        <f>I68</f>
        <v>0</v>
      </c>
      <c r="J67" s="9">
        <f>J68</f>
        <v>752.7</v>
      </c>
    </row>
    <row r="68" spans="1:10" x14ac:dyDescent="0.3">
      <c r="A68" s="7"/>
      <c r="B68" s="7"/>
      <c r="C68" s="7"/>
      <c r="D68" s="7" t="s">
        <v>12</v>
      </c>
      <c r="E68" s="6" t="s">
        <v>11</v>
      </c>
      <c r="F68" s="9">
        <v>1771.7</v>
      </c>
      <c r="G68" s="9"/>
      <c r="H68" s="9">
        <v>1771.7</v>
      </c>
      <c r="I68" s="9">
        <v>0</v>
      </c>
      <c r="J68" s="9">
        <v>752.7</v>
      </c>
    </row>
    <row r="69" spans="1:10" ht="27" x14ac:dyDescent="0.3">
      <c r="A69" s="8"/>
      <c r="B69" s="8"/>
      <c r="C69" s="7" t="s">
        <v>763</v>
      </c>
      <c r="D69" s="7"/>
      <c r="E69" s="6" t="s">
        <v>553</v>
      </c>
      <c r="F69" s="9">
        <f>F70</f>
        <v>69.400000000000006</v>
      </c>
      <c r="G69" s="9"/>
      <c r="H69" s="9">
        <f>H70</f>
        <v>69.400000000000006</v>
      </c>
      <c r="I69" s="9">
        <f>I70</f>
        <v>69.400000000000006</v>
      </c>
      <c r="J69" s="9">
        <f>J70</f>
        <v>69.400000000000006</v>
      </c>
    </row>
    <row r="70" spans="1:10" x14ac:dyDescent="0.3">
      <c r="A70" s="8"/>
      <c r="B70" s="8"/>
      <c r="C70" s="7"/>
      <c r="D70" s="7" t="s">
        <v>12</v>
      </c>
      <c r="E70" s="6" t="s">
        <v>11</v>
      </c>
      <c r="F70" s="9">
        <v>69.400000000000006</v>
      </c>
      <c r="G70" s="9"/>
      <c r="H70" s="9">
        <v>69.400000000000006</v>
      </c>
      <c r="I70" s="9">
        <v>69.400000000000006</v>
      </c>
      <c r="J70" s="9">
        <v>69.400000000000006</v>
      </c>
    </row>
    <row r="71" spans="1:10" ht="40.200000000000003" x14ac:dyDescent="0.3">
      <c r="A71" s="31"/>
      <c r="B71" s="31"/>
      <c r="C71" s="31" t="s">
        <v>530</v>
      </c>
      <c r="D71" s="31"/>
      <c r="E71" s="52" t="s">
        <v>552</v>
      </c>
      <c r="F71" s="29">
        <f t="shared" ref="F71:J72" si="5">F72</f>
        <v>1159.2</v>
      </c>
      <c r="G71" s="29"/>
      <c r="H71" s="29">
        <f t="shared" si="5"/>
        <v>1159.2</v>
      </c>
      <c r="I71" s="29">
        <f t="shared" si="5"/>
        <v>1194.9000000000001</v>
      </c>
      <c r="J71" s="29">
        <f t="shared" si="5"/>
        <v>1194.9000000000001</v>
      </c>
    </row>
    <row r="72" spans="1:10" ht="27" x14ac:dyDescent="0.3">
      <c r="A72" s="226"/>
      <c r="B72" s="226"/>
      <c r="C72" s="226" t="s">
        <v>528</v>
      </c>
      <c r="D72" s="234"/>
      <c r="E72" s="227" t="s">
        <v>551</v>
      </c>
      <c r="F72" s="228">
        <f t="shared" si="5"/>
        <v>1159.2</v>
      </c>
      <c r="G72" s="228"/>
      <c r="H72" s="228">
        <f t="shared" si="5"/>
        <v>1159.2</v>
      </c>
      <c r="I72" s="228">
        <f t="shared" si="5"/>
        <v>1194.9000000000001</v>
      </c>
      <c r="J72" s="228">
        <f t="shared" si="5"/>
        <v>1194.9000000000001</v>
      </c>
    </row>
    <row r="73" spans="1:10" x14ac:dyDescent="0.3">
      <c r="A73" s="7"/>
      <c r="B73" s="7"/>
      <c r="C73" s="7" t="s">
        <v>550</v>
      </c>
      <c r="D73" s="7"/>
      <c r="E73" s="6" t="s">
        <v>549</v>
      </c>
      <c r="F73" s="79">
        <f>SUM(F74+F75)</f>
        <v>1159.2</v>
      </c>
      <c r="G73" s="79"/>
      <c r="H73" s="79">
        <f>SUM(H74+H75)</f>
        <v>1159.2</v>
      </c>
      <c r="I73" s="79">
        <f>SUM(I74+I75)</f>
        <v>1194.9000000000001</v>
      </c>
      <c r="J73" s="79">
        <f>SUM(J74+J75)</f>
        <v>1194.9000000000001</v>
      </c>
    </row>
    <row r="74" spans="1:10" ht="40.200000000000003" x14ac:dyDescent="0.3">
      <c r="A74" s="7"/>
      <c r="B74" s="7"/>
      <c r="C74" s="7"/>
      <c r="D74" s="7" t="s">
        <v>2</v>
      </c>
      <c r="E74" s="6" t="s">
        <v>1</v>
      </c>
      <c r="F74" s="79">
        <v>1145.8</v>
      </c>
      <c r="G74" s="79"/>
      <c r="H74" s="79">
        <v>1145.8</v>
      </c>
      <c r="I74" s="79">
        <v>1190</v>
      </c>
      <c r="J74" s="79">
        <v>1190</v>
      </c>
    </row>
    <row r="75" spans="1:10" x14ac:dyDescent="0.3">
      <c r="A75" s="7"/>
      <c r="B75" s="7"/>
      <c r="C75" s="7"/>
      <c r="D75" s="7" t="s">
        <v>12</v>
      </c>
      <c r="E75" s="6" t="s">
        <v>11</v>
      </c>
      <c r="F75" s="79">
        <v>13.4000000000001</v>
      </c>
      <c r="G75" s="79"/>
      <c r="H75" s="79">
        <v>13.4000000000001</v>
      </c>
      <c r="I75" s="79">
        <v>4.9000000000000901</v>
      </c>
      <c r="J75" s="79">
        <v>4.9000000000000901</v>
      </c>
    </row>
    <row r="76" spans="1:10" ht="27" x14ac:dyDescent="0.3">
      <c r="A76" s="31"/>
      <c r="B76" s="31"/>
      <c r="C76" s="31" t="s">
        <v>548</v>
      </c>
      <c r="D76" s="31"/>
      <c r="E76" s="52" t="s">
        <v>547</v>
      </c>
      <c r="F76" s="29">
        <f>F77</f>
        <v>252</v>
      </c>
      <c r="G76" s="29"/>
      <c r="H76" s="29">
        <f>H77</f>
        <v>252</v>
      </c>
      <c r="I76" s="29">
        <f>I77</f>
        <v>252</v>
      </c>
      <c r="J76" s="29">
        <f>J77</f>
        <v>252</v>
      </c>
    </row>
    <row r="77" spans="1:10" ht="27" x14ac:dyDescent="0.3">
      <c r="A77" s="226"/>
      <c r="B77" s="226"/>
      <c r="C77" s="226" t="s">
        <v>546</v>
      </c>
      <c r="D77" s="234"/>
      <c r="E77" s="227" t="s">
        <v>545</v>
      </c>
      <c r="F77" s="228">
        <f>F78+F80</f>
        <v>252</v>
      </c>
      <c r="G77" s="228"/>
      <c r="H77" s="228">
        <f>H78+H80</f>
        <v>252</v>
      </c>
      <c r="I77" s="228">
        <f>I78+I80</f>
        <v>252</v>
      </c>
      <c r="J77" s="228">
        <f>J78+J80</f>
        <v>252</v>
      </c>
    </row>
    <row r="78" spans="1:10" x14ac:dyDescent="0.3">
      <c r="A78" s="8"/>
      <c r="B78" s="8"/>
      <c r="C78" s="7" t="s">
        <v>544</v>
      </c>
      <c r="D78" s="7"/>
      <c r="E78" s="64" t="s">
        <v>543</v>
      </c>
      <c r="F78" s="79">
        <f>F79</f>
        <v>133.30000000000001</v>
      </c>
      <c r="G78" s="79"/>
      <c r="H78" s="79">
        <f>H79</f>
        <v>133.30000000000001</v>
      </c>
      <c r="I78" s="79">
        <f>I79</f>
        <v>133.30000000000001</v>
      </c>
      <c r="J78" s="79">
        <f>J79</f>
        <v>133.30000000000001</v>
      </c>
    </row>
    <row r="79" spans="1:10" x14ac:dyDescent="0.3">
      <c r="A79" s="8"/>
      <c r="B79" s="8"/>
      <c r="C79" s="7"/>
      <c r="D79" s="7" t="s">
        <v>12</v>
      </c>
      <c r="E79" s="6" t="s">
        <v>11</v>
      </c>
      <c r="F79" s="79">
        <f>133.3</f>
        <v>133.30000000000001</v>
      </c>
      <c r="G79" s="79"/>
      <c r="H79" s="79">
        <f>133.3</f>
        <v>133.30000000000001</v>
      </c>
      <c r="I79" s="79">
        <v>133.30000000000001</v>
      </c>
      <c r="J79" s="79">
        <v>133.30000000000001</v>
      </c>
    </row>
    <row r="80" spans="1:10" ht="40.200000000000003" x14ac:dyDescent="0.3">
      <c r="A80" s="8"/>
      <c r="B80" s="8"/>
      <c r="C80" s="7" t="s">
        <v>542</v>
      </c>
      <c r="D80" s="7"/>
      <c r="E80" s="64" t="s">
        <v>641</v>
      </c>
      <c r="F80" s="79">
        <f>F81</f>
        <v>118.7</v>
      </c>
      <c r="G80" s="79"/>
      <c r="H80" s="79">
        <f>H81</f>
        <v>118.7</v>
      </c>
      <c r="I80" s="79">
        <f>I81</f>
        <v>118.7</v>
      </c>
      <c r="J80" s="79">
        <f>J81</f>
        <v>118.7</v>
      </c>
    </row>
    <row r="81" spans="1:10" x14ac:dyDescent="0.3">
      <c r="A81" s="8"/>
      <c r="B81" s="8"/>
      <c r="C81" s="7"/>
      <c r="D81" s="7" t="s">
        <v>12</v>
      </c>
      <c r="E81" s="6" t="s">
        <v>11</v>
      </c>
      <c r="F81" s="79">
        <f>34.7+84</f>
        <v>118.7</v>
      </c>
      <c r="G81" s="79"/>
      <c r="H81" s="79">
        <f>34.7+84</f>
        <v>118.7</v>
      </c>
      <c r="I81" s="79">
        <f>34.7+84</f>
        <v>118.7</v>
      </c>
      <c r="J81" s="79">
        <f>34.7+84</f>
        <v>118.7</v>
      </c>
    </row>
    <row r="82" spans="1:10" ht="26.4" x14ac:dyDescent="0.3">
      <c r="A82" s="54"/>
      <c r="B82" s="34"/>
      <c r="C82" s="35" t="s">
        <v>290</v>
      </c>
      <c r="D82" s="34"/>
      <c r="E82" s="33" t="s">
        <v>289</v>
      </c>
      <c r="F82" s="32">
        <f t="shared" ref="F82:J84" si="6">F83</f>
        <v>1573.2717299999999</v>
      </c>
      <c r="G82" s="32"/>
      <c r="H82" s="32">
        <f t="shared" si="6"/>
        <v>1573.2717299999999</v>
      </c>
      <c r="I82" s="32">
        <f t="shared" si="6"/>
        <v>4462.2887699999992</v>
      </c>
      <c r="J82" s="32">
        <f t="shared" si="6"/>
        <v>146.83519999999999</v>
      </c>
    </row>
    <row r="83" spans="1:10" ht="27" x14ac:dyDescent="0.3">
      <c r="A83" s="226"/>
      <c r="B83" s="226"/>
      <c r="C83" s="226" t="s">
        <v>288</v>
      </c>
      <c r="D83" s="226"/>
      <c r="E83" s="227" t="s">
        <v>287</v>
      </c>
      <c r="F83" s="228">
        <f t="shared" si="6"/>
        <v>1573.2717299999999</v>
      </c>
      <c r="G83" s="228"/>
      <c r="H83" s="228">
        <f t="shared" si="6"/>
        <v>1573.2717299999999</v>
      </c>
      <c r="I83" s="228">
        <f t="shared" si="6"/>
        <v>4462.2887699999992</v>
      </c>
      <c r="J83" s="228">
        <f t="shared" si="6"/>
        <v>146.83519999999999</v>
      </c>
    </row>
    <row r="84" spans="1:10" ht="27" x14ac:dyDescent="0.3">
      <c r="A84" s="7"/>
      <c r="B84" s="7"/>
      <c r="C84" s="7" t="s">
        <v>382</v>
      </c>
      <c r="D84" s="7"/>
      <c r="E84" s="6" t="s">
        <v>381</v>
      </c>
      <c r="F84" s="9">
        <f t="shared" si="6"/>
        <v>1573.2717299999999</v>
      </c>
      <c r="G84" s="9"/>
      <c r="H84" s="9">
        <f t="shared" si="6"/>
        <v>1573.2717299999999</v>
      </c>
      <c r="I84" s="9">
        <f t="shared" si="6"/>
        <v>4462.2887699999992</v>
      </c>
      <c r="J84" s="9">
        <f t="shared" si="6"/>
        <v>146.83519999999999</v>
      </c>
    </row>
    <row r="85" spans="1:10" x14ac:dyDescent="0.3">
      <c r="A85" s="7"/>
      <c r="B85" s="7"/>
      <c r="C85" s="7"/>
      <c r="D85" s="7" t="s">
        <v>12</v>
      </c>
      <c r="E85" s="6" t="s">
        <v>11</v>
      </c>
      <c r="F85" s="9">
        <f>F86+F87</f>
        <v>1573.2717299999999</v>
      </c>
      <c r="G85" s="9"/>
      <c r="H85" s="9">
        <f>H86+H87</f>
        <v>1573.2717299999999</v>
      </c>
      <c r="I85" s="9">
        <f>I86+I87</f>
        <v>4462.2887699999992</v>
      </c>
      <c r="J85" s="9">
        <f>J87</f>
        <v>146.83519999999999</v>
      </c>
    </row>
    <row r="86" spans="1:10" x14ac:dyDescent="0.3">
      <c r="A86" s="7"/>
      <c r="B86" s="7"/>
      <c r="C86" s="7"/>
      <c r="D86" s="7"/>
      <c r="E86" s="10" t="s">
        <v>114</v>
      </c>
      <c r="F86" s="9">
        <v>1542.1069</v>
      </c>
      <c r="G86" s="9"/>
      <c r="H86" s="9">
        <v>1542.1069</v>
      </c>
      <c r="I86" s="9">
        <v>4373.0429999999997</v>
      </c>
      <c r="J86" s="9">
        <v>0</v>
      </c>
    </row>
    <row r="87" spans="1:10" x14ac:dyDescent="0.3">
      <c r="A87" s="7"/>
      <c r="B87" s="7"/>
      <c r="C87" s="7"/>
      <c r="D87" s="7"/>
      <c r="E87" s="6" t="s">
        <v>106</v>
      </c>
      <c r="F87" s="9">
        <v>31.164829999999998</v>
      </c>
      <c r="G87" s="9"/>
      <c r="H87" s="9">
        <v>31.164829999999998</v>
      </c>
      <c r="I87" s="9">
        <v>89.245769999999993</v>
      </c>
      <c r="J87" s="9">
        <v>146.83519999999999</v>
      </c>
    </row>
    <row r="88" spans="1:10" x14ac:dyDescent="0.3">
      <c r="A88" s="18"/>
      <c r="B88" s="18"/>
      <c r="C88" s="18" t="s">
        <v>18</v>
      </c>
      <c r="D88" s="18"/>
      <c r="E88" s="17" t="s">
        <v>17</v>
      </c>
      <c r="F88" s="16">
        <f>F89</f>
        <v>38130.5</v>
      </c>
      <c r="G88" s="16">
        <f>G89</f>
        <v>3313.5</v>
      </c>
      <c r="H88" s="16">
        <f>H89</f>
        <v>41444</v>
      </c>
      <c r="I88" s="16">
        <f>I89</f>
        <v>37491.200000000004</v>
      </c>
      <c r="J88" s="16">
        <f>J89</f>
        <v>37491.200000000004</v>
      </c>
    </row>
    <row r="89" spans="1:10" ht="27" x14ac:dyDescent="0.3">
      <c r="A89" s="15"/>
      <c r="B89" s="15"/>
      <c r="C89" s="15" t="s">
        <v>16</v>
      </c>
      <c r="D89" s="15"/>
      <c r="E89" s="14" t="s">
        <v>15</v>
      </c>
      <c r="F89" s="13">
        <f>F90+F96+F98+F100+F94+F102+F104</f>
        <v>38130.5</v>
      </c>
      <c r="G89" s="13">
        <f>G90+G96+G98+G100+G94+G102+G104</f>
        <v>3313.5</v>
      </c>
      <c r="H89" s="13">
        <f>H90+H96+H98+H100+H94+H102+H104</f>
        <v>41444</v>
      </c>
      <c r="I89" s="13">
        <f>I90+I96+I98+I100+I94+I102+I104</f>
        <v>37491.200000000004</v>
      </c>
      <c r="J89" s="13">
        <f>J90+J96+J98+J100+J94+J102+J104</f>
        <v>37491.200000000004</v>
      </c>
    </row>
    <row r="90" spans="1:10" ht="27" x14ac:dyDescent="0.3">
      <c r="A90" s="8"/>
      <c r="B90" s="8"/>
      <c r="C90" s="7" t="s">
        <v>540</v>
      </c>
      <c r="D90" s="7"/>
      <c r="E90" s="64" t="s">
        <v>539</v>
      </c>
      <c r="F90" s="9">
        <f>F91+F92+F93</f>
        <v>36181.800000000003</v>
      </c>
      <c r="G90" s="9">
        <f>G91+G92+G93</f>
        <v>3089</v>
      </c>
      <c r="H90" s="9">
        <f>H91+H92+H93</f>
        <v>39270.800000000003</v>
      </c>
      <c r="I90" s="9">
        <f>I91+I92+I93</f>
        <v>36891.200000000004</v>
      </c>
      <c r="J90" s="9">
        <f>J91+J92+J93</f>
        <v>36891.200000000004</v>
      </c>
    </row>
    <row r="91" spans="1:10" ht="40.200000000000003" x14ac:dyDescent="0.3">
      <c r="A91" s="8"/>
      <c r="B91" s="8"/>
      <c r="C91" s="7"/>
      <c r="D91" s="7" t="s">
        <v>2</v>
      </c>
      <c r="E91" s="6" t="s">
        <v>1</v>
      </c>
      <c r="F91" s="9">
        <f>18278.1+96.4</f>
        <v>18374.5</v>
      </c>
      <c r="G91" s="9"/>
      <c r="H91" s="9">
        <f>18278.1+96.4</f>
        <v>18374.5</v>
      </c>
      <c r="I91" s="9">
        <f>18983.7+100.2</f>
        <v>19083.900000000001</v>
      </c>
      <c r="J91" s="9">
        <f>18983.7+100.2</f>
        <v>19083.900000000001</v>
      </c>
    </row>
    <row r="92" spans="1:10" x14ac:dyDescent="0.3">
      <c r="A92" s="8"/>
      <c r="B92" s="8"/>
      <c r="C92" s="7"/>
      <c r="D92" s="7" t="s">
        <v>12</v>
      </c>
      <c r="E92" s="6" t="s">
        <v>11</v>
      </c>
      <c r="F92" s="9">
        <v>17379</v>
      </c>
      <c r="G92" s="9">
        <v>3089</v>
      </c>
      <c r="H92" s="9">
        <f>17379+3089</f>
        <v>20468</v>
      </c>
      <c r="I92" s="9">
        <v>17379</v>
      </c>
      <c r="J92" s="9">
        <v>17379</v>
      </c>
    </row>
    <row r="93" spans="1:10" x14ac:dyDescent="0.3">
      <c r="A93" s="8"/>
      <c r="B93" s="8"/>
      <c r="C93" s="7"/>
      <c r="D93" s="7" t="s">
        <v>22</v>
      </c>
      <c r="E93" s="6" t="s">
        <v>21</v>
      </c>
      <c r="F93" s="9">
        <v>428.3</v>
      </c>
      <c r="G93" s="9"/>
      <c r="H93" s="9">
        <v>428.3</v>
      </c>
      <c r="I93" s="9">
        <v>428.3</v>
      </c>
      <c r="J93" s="9">
        <v>428.3</v>
      </c>
    </row>
    <row r="94" spans="1:10" x14ac:dyDescent="0.3">
      <c r="A94" s="8"/>
      <c r="B94" s="8"/>
      <c r="C94" s="55" t="s">
        <v>538</v>
      </c>
      <c r="D94" s="55"/>
      <c r="E94" s="10" t="s">
        <v>537</v>
      </c>
      <c r="F94" s="9">
        <f>F95</f>
        <v>926.6</v>
      </c>
      <c r="G94" s="9"/>
      <c r="H94" s="9">
        <f>H95</f>
        <v>926.6</v>
      </c>
      <c r="I94" s="9">
        <v>0</v>
      </c>
      <c r="J94" s="9">
        <v>0</v>
      </c>
    </row>
    <row r="95" spans="1:10" x14ac:dyDescent="0.3">
      <c r="A95" s="8"/>
      <c r="B95" s="8"/>
      <c r="C95" s="55"/>
      <c r="D95" s="55" t="s">
        <v>12</v>
      </c>
      <c r="E95" s="10" t="s">
        <v>11</v>
      </c>
      <c r="F95" s="9">
        <v>926.6</v>
      </c>
      <c r="G95" s="9"/>
      <c r="H95" s="9">
        <v>926.6</v>
      </c>
      <c r="I95" s="9">
        <f>1193.9-1193.9</f>
        <v>0</v>
      </c>
      <c r="J95" s="9">
        <f>1243.6-1243.6</f>
        <v>0</v>
      </c>
    </row>
    <row r="96" spans="1:10" x14ac:dyDescent="0.3">
      <c r="A96" s="302"/>
      <c r="B96" s="302"/>
      <c r="C96" s="298" t="s">
        <v>852</v>
      </c>
      <c r="D96" s="298"/>
      <c r="E96" s="299" t="s">
        <v>853</v>
      </c>
      <c r="F96" s="303">
        <f>F97</f>
        <v>0</v>
      </c>
      <c r="G96" s="303">
        <f>G97</f>
        <v>224.5</v>
      </c>
      <c r="H96" s="303">
        <f>H97</f>
        <v>224.5</v>
      </c>
      <c r="I96" s="303">
        <f>I97</f>
        <v>0</v>
      </c>
      <c r="J96" s="303">
        <f>J97</f>
        <v>0</v>
      </c>
    </row>
    <row r="97" spans="1:10" x14ac:dyDescent="0.3">
      <c r="A97" s="302"/>
      <c r="B97" s="302"/>
      <c r="C97" s="300"/>
      <c r="D97" s="298" t="s">
        <v>22</v>
      </c>
      <c r="E97" s="301" t="s">
        <v>21</v>
      </c>
      <c r="F97" s="303">
        <v>0</v>
      </c>
      <c r="G97" s="303">
        <f>25+163.1+36.4</f>
        <v>224.5</v>
      </c>
      <c r="H97" s="303">
        <f>25+163.1+36.4</f>
        <v>224.5</v>
      </c>
      <c r="I97" s="303">
        <v>0</v>
      </c>
      <c r="J97" s="303">
        <v>0</v>
      </c>
    </row>
    <row r="98" spans="1:10" ht="27" x14ac:dyDescent="0.3">
      <c r="A98" s="8"/>
      <c r="B98" s="8"/>
      <c r="C98" s="7" t="s">
        <v>43</v>
      </c>
      <c r="D98" s="7"/>
      <c r="E98" s="6" t="s">
        <v>42</v>
      </c>
      <c r="F98" s="9">
        <f>F99</f>
        <v>300</v>
      </c>
      <c r="G98" s="9"/>
      <c r="H98" s="9">
        <f>H99</f>
        <v>300</v>
      </c>
      <c r="I98" s="9">
        <f>I99</f>
        <v>300</v>
      </c>
      <c r="J98" s="9">
        <f>J99</f>
        <v>300</v>
      </c>
    </row>
    <row r="99" spans="1:10" x14ac:dyDescent="0.3">
      <c r="A99" s="8"/>
      <c r="B99" s="8"/>
      <c r="C99" s="7"/>
      <c r="D99" s="7" t="s">
        <v>12</v>
      </c>
      <c r="E99" s="6" t="s">
        <v>11</v>
      </c>
      <c r="F99" s="9">
        <v>300</v>
      </c>
      <c r="G99" s="9"/>
      <c r="H99" s="9">
        <v>300</v>
      </c>
      <c r="I99" s="9">
        <v>300</v>
      </c>
      <c r="J99" s="9">
        <v>300</v>
      </c>
    </row>
    <row r="100" spans="1:10" x14ac:dyDescent="0.3">
      <c r="A100" s="8"/>
      <c r="B100" s="8"/>
      <c r="C100" s="7" t="s">
        <v>536</v>
      </c>
      <c r="D100" s="7"/>
      <c r="E100" s="6" t="s">
        <v>535</v>
      </c>
      <c r="F100" s="5">
        <f>F101</f>
        <v>310</v>
      </c>
      <c r="G100" s="5"/>
      <c r="H100" s="5">
        <f>H101</f>
        <v>310</v>
      </c>
      <c r="I100" s="5">
        <f>I101</f>
        <v>0</v>
      </c>
      <c r="J100" s="5">
        <f>J101</f>
        <v>0</v>
      </c>
    </row>
    <row r="101" spans="1:10" x14ac:dyDescent="0.3">
      <c r="A101" s="8"/>
      <c r="B101" s="8"/>
      <c r="C101" s="7"/>
      <c r="D101" s="7" t="s">
        <v>22</v>
      </c>
      <c r="E101" s="6" t="s">
        <v>21</v>
      </c>
      <c r="F101" s="5">
        <v>310</v>
      </c>
      <c r="G101" s="5"/>
      <c r="H101" s="5">
        <v>310</v>
      </c>
      <c r="I101" s="5">
        <v>0</v>
      </c>
      <c r="J101" s="5">
        <v>0</v>
      </c>
    </row>
    <row r="102" spans="1:10" ht="27" x14ac:dyDescent="0.3">
      <c r="A102" s="8"/>
      <c r="B102" s="8"/>
      <c r="C102" s="7" t="s">
        <v>635</v>
      </c>
      <c r="D102" s="7"/>
      <c r="E102" s="116" t="s">
        <v>541</v>
      </c>
      <c r="F102" s="5">
        <f>F103</f>
        <v>300</v>
      </c>
      <c r="G102" s="5"/>
      <c r="H102" s="5">
        <f>H103</f>
        <v>300</v>
      </c>
      <c r="I102" s="5">
        <f>I103</f>
        <v>300</v>
      </c>
      <c r="J102" s="5">
        <f>J103</f>
        <v>300</v>
      </c>
    </row>
    <row r="103" spans="1:10" ht="27" x14ac:dyDescent="0.3">
      <c r="A103" s="8"/>
      <c r="B103" s="8"/>
      <c r="C103" s="7"/>
      <c r="D103" s="7" t="s">
        <v>57</v>
      </c>
      <c r="E103" s="6" t="s">
        <v>56</v>
      </c>
      <c r="F103" s="5">
        <v>300</v>
      </c>
      <c r="G103" s="5"/>
      <c r="H103" s="5">
        <v>300</v>
      </c>
      <c r="I103" s="5">
        <v>300</v>
      </c>
      <c r="J103" s="5">
        <v>300</v>
      </c>
    </row>
    <row r="104" spans="1:10" ht="26.4" x14ac:dyDescent="0.3">
      <c r="A104" s="8"/>
      <c r="B104" s="8"/>
      <c r="C104" s="75" t="s">
        <v>823</v>
      </c>
      <c r="D104" s="55"/>
      <c r="E104" s="100" t="s">
        <v>824</v>
      </c>
      <c r="F104" s="5">
        <f>F105</f>
        <v>112.1</v>
      </c>
      <c r="G104" s="5"/>
      <c r="H104" s="5">
        <f>H105</f>
        <v>112.1</v>
      </c>
      <c r="I104" s="5">
        <v>0</v>
      </c>
      <c r="J104" s="5">
        <v>0</v>
      </c>
    </row>
    <row r="105" spans="1:10" ht="26.4" x14ac:dyDescent="0.3">
      <c r="A105" s="8"/>
      <c r="B105" s="8"/>
      <c r="C105" s="23"/>
      <c r="D105" s="7" t="s">
        <v>57</v>
      </c>
      <c r="E105" s="10" t="s">
        <v>56</v>
      </c>
      <c r="F105" s="5">
        <v>112.1</v>
      </c>
      <c r="G105" s="5"/>
      <c r="H105" s="5">
        <v>112.1</v>
      </c>
      <c r="I105" s="5">
        <v>0</v>
      </c>
      <c r="J105" s="5">
        <v>0</v>
      </c>
    </row>
    <row r="106" spans="1:10" x14ac:dyDescent="0.3">
      <c r="A106" s="21"/>
      <c r="B106" s="23" t="s">
        <v>534</v>
      </c>
      <c r="C106" s="22"/>
      <c r="D106" s="23"/>
      <c r="E106" s="20" t="s">
        <v>533</v>
      </c>
      <c r="F106" s="19">
        <f t="shared" ref="F106:J111" si="7">F107</f>
        <v>1805.3</v>
      </c>
      <c r="G106" s="19"/>
      <c r="H106" s="19">
        <f t="shared" si="7"/>
        <v>1805.3</v>
      </c>
      <c r="I106" s="19">
        <f t="shared" si="7"/>
        <v>1979.3</v>
      </c>
      <c r="J106" s="19">
        <f t="shared" si="7"/>
        <v>2051.2999999999997</v>
      </c>
    </row>
    <row r="107" spans="1:10" x14ac:dyDescent="0.3">
      <c r="A107" s="21"/>
      <c r="B107" s="23" t="s">
        <v>532</v>
      </c>
      <c r="C107" s="22"/>
      <c r="D107" s="23"/>
      <c r="E107" s="20" t="s">
        <v>531</v>
      </c>
      <c r="F107" s="19">
        <f t="shared" si="7"/>
        <v>1805.3</v>
      </c>
      <c r="G107" s="19"/>
      <c r="H107" s="19">
        <f t="shared" si="7"/>
        <v>1805.3</v>
      </c>
      <c r="I107" s="19">
        <f t="shared" si="7"/>
        <v>1979.3</v>
      </c>
      <c r="J107" s="19">
        <f t="shared" si="7"/>
        <v>2051.2999999999997</v>
      </c>
    </row>
    <row r="108" spans="1:10" x14ac:dyDescent="0.3">
      <c r="A108" s="21"/>
      <c r="B108" s="23"/>
      <c r="C108" s="119" t="s">
        <v>36</v>
      </c>
      <c r="D108" s="119"/>
      <c r="E108" s="118" t="s">
        <v>35</v>
      </c>
      <c r="F108" s="19">
        <f t="shared" si="7"/>
        <v>1805.3</v>
      </c>
      <c r="G108" s="19"/>
      <c r="H108" s="19">
        <f t="shared" si="7"/>
        <v>1805.3</v>
      </c>
      <c r="I108" s="19">
        <f t="shared" si="7"/>
        <v>1979.3</v>
      </c>
      <c r="J108" s="19">
        <f t="shared" si="7"/>
        <v>2051.2999999999997</v>
      </c>
    </row>
    <row r="109" spans="1:10" ht="26.4" x14ac:dyDescent="0.3">
      <c r="A109" s="54"/>
      <c r="B109" s="34"/>
      <c r="C109" s="35" t="s">
        <v>34</v>
      </c>
      <c r="D109" s="34"/>
      <c r="E109" s="33" t="s">
        <v>103</v>
      </c>
      <c r="F109" s="32">
        <f t="shared" si="7"/>
        <v>1805.3</v>
      </c>
      <c r="G109" s="32"/>
      <c r="H109" s="32">
        <f t="shared" si="7"/>
        <v>1805.3</v>
      </c>
      <c r="I109" s="32">
        <f t="shared" si="7"/>
        <v>1979.3</v>
      </c>
      <c r="J109" s="32">
        <f t="shared" si="7"/>
        <v>2051.2999999999997</v>
      </c>
    </row>
    <row r="110" spans="1:10" ht="39.6" x14ac:dyDescent="0.3">
      <c r="A110" s="70"/>
      <c r="B110" s="68"/>
      <c r="C110" s="69" t="s">
        <v>530</v>
      </c>
      <c r="D110" s="68"/>
      <c r="E110" s="67" t="s">
        <v>529</v>
      </c>
      <c r="F110" s="66">
        <f t="shared" si="7"/>
        <v>1805.3</v>
      </c>
      <c r="G110" s="66"/>
      <c r="H110" s="66">
        <f t="shared" si="7"/>
        <v>1805.3</v>
      </c>
      <c r="I110" s="66">
        <f t="shared" si="7"/>
        <v>1979.3</v>
      </c>
      <c r="J110" s="66">
        <f t="shared" si="7"/>
        <v>2051.2999999999997</v>
      </c>
    </row>
    <row r="111" spans="1:10" ht="26.4" x14ac:dyDescent="0.3">
      <c r="A111" s="243"/>
      <c r="B111" s="231"/>
      <c r="C111" s="236" t="s">
        <v>528</v>
      </c>
      <c r="D111" s="231"/>
      <c r="E111" s="244" t="s">
        <v>527</v>
      </c>
      <c r="F111" s="233">
        <f t="shared" si="7"/>
        <v>1805.3</v>
      </c>
      <c r="G111" s="233"/>
      <c r="H111" s="233">
        <f t="shared" si="7"/>
        <v>1805.3</v>
      </c>
      <c r="I111" s="233">
        <f t="shared" si="7"/>
        <v>1979.3</v>
      </c>
      <c r="J111" s="233">
        <f t="shared" si="7"/>
        <v>2051.2999999999997</v>
      </c>
    </row>
    <row r="112" spans="1:10" ht="27" x14ac:dyDescent="0.3">
      <c r="A112" s="7"/>
      <c r="B112" s="7"/>
      <c r="C112" s="7" t="s">
        <v>526</v>
      </c>
      <c r="D112" s="7"/>
      <c r="E112" s="6" t="s">
        <v>525</v>
      </c>
      <c r="F112" s="79">
        <f>SUM(F113+F114)</f>
        <v>1805.3</v>
      </c>
      <c r="G112" s="79"/>
      <c r="H112" s="79">
        <f>SUM(H113+H114)</f>
        <v>1805.3</v>
      </c>
      <c r="I112" s="79">
        <f>SUM(I113+I114)</f>
        <v>1979.3</v>
      </c>
      <c r="J112" s="79">
        <f>SUM(J113+J114)</f>
        <v>2051.2999999999997</v>
      </c>
    </row>
    <row r="113" spans="1:10" ht="40.200000000000003" x14ac:dyDescent="0.3">
      <c r="A113" s="7"/>
      <c r="B113" s="7"/>
      <c r="C113" s="7"/>
      <c r="D113" s="7" t="s">
        <v>2</v>
      </c>
      <c r="E113" s="6" t="s">
        <v>1</v>
      </c>
      <c r="F113" s="79">
        <v>1719.8</v>
      </c>
      <c r="G113" s="79"/>
      <c r="H113" s="79">
        <v>1719.8</v>
      </c>
      <c r="I113" s="79">
        <v>1786.1</v>
      </c>
      <c r="J113" s="79">
        <v>1786.1</v>
      </c>
    </row>
    <row r="114" spans="1:10" x14ac:dyDescent="0.3">
      <c r="A114" s="7"/>
      <c r="B114" s="7"/>
      <c r="C114" s="7"/>
      <c r="D114" s="7" t="s">
        <v>12</v>
      </c>
      <c r="E114" s="6" t="s">
        <v>11</v>
      </c>
      <c r="F114" s="285">
        <f>131.1-45.6</f>
        <v>85.5</v>
      </c>
      <c r="G114" s="285"/>
      <c r="H114" s="285">
        <f>131.1-45.6</f>
        <v>85.5</v>
      </c>
      <c r="I114" s="285">
        <f>234-40.8</f>
        <v>193.2</v>
      </c>
      <c r="J114" s="285">
        <f>234+31.2</f>
        <v>265.2</v>
      </c>
    </row>
    <row r="115" spans="1:10" x14ac:dyDescent="0.3">
      <c r="A115" s="21"/>
      <c r="B115" s="23" t="s">
        <v>524</v>
      </c>
      <c r="C115" s="22"/>
      <c r="D115" s="21"/>
      <c r="E115" s="20" t="s">
        <v>523</v>
      </c>
      <c r="F115" s="19">
        <f>F116+F129+F140</f>
        <v>26443.200000000001</v>
      </c>
      <c r="G115" s="19"/>
      <c r="H115" s="19">
        <f>H116+H129+H140</f>
        <v>26443.200000000001</v>
      </c>
      <c r="I115" s="19">
        <f>I116+I129+I140</f>
        <v>26281.600000000002</v>
      </c>
      <c r="J115" s="19">
        <f>J116+J129+J140</f>
        <v>33765.1</v>
      </c>
    </row>
    <row r="116" spans="1:10" ht="26.4" x14ac:dyDescent="0.3">
      <c r="A116" s="21"/>
      <c r="B116" s="23" t="s">
        <v>522</v>
      </c>
      <c r="C116" s="22"/>
      <c r="D116" s="23"/>
      <c r="E116" s="28" t="s">
        <v>521</v>
      </c>
      <c r="F116" s="19">
        <f t="shared" ref="F116:J118" si="8">F117</f>
        <v>20744.5</v>
      </c>
      <c r="G116" s="19"/>
      <c r="H116" s="19">
        <f t="shared" si="8"/>
        <v>20744.5</v>
      </c>
      <c r="I116" s="19">
        <f t="shared" si="8"/>
        <v>21413.4</v>
      </c>
      <c r="J116" s="19">
        <f t="shared" si="8"/>
        <v>21413.4</v>
      </c>
    </row>
    <row r="117" spans="1:10" x14ac:dyDescent="0.3">
      <c r="A117" s="21"/>
      <c r="B117" s="23"/>
      <c r="C117" s="22" t="s">
        <v>36</v>
      </c>
      <c r="D117" s="21"/>
      <c r="E117" s="28" t="s">
        <v>35</v>
      </c>
      <c r="F117" s="19">
        <f t="shared" si="8"/>
        <v>20744.5</v>
      </c>
      <c r="G117" s="19"/>
      <c r="H117" s="19">
        <f t="shared" si="8"/>
        <v>20744.5</v>
      </c>
      <c r="I117" s="19">
        <f t="shared" si="8"/>
        <v>21413.4</v>
      </c>
      <c r="J117" s="19">
        <f t="shared" si="8"/>
        <v>21413.4</v>
      </c>
    </row>
    <row r="118" spans="1:10" ht="39.6" x14ac:dyDescent="0.3">
      <c r="A118" s="54"/>
      <c r="B118" s="34"/>
      <c r="C118" s="35" t="s">
        <v>484</v>
      </c>
      <c r="D118" s="34"/>
      <c r="E118" s="33" t="s">
        <v>520</v>
      </c>
      <c r="F118" s="32">
        <f t="shared" si="8"/>
        <v>20744.5</v>
      </c>
      <c r="G118" s="32"/>
      <c r="H118" s="32">
        <f t="shared" si="8"/>
        <v>20744.5</v>
      </c>
      <c r="I118" s="32">
        <f t="shared" si="8"/>
        <v>21413.4</v>
      </c>
      <c r="J118" s="32">
        <f t="shared" si="8"/>
        <v>21413.4</v>
      </c>
    </row>
    <row r="119" spans="1:10" ht="27" x14ac:dyDescent="0.3">
      <c r="A119" s="226"/>
      <c r="B119" s="226"/>
      <c r="C119" s="226" t="s">
        <v>519</v>
      </c>
      <c r="D119" s="226"/>
      <c r="E119" s="239" t="s">
        <v>518</v>
      </c>
      <c r="F119" s="228">
        <f>F120+F122+F126+F124</f>
        <v>20744.5</v>
      </c>
      <c r="G119" s="228"/>
      <c r="H119" s="228">
        <f>H120+H122+H126+H124</f>
        <v>20744.5</v>
      </c>
      <c r="I119" s="228">
        <f>I120+I122+I126+I124</f>
        <v>21413.4</v>
      </c>
      <c r="J119" s="228">
        <f>J120+J122+J126+J124</f>
        <v>21413.4</v>
      </c>
    </row>
    <row r="120" spans="1:10" x14ac:dyDescent="0.3">
      <c r="A120" s="7"/>
      <c r="B120" s="7"/>
      <c r="C120" s="7" t="s">
        <v>517</v>
      </c>
      <c r="D120" s="7"/>
      <c r="E120" s="10" t="s">
        <v>516</v>
      </c>
      <c r="F120" s="9">
        <f>SUM(F121)</f>
        <v>36.799999999999997</v>
      </c>
      <c r="G120" s="9"/>
      <c r="H120" s="9">
        <f>SUM(H121)</f>
        <v>36.799999999999997</v>
      </c>
      <c r="I120" s="9">
        <f>SUM(I121)</f>
        <v>36.799999999999997</v>
      </c>
      <c r="J120" s="9">
        <f>SUM(J121)</f>
        <v>36.799999999999997</v>
      </c>
    </row>
    <row r="121" spans="1:10" x14ac:dyDescent="0.3">
      <c r="A121" s="7"/>
      <c r="B121" s="7"/>
      <c r="C121" s="7"/>
      <c r="D121" s="7" t="s">
        <v>12</v>
      </c>
      <c r="E121" s="6" t="s">
        <v>11</v>
      </c>
      <c r="F121" s="9">
        <v>36.799999999999997</v>
      </c>
      <c r="G121" s="9"/>
      <c r="H121" s="9">
        <v>36.799999999999997</v>
      </c>
      <c r="I121" s="9">
        <v>36.799999999999997</v>
      </c>
      <c r="J121" s="9">
        <v>36.799999999999997</v>
      </c>
    </row>
    <row r="122" spans="1:10" ht="40.200000000000003" x14ac:dyDescent="0.3">
      <c r="A122" s="7"/>
      <c r="B122" s="7"/>
      <c r="C122" s="7" t="s">
        <v>515</v>
      </c>
      <c r="D122" s="7"/>
      <c r="E122" s="6" t="s">
        <v>603</v>
      </c>
      <c r="F122" s="9">
        <f>F123</f>
        <v>154.30000000000001</v>
      </c>
      <c r="G122" s="9"/>
      <c r="H122" s="9">
        <f>H123</f>
        <v>154.30000000000001</v>
      </c>
      <c r="I122" s="9">
        <f>I123</f>
        <v>115.5</v>
      </c>
      <c r="J122" s="9">
        <f>J123</f>
        <v>115.5</v>
      </c>
    </row>
    <row r="123" spans="1:10" x14ac:dyDescent="0.3">
      <c r="A123" s="7"/>
      <c r="B123" s="7"/>
      <c r="C123" s="7"/>
      <c r="D123" s="7" t="s">
        <v>12</v>
      </c>
      <c r="E123" s="6" t="s">
        <v>11</v>
      </c>
      <c r="F123" s="9">
        <v>154.30000000000001</v>
      </c>
      <c r="G123" s="9"/>
      <c r="H123" s="9">
        <v>154.30000000000001</v>
      </c>
      <c r="I123" s="9">
        <v>115.5</v>
      </c>
      <c r="J123" s="9">
        <v>115.5</v>
      </c>
    </row>
    <row r="124" spans="1:10" ht="27" x14ac:dyDescent="0.3">
      <c r="A124" s="7"/>
      <c r="B124" s="7"/>
      <c r="C124" s="7" t="s">
        <v>604</v>
      </c>
      <c r="D124" s="7"/>
      <c r="E124" s="6" t="s">
        <v>605</v>
      </c>
      <c r="F124" s="9">
        <f>F125</f>
        <v>618.9</v>
      </c>
      <c r="G124" s="9"/>
      <c r="H124" s="9">
        <f>H125</f>
        <v>618.9</v>
      </c>
      <c r="I124" s="9">
        <f>I125</f>
        <v>618.9</v>
      </c>
      <c r="J124" s="9">
        <f>J125</f>
        <v>618.9</v>
      </c>
    </row>
    <row r="125" spans="1:10" x14ac:dyDescent="0.3">
      <c r="A125" s="7"/>
      <c r="B125" s="7"/>
      <c r="C125" s="7"/>
      <c r="D125" s="7" t="s">
        <v>12</v>
      </c>
      <c r="E125" s="6" t="s">
        <v>11</v>
      </c>
      <c r="F125" s="9">
        <v>618.9</v>
      </c>
      <c r="G125" s="9"/>
      <c r="H125" s="9">
        <v>618.9</v>
      </c>
      <c r="I125" s="9">
        <v>618.9</v>
      </c>
      <c r="J125" s="9">
        <v>618.9</v>
      </c>
    </row>
    <row r="126" spans="1:10" x14ac:dyDescent="0.3">
      <c r="A126" s="7"/>
      <c r="B126" s="7"/>
      <c r="C126" s="7" t="s">
        <v>514</v>
      </c>
      <c r="D126" s="7"/>
      <c r="E126" s="115" t="s">
        <v>513</v>
      </c>
      <c r="F126" s="9">
        <f>F127+F128</f>
        <v>19934.5</v>
      </c>
      <c r="G126" s="9"/>
      <c r="H126" s="9">
        <f>H127+H128</f>
        <v>19934.5</v>
      </c>
      <c r="I126" s="9">
        <f>I127+I128</f>
        <v>20642.2</v>
      </c>
      <c r="J126" s="9">
        <f>J127+J128</f>
        <v>20642.2</v>
      </c>
    </row>
    <row r="127" spans="1:10" ht="40.200000000000003" x14ac:dyDescent="0.3">
      <c r="A127" s="7"/>
      <c r="B127" s="7"/>
      <c r="C127" s="7"/>
      <c r="D127" s="7" t="s">
        <v>2</v>
      </c>
      <c r="E127" s="6" t="s">
        <v>1</v>
      </c>
      <c r="F127" s="286">
        <f>18078.8+253.7</f>
        <v>18332.5</v>
      </c>
      <c r="G127" s="286"/>
      <c r="H127" s="286">
        <f>18078.8+253.7</f>
        <v>18332.5</v>
      </c>
      <c r="I127" s="286">
        <f>18776.3+263.9</f>
        <v>19040.2</v>
      </c>
      <c r="J127" s="286">
        <f>18776.3+263.9</f>
        <v>19040.2</v>
      </c>
    </row>
    <row r="128" spans="1:10" x14ac:dyDescent="0.3">
      <c r="A128" s="7"/>
      <c r="B128" s="7"/>
      <c r="C128" s="7"/>
      <c r="D128" s="7" t="s">
        <v>12</v>
      </c>
      <c r="E128" s="6" t="s">
        <v>11</v>
      </c>
      <c r="F128" s="287">
        <v>1602</v>
      </c>
      <c r="G128" s="287"/>
      <c r="H128" s="287">
        <v>1602</v>
      </c>
      <c r="I128" s="287">
        <v>1602</v>
      </c>
      <c r="J128" s="287">
        <v>1602</v>
      </c>
    </row>
    <row r="129" spans="1:10" x14ac:dyDescent="0.3">
      <c r="A129" s="7"/>
      <c r="B129" s="23" t="s">
        <v>512</v>
      </c>
      <c r="C129" s="22"/>
      <c r="D129" s="23"/>
      <c r="E129" s="20" t="s">
        <v>511</v>
      </c>
      <c r="F129" s="27">
        <f t="shared" ref="F129:J131" si="9">F130</f>
        <v>4616.2</v>
      </c>
      <c r="G129" s="27"/>
      <c r="H129" s="27">
        <f t="shared" si="9"/>
        <v>4616.2</v>
      </c>
      <c r="I129" s="27">
        <f t="shared" si="9"/>
        <v>3997</v>
      </c>
      <c r="J129" s="27">
        <f t="shared" si="9"/>
        <v>11722.5</v>
      </c>
    </row>
    <row r="130" spans="1:10" x14ac:dyDescent="0.3">
      <c r="A130" s="7"/>
      <c r="B130" s="55"/>
      <c r="C130" s="22" t="s">
        <v>36</v>
      </c>
      <c r="D130" s="21"/>
      <c r="E130" s="28" t="s">
        <v>178</v>
      </c>
      <c r="F130" s="27">
        <f t="shared" si="9"/>
        <v>4616.2</v>
      </c>
      <c r="G130" s="27"/>
      <c r="H130" s="27">
        <f t="shared" si="9"/>
        <v>4616.2</v>
      </c>
      <c r="I130" s="27">
        <f t="shared" si="9"/>
        <v>3997</v>
      </c>
      <c r="J130" s="27">
        <f t="shared" si="9"/>
        <v>11722.5</v>
      </c>
    </row>
    <row r="131" spans="1:10" ht="39.6" x14ac:dyDescent="0.3">
      <c r="A131" s="34"/>
      <c r="B131" s="34"/>
      <c r="C131" s="35" t="s">
        <v>484</v>
      </c>
      <c r="D131" s="34"/>
      <c r="E131" s="33" t="s">
        <v>483</v>
      </c>
      <c r="F131" s="32">
        <f t="shared" si="9"/>
        <v>4616.2</v>
      </c>
      <c r="G131" s="32"/>
      <c r="H131" s="32">
        <f t="shared" si="9"/>
        <v>4616.2</v>
      </c>
      <c r="I131" s="32">
        <f t="shared" si="9"/>
        <v>3997</v>
      </c>
      <c r="J131" s="32">
        <f t="shared" si="9"/>
        <v>11722.5</v>
      </c>
    </row>
    <row r="132" spans="1:10" ht="27" x14ac:dyDescent="0.3">
      <c r="A132" s="226"/>
      <c r="B132" s="226"/>
      <c r="C132" s="226" t="s">
        <v>510</v>
      </c>
      <c r="D132" s="226"/>
      <c r="E132" s="239" t="s">
        <v>509</v>
      </c>
      <c r="F132" s="228">
        <f>F133+F135+F138</f>
        <v>4616.2</v>
      </c>
      <c r="G132" s="228"/>
      <c r="H132" s="228">
        <f>H133+H135+H138</f>
        <v>4616.2</v>
      </c>
      <c r="I132" s="228">
        <f>I133+I135+I138</f>
        <v>3997</v>
      </c>
      <c r="J132" s="228">
        <f>J133+J135+J138</f>
        <v>11722.5</v>
      </c>
    </row>
    <row r="133" spans="1:10" x14ac:dyDescent="0.3">
      <c r="A133" s="7"/>
      <c r="B133" s="7"/>
      <c r="C133" s="7" t="s">
        <v>508</v>
      </c>
      <c r="D133" s="7"/>
      <c r="E133" s="102" t="s">
        <v>507</v>
      </c>
      <c r="F133" s="9">
        <f>F134</f>
        <v>115.9</v>
      </c>
      <c r="G133" s="9"/>
      <c r="H133" s="9">
        <f>H134</f>
        <v>115.9</v>
      </c>
      <c r="I133" s="9">
        <f>I134</f>
        <v>115.9</v>
      </c>
      <c r="J133" s="9">
        <f>J134</f>
        <v>9053.2999999999993</v>
      </c>
    </row>
    <row r="134" spans="1:10" x14ac:dyDescent="0.3">
      <c r="A134" s="7"/>
      <c r="B134" s="7"/>
      <c r="C134" s="7"/>
      <c r="D134" s="7" t="s">
        <v>12</v>
      </c>
      <c r="E134" s="6" t="s">
        <v>11</v>
      </c>
      <c r="F134" s="9">
        <v>115.9</v>
      </c>
      <c r="G134" s="9"/>
      <c r="H134" s="9">
        <v>115.9</v>
      </c>
      <c r="I134" s="9">
        <v>115.9</v>
      </c>
      <c r="J134" s="9">
        <v>9053.2999999999993</v>
      </c>
    </row>
    <row r="135" spans="1:10" x14ac:dyDescent="0.3">
      <c r="A135" s="7"/>
      <c r="B135" s="7"/>
      <c r="C135" s="7" t="s">
        <v>506</v>
      </c>
      <c r="D135" s="7"/>
      <c r="E135" s="12" t="s">
        <v>505</v>
      </c>
      <c r="F135" s="9">
        <f>F136+F137</f>
        <v>4001.6</v>
      </c>
      <c r="G135" s="9"/>
      <c r="H135" s="9">
        <f>H136+H137</f>
        <v>4001.6</v>
      </c>
      <c r="I135" s="9">
        <f>I136+I137</f>
        <v>3395.6</v>
      </c>
      <c r="J135" s="9">
        <f>J136+J137</f>
        <v>2183.6999999999998</v>
      </c>
    </row>
    <row r="136" spans="1:10" x14ac:dyDescent="0.3">
      <c r="A136" s="7"/>
      <c r="B136" s="7"/>
      <c r="C136" s="7"/>
      <c r="D136" s="7" t="s">
        <v>12</v>
      </c>
      <c r="E136" s="6" t="s">
        <v>11</v>
      </c>
      <c r="F136" s="9">
        <f>3894-24.3</f>
        <v>3869.7</v>
      </c>
      <c r="G136" s="9"/>
      <c r="H136" s="9">
        <f>3894-24.3</f>
        <v>3869.7</v>
      </c>
      <c r="I136" s="9">
        <f>3288-24.3</f>
        <v>3263.7</v>
      </c>
      <c r="J136" s="9">
        <f>2076.1-24.3</f>
        <v>2051.7999999999997</v>
      </c>
    </row>
    <row r="137" spans="1:10" ht="27" x14ac:dyDescent="0.3">
      <c r="A137" s="7"/>
      <c r="B137" s="7"/>
      <c r="C137" s="7"/>
      <c r="D137" s="7" t="s">
        <v>57</v>
      </c>
      <c r="E137" s="6" t="s">
        <v>56</v>
      </c>
      <c r="F137" s="9">
        <f>107.6+24.3</f>
        <v>131.9</v>
      </c>
      <c r="G137" s="9"/>
      <c r="H137" s="9">
        <f>107.6+24.3</f>
        <v>131.9</v>
      </c>
      <c r="I137" s="9">
        <f>107.6+24.3</f>
        <v>131.9</v>
      </c>
      <c r="J137" s="9">
        <f>107.6+24.3</f>
        <v>131.9</v>
      </c>
    </row>
    <row r="138" spans="1:10" x14ac:dyDescent="0.3">
      <c r="A138" s="7"/>
      <c r="B138" s="7"/>
      <c r="C138" s="7" t="s">
        <v>504</v>
      </c>
      <c r="D138" s="7"/>
      <c r="E138" s="117" t="s">
        <v>503</v>
      </c>
      <c r="F138" s="9">
        <f>SUM(F139)</f>
        <v>498.7</v>
      </c>
      <c r="G138" s="9"/>
      <c r="H138" s="9">
        <f>SUM(H139)</f>
        <v>498.7</v>
      </c>
      <c r="I138" s="9">
        <f>SUM(I139)</f>
        <v>485.5</v>
      </c>
      <c r="J138" s="9">
        <f>SUM(J139)</f>
        <v>485.5</v>
      </c>
    </row>
    <row r="139" spans="1:10" x14ac:dyDescent="0.3">
      <c r="A139" s="7"/>
      <c r="B139" s="7"/>
      <c r="C139" s="7"/>
      <c r="D139" s="7" t="s">
        <v>12</v>
      </c>
      <c r="E139" s="6" t="s">
        <v>11</v>
      </c>
      <c r="F139" s="9">
        <v>498.7</v>
      </c>
      <c r="G139" s="9"/>
      <c r="H139" s="9">
        <v>498.7</v>
      </c>
      <c r="I139" s="9">
        <v>485.5</v>
      </c>
      <c r="J139" s="9">
        <v>485.5</v>
      </c>
    </row>
    <row r="140" spans="1:10" ht="26.4" x14ac:dyDescent="0.3">
      <c r="A140" s="7"/>
      <c r="B140" s="23" t="s">
        <v>502</v>
      </c>
      <c r="C140" s="22"/>
      <c r="D140" s="23"/>
      <c r="E140" s="28" t="s">
        <v>501</v>
      </c>
      <c r="F140" s="27">
        <f>F141</f>
        <v>1082.5</v>
      </c>
      <c r="G140" s="27"/>
      <c r="H140" s="27">
        <f>H141</f>
        <v>1082.5</v>
      </c>
      <c r="I140" s="27">
        <f>I141</f>
        <v>871.19999999999993</v>
      </c>
      <c r="J140" s="27">
        <f>J141</f>
        <v>629.19999999999993</v>
      </c>
    </row>
    <row r="141" spans="1:10" x14ac:dyDescent="0.3">
      <c r="A141" s="7"/>
      <c r="B141" s="23"/>
      <c r="C141" s="22" t="s">
        <v>36</v>
      </c>
      <c r="D141" s="21"/>
      <c r="E141" s="28" t="s">
        <v>35</v>
      </c>
      <c r="F141" s="27">
        <f>F142+F162</f>
        <v>1082.5</v>
      </c>
      <c r="G141" s="27"/>
      <c r="H141" s="27">
        <f>H142+H162</f>
        <v>1082.5</v>
      </c>
      <c r="I141" s="27">
        <f>I142+I162</f>
        <v>871.19999999999993</v>
      </c>
      <c r="J141" s="27">
        <f>J142+J162</f>
        <v>629.19999999999993</v>
      </c>
    </row>
    <row r="142" spans="1:10" ht="26.4" x14ac:dyDescent="0.3">
      <c r="A142" s="34"/>
      <c r="B142" s="34"/>
      <c r="C142" s="35" t="s">
        <v>500</v>
      </c>
      <c r="D142" s="34"/>
      <c r="E142" s="33" t="s">
        <v>499</v>
      </c>
      <c r="F142" s="32">
        <f>F143+F149</f>
        <v>865.3</v>
      </c>
      <c r="G142" s="32"/>
      <c r="H142" s="32">
        <f>H143+H149</f>
        <v>865.3</v>
      </c>
      <c r="I142" s="32">
        <f>I143+I149</f>
        <v>865.3</v>
      </c>
      <c r="J142" s="32">
        <f>J143+J149</f>
        <v>623.29999999999995</v>
      </c>
    </row>
    <row r="143" spans="1:10" ht="40.200000000000003" x14ac:dyDescent="0.3">
      <c r="A143" s="31"/>
      <c r="B143" s="31"/>
      <c r="C143" s="31" t="s">
        <v>498</v>
      </c>
      <c r="D143" s="31"/>
      <c r="E143" s="52" t="s">
        <v>745</v>
      </c>
      <c r="F143" s="29">
        <f>F144</f>
        <v>538.19999999999993</v>
      </c>
      <c r="G143" s="29"/>
      <c r="H143" s="29">
        <f>H144</f>
        <v>538.19999999999993</v>
      </c>
      <c r="I143" s="29">
        <f>I144</f>
        <v>538.19999999999993</v>
      </c>
      <c r="J143" s="29">
        <f>J144</f>
        <v>296.2</v>
      </c>
    </row>
    <row r="144" spans="1:10" ht="40.200000000000003" x14ac:dyDescent="0.3">
      <c r="A144" s="226"/>
      <c r="B144" s="226"/>
      <c r="C144" s="226" t="s">
        <v>497</v>
      </c>
      <c r="D144" s="234"/>
      <c r="E144" s="227" t="s">
        <v>746</v>
      </c>
      <c r="F144" s="228">
        <f>F145+F147</f>
        <v>538.19999999999993</v>
      </c>
      <c r="G144" s="228"/>
      <c r="H144" s="228">
        <f>H145+H147</f>
        <v>538.19999999999993</v>
      </c>
      <c r="I144" s="228">
        <f>I145+I147</f>
        <v>538.19999999999993</v>
      </c>
      <c r="J144" s="228">
        <f>J145+J147</f>
        <v>296.2</v>
      </c>
    </row>
    <row r="145" spans="1:10" ht="40.200000000000003" x14ac:dyDescent="0.3">
      <c r="A145" s="7"/>
      <c r="B145" s="7"/>
      <c r="C145" s="7" t="s">
        <v>496</v>
      </c>
      <c r="D145" s="7"/>
      <c r="E145" s="6" t="s">
        <v>495</v>
      </c>
      <c r="F145" s="9">
        <f>F146</f>
        <v>7.4</v>
      </c>
      <c r="G145" s="9"/>
      <c r="H145" s="9">
        <f>H146</f>
        <v>7.4</v>
      </c>
      <c r="I145" s="9">
        <f>I146</f>
        <v>7.4</v>
      </c>
      <c r="J145" s="9">
        <f>J146</f>
        <v>7.4</v>
      </c>
    </row>
    <row r="146" spans="1:10" x14ac:dyDescent="0.3">
      <c r="A146" s="7"/>
      <c r="B146" s="7"/>
      <c r="C146" s="7"/>
      <c r="D146" s="7" t="s">
        <v>12</v>
      </c>
      <c r="E146" s="6" t="s">
        <v>11</v>
      </c>
      <c r="F146" s="9">
        <v>7.4</v>
      </c>
      <c r="G146" s="9"/>
      <c r="H146" s="9">
        <v>7.4</v>
      </c>
      <c r="I146" s="9">
        <v>7.4</v>
      </c>
      <c r="J146" s="9">
        <v>7.4</v>
      </c>
    </row>
    <row r="147" spans="1:10" ht="40.200000000000003" x14ac:dyDescent="0.3">
      <c r="A147" s="7"/>
      <c r="B147" s="7"/>
      <c r="C147" s="7" t="s">
        <v>494</v>
      </c>
      <c r="D147" s="7"/>
      <c r="E147" s="6" t="s">
        <v>493</v>
      </c>
      <c r="F147" s="9">
        <f>F148</f>
        <v>530.79999999999995</v>
      </c>
      <c r="G147" s="9"/>
      <c r="H147" s="9">
        <f>H148</f>
        <v>530.79999999999995</v>
      </c>
      <c r="I147" s="9">
        <f>I148</f>
        <v>530.79999999999995</v>
      </c>
      <c r="J147" s="9">
        <f>J148</f>
        <v>288.8</v>
      </c>
    </row>
    <row r="148" spans="1:10" x14ac:dyDescent="0.3">
      <c r="A148" s="7"/>
      <c r="B148" s="7"/>
      <c r="C148" s="7"/>
      <c r="D148" s="7" t="s">
        <v>12</v>
      </c>
      <c r="E148" s="6" t="s">
        <v>11</v>
      </c>
      <c r="F148" s="9">
        <v>530.79999999999995</v>
      </c>
      <c r="G148" s="9"/>
      <c r="H148" s="9">
        <v>530.79999999999995</v>
      </c>
      <c r="I148" s="9">
        <v>530.79999999999995</v>
      </c>
      <c r="J148" s="9">
        <v>288.8</v>
      </c>
    </row>
    <row r="149" spans="1:10" ht="27" x14ac:dyDescent="0.3">
      <c r="A149" s="31"/>
      <c r="B149" s="31"/>
      <c r="C149" s="31" t="s">
        <v>492</v>
      </c>
      <c r="D149" s="31"/>
      <c r="E149" s="52" t="s">
        <v>491</v>
      </c>
      <c r="F149" s="29">
        <f>F150</f>
        <v>327.10000000000002</v>
      </c>
      <c r="G149" s="29"/>
      <c r="H149" s="29">
        <f>H150</f>
        <v>327.10000000000002</v>
      </c>
      <c r="I149" s="29">
        <f>I150</f>
        <v>327.10000000000002</v>
      </c>
      <c r="J149" s="29">
        <f>J150</f>
        <v>327.10000000000002</v>
      </c>
    </row>
    <row r="150" spans="1:10" ht="27" x14ac:dyDescent="0.3">
      <c r="A150" s="226"/>
      <c r="B150" s="226"/>
      <c r="C150" s="226" t="s">
        <v>490</v>
      </c>
      <c r="D150" s="234"/>
      <c r="E150" s="227" t="s">
        <v>489</v>
      </c>
      <c r="F150" s="228">
        <f>F151+F160+F157</f>
        <v>327.10000000000002</v>
      </c>
      <c r="G150" s="228"/>
      <c r="H150" s="228">
        <f>H151+H160+H157</f>
        <v>327.10000000000002</v>
      </c>
      <c r="I150" s="228">
        <f>I151+I160+I157</f>
        <v>327.10000000000002</v>
      </c>
      <c r="J150" s="228">
        <f>J151+J160+J157</f>
        <v>327.10000000000002</v>
      </c>
    </row>
    <row r="151" spans="1:10" x14ac:dyDescent="0.3">
      <c r="A151" s="8"/>
      <c r="B151" s="8"/>
      <c r="C151" s="7" t="s">
        <v>488</v>
      </c>
      <c r="D151" s="7"/>
      <c r="E151" s="116" t="s">
        <v>766</v>
      </c>
      <c r="F151" s="9">
        <f>F152+F155</f>
        <v>267.60000000000002</v>
      </c>
      <c r="G151" s="9"/>
      <c r="H151" s="9">
        <f>H152+H155</f>
        <v>267.60000000000002</v>
      </c>
      <c r="I151" s="9">
        <f>I152+I155</f>
        <v>267.60000000000002</v>
      </c>
      <c r="J151" s="9">
        <f>J152+J155</f>
        <v>267.60000000000002</v>
      </c>
    </row>
    <row r="152" spans="1:10" x14ac:dyDescent="0.3">
      <c r="A152" s="8"/>
      <c r="B152" s="8"/>
      <c r="C152" s="7"/>
      <c r="D152" s="7" t="s">
        <v>2</v>
      </c>
      <c r="E152" s="6" t="s">
        <v>11</v>
      </c>
      <c r="F152" s="9">
        <f>SUM(F153:F154)</f>
        <v>248.5</v>
      </c>
      <c r="G152" s="9"/>
      <c r="H152" s="9">
        <f>SUM(H153:H154)</f>
        <v>248.5</v>
      </c>
      <c r="I152" s="9">
        <f>SUM(I153:I154)</f>
        <v>248.5</v>
      </c>
      <c r="J152" s="9">
        <f>SUM(J153:J154)</f>
        <v>248.5</v>
      </c>
    </row>
    <row r="153" spans="1:10" x14ac:dyDescent="0.3">
      <c r="A153" s="8"/>
      <c r="B153" s="8"/>
      <c r="C153" s="7"/>
      <c r="D153" s="7"/>
      <c r="E153" s="6" t="s">
        <v>165</v>
      </c>
      <c r="F153" s="9">
        <v>86.1</v>
      </c>
      <c r="G153" s="9"/>
      <c r="H153" s="9">
        <v>86.1</v>
      </c>
      <c r="I153" s="9">
        <v>86.1</v>
      </c>
      <c r="J153" s="9">
        <v>86.1</v>
      </c>
    </row>
    <row r="154" spans="1:10" x14ac:dyDescent="0.3">
      <c r="A154" s="8"/>
      <c r="B154" s="8"/>
      <c r="C154" s="7"/>
      <c r="D154" s="7"/>
      <c r="E154" s="6" t="s">
        <v>164</v>
      </c>
      <c r="F154" s="9">
        <v>162.4</v>
      </c>
      <c r="G154" s="9"/>
      <c r="H154" s="9">
        <v>162.4</v>
      </c>
      <c r="I154" s="9">
        <v>162.4</v>
      </c>
      <c r="J154" s="9">
        <v>162.4</v>
      </c>
    </row>
    <row r="155" spans="1:10" x14ac:dyDescent="0.3">
      <c r="A155" s="8"/>
      <c r="B155" s="8"/>
      <c r="C155" s="7"/>
      <c r="D155" s="7" t="s">
        <v>12</v>
      </c>
      <c r="E155" s="6" t="s">
        <v>11</v>
      </c>
      <c r="F155" s="9">
        <f>F156</f>
        <v>19.100000000000001</v>
      </c>
      <c r="G155" s="9"/>
      <c r="H155" s="9">
        <f>H156</f>
        <v>19.100000000000001</v>
      </c>
      <c r="I155" s="9">
        <f>I156</f>
        <v>19.100000000000001</v>
      </c>
      <c r="J155" s="9">
        <f>J156</f>
        <v>19.100000000000001</v>
      </c>
    </row>
    <row r="156" spans="1:10" x14ac:dyDescent="0.3">
      <c r="A156" s="8"/>
      <c r="B156" s="8"/>
      <c r="C156" s="7"/>
      <c r="D156" s="7"/>
      <c r="E156" s="6" t="s">
        <v>164</v>
      </c>
      <c r="F156" s="9">
        <v>19.100000000000001</v>
      </c>
      <c r="G156" s="9"/>
      <c r="H156" s="9">
        <v>19.100000000000001</v>
      </c>
      <c r="I156" s="9">
        <v>19.100000000000001</v>
      </c>
      <c r="J156" s="9">
        <v>19.100000000000001</v>
      </c>
    </row>
    <row r="157" spans="1:10" ht="27" x14ac:dyDescent="0.3">
      <c r="A157" s="8"/>
      <c r="B157" s="8"/>
      <c r="C157" s="7" t="s">
        <v>487</v>
      </c>
      <c r="D157" s="7"/>
      <c r="E157" s="6" t="s">
        <v>767</v>
      </c>
      <c r="F157" s="5">
        <f>F158+F159</f>
        <v>35.5</v>
      </c>
      <c r="G157" s="5"/>
      <c r="H157" s="5">
        <f>H158+H159</f>
        <v>35.5</v>
      </c>
      <c r="I157" s="5">
        <f>I158+I159</f>
        <v>35.5</v>
      </c>
      <c r="J157" s="5">
        <f>J158+J159</f>
        <v>35.5</v>
      </c>
    </row>
    <row r="158" spans="1:10" x14ac:dyDescent="0.3">
      <c r="A158" s="8"/>
      <c r="B158" s="8"/>
      <c r="C158" s="7"/>
      <c r="D158" s="7" t="s">
        <v>12</v>
      </c>
      <c r="E158" s="6" t="s">
        <v>11</v>
      </c>
      <c r="F158" s="5">
        <v>29.5</v>
      </c>
      <c r="G158" s="5"/>
      <c r="H158" s="5">
        <v>29.5</v>
      </c>
      <c r="I158" s="5">
        <v>29.5</v>
      </c>
      <c r="J158" s="5">
        <v>29.5</v>
      </c>
    </row>
    <row r="159" spans="1:10" ht="27" x14ac:dyDescent="0.3">
      <c r="A159" s="8"/>
      <c r="B159" s="8"/>
      <c r="C159" s="7"/>
      <c r="D159" s="7" t="s">
        <v>57</v>
      </c>
      <c r="E159" s="6" t="s">
        <v>56</v>
      </c>
      <c r="F159" s="5">
        <v>6</v>
      </c>
      <c r="G159" s="5"/>
      <c r="H159" s="5">
        <v>6</v>
      </c>
      <c r="I159" s="5">
        <v>6</v>
      </c>
      <c r="J159" s="5">
        <v>6</v>
      </c>
    </row>
    <row r="160" spans="1:10" x14ac:dyDescent="0.3">
      <c r="A160" s="8"/>
      <c r="B160" s="8"/>
      <c r="C160" s="7" t="s">
        <v>486</v>
      </c>
      <c r="D160" s="7"/>
      <c r="E160" s="6" t="s">
        <v>485</v>
      </c>
      <c r="F160" s="5">
        <f>F161</f>
        <v>24</v>
      </c>
      <c r="G160" s="5"/>
      <c r="H160" s="5">
        <f>H161</f>
        <v>24</v>
      </c>
      <c r="I160" s="5">
        <f>I161</f>
        <v>24</v>
      </c>
      <c r="J160" s="5">
        <f>J161</f>
        <v>24</v>
      </c>
    </row>
    <row r="161" spans="1:10" ht="27" x14ac:dyDescent="0.3">
      <c r="A161" s="8"/>
      <c r="B161" s="8"/>
      <c r="C161" s="7"/>
      <c r="D161" s="7" t="s">
        <v>57</v>
      </c>
      <c r="E161" s="6" t="s">
        <v>56</v>
      </c>
      <c r="F161" s="5">
        <v>24</v>
      </c>
      <c r="G161" s="5"/>
      <c r="H161" s="5">
        <v>24</v>
      </c>
      <c r="I161" s="5">
        <v>24</v>
      </c>
      <c r="J161" s="5">
        <v>24</v>
      </c>
    </row>
    <row r="162" spans="1:10" ht="39.6" x14ac:dyDescent="0.3">
      <c r="A162" s="34"/>
      <c r="B162" s="34"/>
      <c r="C162" s="35" t="s">
        <v>484</v>
      </c>
      <c r="D162" s="34"/>
      <c r="E162" s="33" t="s">
        <v>483</v>
      </c>
      <c r="F162" s="32">
        <f t="shared" ref="F162:J164" si="10">F163</f>
        <v>217.2</v>
      </c>
      <c r="G162" s="32"/>
      <c r="H162" s="32">
        <f t="shared" si="10"/>
        <v>217.2</v>
      </c>
      <c r="I162" s="32">
        <f t="shared" si="10"/>
        <v>5.9</v>
      </c>
      <c r="J162" s="32">
        <f t="shared" si="10"/>
        <v>5.9</v>
      </c>
    </row>
    <row r="163" spans="1:10" x14ac:dyDescent="0.3">
      <c r="A163" s="226"/>
      <c r="B163" s="226"/>
      <c r="C163" s="226" t="s">
        <v>482</v>
      </c>
      <c r="D163" s="226"/>
      <c r="E163" s="239" t="s">
        <v>481</v>
      </c>
      <c r="F163" s="228">
        <f t="shared" si="10"/>
        <v>217.2</v>
      </c>
      <c r="G163" s="228"/>
      <c r="H163" s="228">
        <f t="shared" si="10"/>
        <v>217.2</v>
      </c>
      <c r="I163" s="228">
        <f t="shared" si="10"/>
        <v>5.9</v>
      </c>
      <c r="J163" s="228">
        <f t="shared" si="10"/>
        <v>5.9</v>
      </c>
    </row>
    <row r="164" spans="1:10" x14ac:dyDescent="0.3">
      <c r="A164" s="8"/>
      <c r="B164" s="8"/>
      <c r="C164" s="7" t="s">
        <v>480</v>
      </c>
      <c r="D164" s="7"/>
      <c r="E164" s="115" t="s">
        <v>810</v>
      </c>
      <c r="F164" s="9">
        <f t="shared" si="10"/>
        <v>217.2</v>
      </c>
      <c r="G164" s="9"/>
      <c r="H164" s="9">
        <f t="shared" si="10"/>
        <v>217.2</v>
      </c>
      <c r="I164" s="9">
        <f t="shared" si="10"/>
        <v>5.9</v>
      </c>
      <c r="J164" s="9">
        <f t="shared" si="10"/>
        <v>5.9</v>
      </c>
    </row>
    <row r="165" spans="1:10" x14ac:dyDescent="0.3">
      <c r="A165" s="8"/>
      <c r="B165" s="8"/>
      <c r="C165" s="7"/>
      <c r="D165" s="7" t="s">
        <v>12</v>
      </c>
      <c r="E165" s="6" t="s">
        <v>11</v>
      </c>
      <c r="F165" s="9">
        <v>217.2</v>
      </c>
      <c r="G165" s="9"/>
      <c r="H165" s="9">
        <v>217.2</v>
      </c>
      <c r="I165" s="9">
        <v>5.9</v>
      </c>
      <c r="J165" s="9">
        <v>5.9</v>
      </c>
    </row>
    <row r="166" spans="1:10" x14ac:dyDescent="0.3">
      <c r="A166" s="21"/>
      <c r="B166" s="23" t="s">
        <v>479</v>
      </c>
      <c r="C166" s="22"/>
      <c r="D166" s="21"/>
      <c r="E166" s="20" t="s">
        <v>478</v>
      </c>
      <c r="F166" s="27">
        <f>F167+F192+F199+F231</f>
        <v>151532.30517000001</v>
      </c>
      <c r="G166" s="27">
        <f>G167+G192+G199+G231</f>
        <v>36.507710000000003</v>
      </c>
      <c r="H166" s="27">
        <f>H167+H192+H199+H231</f>
        <v>151568.81288000001</v>
      </c>
      <c r="I166" s="27">
        <f>I167+I192+I199+I231</f>
        <v>73000.580500000011</v>
      </c>
      <c r="J166" s="27">
        <f>J167+J192+J199+J231</f>
        <v>71270.8</v>
      </c>
    </row>
    <row r="167" spans="1:10" x14ac:dyDescent="0.3">
      <c r="A167" s="21"/>
      <c r="B167" s="23" t="s">
        <v>477</v>
      </c>
      <c r="C167" s="22"/>
      <c r="D167" s="23"/>
      <c r="E167" s="28" t="s">
        <v>476</v>
      </c>
      <c r="F167" s="27">
        <f>F168+F188</f>
        <v>935.2</v>
      </c>
      <c r="G167" s="27"/>
      <c r="H167" s="27">
        <f>H168+H188</f>
        <v>935.2</v>
      </c>
      <c r="I167" s="27">
        <f>I168+I188</f>
        <v>935.2</v>
      </c>
      <c r="J167" s="27">
        <f>J168+J188</f>
        <v>935.2</v>
      </c>
    </row>
    <row r="168" spans="1:10" x14ac:dyDescent="0.3">
      <c r="A168" s="21"/>
      <c r="B168" s="23"/>
      <c r="C168" s="22" t="s">
        <v>36</v>
      </c>
      <c r="D168" s="21"/>
      <c r="E168" s="28" t="s">
        <v>35</v>
      </c>
      <c r="F168" s="27">
        <f>F169+F183</f>
        <v>378.8</v>
      </c>
      <c r="G168" s="27"/>
      <c r="H168" s="27">
        <f>H169+H183</f>
        <v>378.8</v>
      </c>
      <c r="I168" s="27">
        <f>I169+I183</f>
        <v>378.8</v>
      </c>
      <c r="J168" s="27">
        <f>J169+J183</f>
        <v>378.8</v>
      </c>
    </row>
    <row r="169" spans="1:10" ht="26.4" x14ac:dyDescent="0.3">
      <c r="A169" s="34"/>
      <c r="B169" s="34"/>
      <c r="C169" s="35" t="s">
        <v>414</v>
      </c>
      <c r="D169" s="34"/>
      <c r="E169" s="33" t="s">
        <v>413</v>
      </c>
      <c r="F169" s="32">
        <f>F170</f>
        <v>259.8</v>
      </c>
      <c r="G169" s="32"/>
      <c r="H169" s="32">
        <f>H170</f>
        <v>259.8</v>
      </c>
      <c r="I169" s="32">
        <f>I170</f>
        <v>259.8</v>
      </c>
      <c r="J169" s="32">
        <f>J170</f>
        <v>259.8</v>
      </c>
    </row>
    <row r="170" spans="1:10" ht="27" x14ac:dyDescent="0.3">
      <c r="A170" s="31"/>
      <c r="B170" s="31"/>
      <c r="C170" s="31" t="s">
        <v>475</v>
      </c>
      <c r="D170" s="31"/>
      <c r="E170" s="83" t="s">
        <v>474</v>
      </c>
      <c r="F170" s="29">
        <f>F171+F174</f>
        <v>259.8</v>
      </c>
      <c r="G170" s="29"/>
      <c r="H170" s="29">
        <f>H171+H174</f>
        <v>259.8</v>
      </c>
      <c r="I170" s="29">
        <f>I171+I174</f>
        <v>259.8</v>
      </c>
      <c r="J170" s="29">
        <f>J171+J174</f>
        <v>259.8</v>
      </c>
    </row>
    <row r="171" spans="1:10" x14ac:dyDescent="0.3">
      <c r="A171" s="226"/>
      <c r="B171" s="226"/>
      <c r="C171" s="226" t="s">
        <v>473</v>
      </c>
      <c r="D171" s="226"/>
      <c r="E171" s="239" t="s">
        <v>472</v>
      </c>
      <c r="F171" s="228">
        <f t="shared" ref="F171:J172" si="11">F172</f>
        <v>124</v>
      </c>
      <c r="G171" s="228"/>
      <c r="H171" s="228">
        <f t="shared" si="11"/>
        <v>124</v>
      </c>
      <c r="I171" s="228">
        <f t="shared" si="11"/>
        <v>124</v>
      </c>
      <c r="J171" s="228">
        <f t="shared" si="11"/>
        <v>124</v>
      </c>
    </row>
    <row r="172" spans="1:10" x14ac:dyDescent="0.3">
      <c r="A172" s="7"/>
      <c r="B172" s="7"/>
      <c r="C172" s="7" t="s">
        <v>471</v>
      </c>
      <c r="D172" s="7"/>
      <c r="E172" s="103" t="s">
        <v>470</v>
      </c>
      <c r="F172" s="5">
        <f t="shared" si="11"/>
        <v>124</v>
      </c>
      <c r="G172" s="5"/>
      <c r="H172" s="5">
        <f t="shared" si="11"/>
        <v>124</v>
      </c>
      <c r="I172" s="5">
        <f t="shared" si="11"/>
        <v>124</v>
      </c>
      <c r="J172" s="5">
        <f t="shared" si="11"/>
        <v>124</v>
      </c>
    </row>
    <row r="173" spans="1:10" x14ac:dyDescent="0.3">
      <c r="A173" s="7"/>
      <c r="B173" s="7"/>
      <c r="C173" s="7"/>
      <c r="D173" s="7" t="s">
        <v>12</v>
      </c>
      <c r="E173" s="6" t="s">
        <v>11</v>
      </c>
      <c r="F173" s="5">
        <v>124</v>
      </c>
      <c r="G173" s="5"/>
      <c r="H173" s="5">
        <v>124</v>
      </c>
      <c r="I173" s="5">
        <v>124</v>
      </c>
      <c r="J173" s="5">
        <v>124</v>
      </c>
    </row>
    <row r="174" spans="1:10" x14ac:dyDescent="0.3">
      <c r="A174" s="226"/>
      <c r="B174" s="226"/>
      <c r="C174" s="226" t="s">
        <v>469</v>
      </c>
      <c r="D174" s="226"/>
      <c r="E174" s="239" t="s">
        <v>468</v>
      </c>
      <c r="F174" s="228">
        <f>F175+F177+F179+F181</f>
        <v>135.80000000000001</v>
      </c>
      <c r="G174" s="228"/>
      <c r="H174" s="228">
        <f>H175+H177+H179+H181</f>
        <v>135.80000000000001</v>
      </c>
      <c r="I174" s="228">
        <f>I175+I177+I179+I181</f>
        <v>135.80000000000001</v>
      </c>
      <c r="J174" s="228">
        <f>J175+J177+J179+J181</f>
        <v>135.80000000000001</v>
      </c>
    </row>
    <row r="175" spans="1:10" ht="27" x14ac:dyDescent="0.3">
      <c r="A175" s="8"/>
      <c r="B175" s="8"/>
      <c r="C175" s="7" t="s">
        <v>467</v>
      </c>
      <c r="D175" s="7"/>
      <c r="E175" s="103" t="s">
        <v>466</v>
      </c>
      <c r="F175" s="5">
        <f>F176</f>
        <v>40.4</v>
      </c>
      <c r="G175" s="5"/>
      <c r="H175" s="5">
        <f>H176</f>
        <v>40.4</v>
      </c>
      <c r="I175" s="5">
        <f>I176</f>
        <v>40.4</v>
      </c>
      <c r="J175" s="5">
        <f>J176</f>
        <v>40.4</v>
      </c>
    </row>
    <row r="176" spans="1:10" x14ac:dyDescent="0.3">
      <c r="A176" s="8"/>
      <c r="B176" s="8"/>
      <c r="C176" s="7"/>
      <c r="D176" s="7" t="s">
        <v>12</v>
      </c>
      <c r="E176" s="6" t="s">
        <v>11</v>
      </c>
      <c r="F176" s="5">
        <v>40.4</v>
      </c>
      <c r="G176" s="5"/>
      <c r="H176" s="5">
        <v>40.4</v>
      </c>
      <c r="I176" s="5">
        <v>40.4</v>
      </c>
      <c r="J176" s="5">
        <v>40.4</v>
      </c>
    </row>
    <row r="177" spans="1:10" x14ac:dyDescent="0.3">
      <c r="A177" s="8"/>
      <c r="B177" s="8"/>
      <c r="C177" s="7" t="s">
        <v>465</v>
      </c>
      <c r="D177" s="7"/>
      <c r="E177" s="103" t="s">
        <v>464</v>
      </c>
      <c r="F177" s="5">
        <f>F178</f>
        <v>40</v>
      </c>
      <c r="G177" s="5"/>
      <c r="H177" s="5">
        <f>H178</f>
        <v>40</v>
      </c>
      <c r="I177" s="5">
        <f>I178</f>
        <v>40</v>
      </c>
      <c r="J177" s="5">
        <f>J178</f>
        <v>40</v>
      </c>
    </row>
    <row r="178" spans="1:10" x14ac:dyDescent="0.3">
      <c r="A178" s="8"/>
      <c r="B178" s="8"/>
      <c r="C178" s="7"/>
      <c r="D178" s="7" t="s">
        <v>12</v>
      </c>
      <c r="E178" s="6" t="s">
        <v>11</v>
      </c>
      <c r="F178" s="5">
        <v>40</v>
      </c>
      <c r="G178" s="5"/>
      <c r="H178" s="5">
        <v>40</v>
      </c>
      <c r="I178" s="5">
        <v>40</v>
      </c>
      <c r="J178" s="5">
        <v>40</v>
      </c>
    </row>
    <row r="179" spans="1:10" x14ac:dyDescent="0.3">
      <c r="A179" s="8"/>
      <c r="B179" s="8"/>
      <c r="C179" s="7" t="s">
        <v>463</v>
      </c>
      <c r="D179" s="7"/>
      <c r="E179" s="103" t="s">
        <v>462</v>
      </c>
      <c r="F179" s="5">
        <f>F180</f>
        <v>26.6</v>
      </c>
      <c r="G179" s="5"/>
      <c r="H179" s="5">
        <f>H180</f>
        <v>26.6</v>
      </c>
      <c r="I179" s="5">
        <f>I180</f>
        <v>26.6</v>
      </c>
      <c r="J179" s="5">
        <f>J180</f>
        <v>26.6</v>
      </c>
    </row>
    <row r="180" spans="1:10" x14ac:dyDescent="0.3">
      <c r="A180" s="8"/>
      <c r="B180" s="8"/>
      <c r="C180" s="7"/>
      <c r="D180" s="7" t="s">
        <v>12</v>
      </c>
      <c r="E180" s="6" t="s">
        <v>11</v>
      </c>
      <c r="F180" s="5">
        <v>26.6</v>
      </c>
      <c r="G180" s="5"/>
      <c r="H180" s="5">
        <v>26.6</v>
      </c>
      <c r="I180" s="5">
        <v>26.6</v>
      </c>
      <c r="J180" s="5">
        <v>26.6</v>
      </c>
    </row>
    <row r="181" spans="1:10" x14ac:dyDescent="0.3">
      <c r="A181" s="8"/>
      <c r="B181" s="8"/>
      <c r="C181" s="7" t="s">
        <v>461</v>
      </c>
      <c r="D181" s="7"/>
      <c r="E181" s="103" t="s">
        <v>460</v>
      </c>
      <c r="F181" s="5">
        <f>F182</f>
        <v>28.8</v>
      </c>
      <c r="G181" s="5"/>
      <c r="H181" s="5">
        <f>H182</f>
        <v>28.8</v>
      </c>
      <c r="I181" s="5">
        <f>I182</f>
        <v>28.8</v>
      </c>
      <c r="J181" s="5">
        <f>J182</f>
        <v>28.8</v>
      </c>
    </row>
    <row r="182" spans="1:10" x14ac:dyDescent="0.3">
      <c r="A182" s="8"/>
      <c r="B182" s="8"/>
      <c r="C182" s="7"/>
      <c r="D182" s="7" t="s">
        <v>12</v>
      </c>
      <c r="E182" s="6" t="s">
        <v>11</v>
      </c>
      <c r="F182" s="5">
        <v>28.8</v>
      </c>
      <c r="G182" s="5"/>
      <c r="H182" s="5">
        <v>28.8</v>
      </c>
      <c r="I182" s="5">
        <v>28.8</v>
      </c>
      <c r="J182" s="5">
        <v>28.8</v>
      </c>
    </row>
    <row r="183" spans="1:10" ht="26.4" x14ac:dyDescent="0.3">
      <c r="A183" s="34"/>
      <c r="B183" s="34"/>
      <c r="C183" s="35" t="s">
        <v>314</v>
      </c>
      <c r="D183" s="34"/>
      <c r="E183" s="33" t="s">
        <v>313</v>
      </c>
      <c r="F183" s="32">
        <f t="shared" ref="F183:J186" si="12">F184</f>
        <v>119</v>
      </c>
      <c r="G183" s="32"/>
      <c r="H183" s="32">
        <f t="shared" si="12"/>
        <v>119</v>
      </c>
      <c r="I183" s="32">
        <f t="shared" si="12"/>
        <v>119</v>
      </c>
      <c r="J183" s="32">
        <f t="shared" si="12"/>
        <v>119</v>
      </c>
    </row>
    <row r="184" spans="1:10" ht="27" x14ac:dyDescent="0.3">
      <c r="A184" s="31"/>
      <c r="B184" s="31"/>
      <c r="C184" s="31" t="s">
        <v>312</v>
      </c>
      <c r="D184" s="31"/>
      <c r="E184" s="83" t="s">
        <v>311</v>
      </c>
      <c r="F184" s="29">
        <f t="shared" si="12"/>
        <v>119</v>
      </c>
      <c r="G184" s="29"/>
      <c r="H184" s="29">
        <f t="shared" si="12"/>
        <v>119</v>
      </c>
      <c r="I184" s="29">
        <f t="shared" si="12"/>
        <v>119</v>
      </c>
      <c r="J184" s="29">
        <f t="shared" si="12"/>
        <v>119</v>
      </c>
    </row>
    <row r="185" spans="1:10" ht="27" x14ac:dyDescent="0.3">
      <c r="A185" s="226"/>
      <c r="B185" s="226"/>
      <c r="C185" s="226" t="s">
        <v>459</v>
      </c>
      <c r="D185" s="234"/>
      <c r="E185" s="239" t="s">
        <v>458</v>
      </c>
      <c r="F185" s="228">
        <f t="shared" si="12"/>
        <v>119</v>
      </c>
      <c r="G185" s="228"/>
      <c r="H185" s="228">
        <f t="shared" si="12"/>
        <v>119</v>
      </c>
      <c r="I185" s="228">
        <f t="shared" si="12"/>
        <v>119</v>
      </c>
      <c r="J185" s="228">
        <f t="shared" si="12"/>
        <v>119</v>
      </c>
    </row>
    <row r="186" spans="1:10" ht="26.4" x14ac:dyDescent="0.3">
      <c r="A186" s="8"/>
      <c r="B186" s="8"/>
      <c r="C186" s="55" t="s">
        <v>457</v>
      </c>
      <c r="D186" s="55"/>
      <c r="E186" s="10" t="s">
        <v>456</v>
      </c>
      <c r="F186" s="5">
        <f t="shared" si="12"/>
        <v>119</v>
      </c>
      <c r="G186" s="5"/>
      <c r="H186" s="5">
        <f t="shared" si="12"/>
        <v>119</v>
      </c>
      <c r="I186" s="5">
        <f t="shared" si="12"/>
        <v>119</v>
      </c>
      <c r="J186" s="5">
        <f t="shared" si="12"/>
        <v>119</v>
      </c>
    </row>
    <row r="187" spans="1:10" x14ac:dyDescent="0.3">
      <c r="A187" s="8"/>
      <c r="B187" s="8"/>
      <c r="C187" s="55"/>
      <c r="D187" s="7" t="s">
        <v>12</v>
      </c>
      <c r="E187" s="6" t="s">
        <v>11</v>
      </c>
      <c r="F187" s="5">
        <v>119</v>
      </c>
      <c r="G187" s="5"/>
      <c r="H187" s="5">
        <v>119</v>
      </c>
      <c r="I187" s="5">
        <v>119</v>
      </c>
      <c r="J187" s="5">
        <v>119</v>
      </c>
    </row>
    <row r="188" spans="1:10" x14ac:dyDescent="0.3">
      <c r="A188" s="114"/>
      <c r="B188" s="114"/>
      <c r="C188" s="49" t="s">
        <v>52</v>
      </c>
      <c r="D188" s="48"/>
      <c r="E188" s="113" t="s">
        <v>51</v>
      </c>
      <c r="F188" s="112">
        <f t="shared" ref="F188:J190" si="13">F189</f>
        <v>556.4</v>
      </c>
      <c r="G188" s="112"/>
      <c r="H188" s="112">
        <f t="shared" si="13"/>
        <v>556.4</v>
      </c>
      <c r="I188" s="112">
        <f t="shared" si="13"/>
        <v>556.4</v>
      </c>
      <c r="J188" s="112">
        <f t="shared" si="13"/>
        <v>556.4</v>
      </c>
    </row>
    <row r="189" spans="1:10" ht="26.4" x14ac:dyDescent="0.3">
      <c r="A189" s="107"/>
      <c r="B189" s="107"/>
      <c r="C189" s="45" t="s">
        <v>16</v>
      </c>
      <c r="D189" s="44"/>
      <c r="E189" s="89" t="s">
        <v>15</v>
      </c>
      <c r="F189" s="111">
        <f t="shared" si="13"/>
        <v>556.4</v>
      </c>
      <c r="G189" s="111"/>
      <c r="H189" s="111">
        <f t="shared" si="13"/>
        <v>556.4</v>
      </c>
      <c r="I189" s="111">
        <f t="shared" si="13"/>
        <v>556.4</v>
      </c>
      <c r="J189" s="111">
        <f t="shared" si="13"/>
        <v>556.4</v>
      </c>
    </row>
    <row r="190" spans="1:10" ht="26.4" x14ac:dyDescent="0.3">
      <c r="A190" s="8"/>
      <c r="B190" s="8"/>
      <c r="C190" s="7" t="s">
        <v>815</v>
      </c>
      <c r="D190" s="7"/>
      <c r="E190" s="321" t="s">
        <v>849</v>
      </c>
      <c r="F190" s="9">
        <f t="shared" si="13"/>
        <v>556.4</v>
      </c>
      <c r="G190" s="9"/>
      <c r="H190" s="9">
        <f t="shared" si="13"/>
        <v>556.4</v>
      </c>
      <c r="I190" s="9">
        <f t="shared" si="13"/>
        <v>556.4</v>
      </c>
      <c r="J190" s="9">
        <f t="shared" si="13"/>
        <v>556.4</v>
      </c>
    </row>
    <row r="191" spans="1:10" ht="27" x14ac:dyDescent="0.3">
      <c r="A191" s="8"/>
      <c r="B191" s="8"/>
      <c r="C191" s="7"/>
      <c r="D191" s="7" t="s">
        <v>57</v>
      </c>
      <c r="E191" s="6" t="s">
        <v>56</v>
      </c>
      <c r="F191" s="9">
        <v>556.4</v>
      </c>
      <c r="G191" s="9"/>
      <c r="H191" s="9">
        <v>556.4</v>
      </c>
      <c r="I191" s="9">
        <v>556.4</v>
      </c>
      <c r="J191" s="9">
        <v>556.4</v>
      </c>
    </row>
    <row r="192" spans="1:10" x14ac:dyDescent="0.3">
      <c r="A192" s="21"/>
      <c r="B192" s="23" t="s">
        <v>455</v>
      </c>
      <c r="C192" s="22"/>
      <c r="D192" s="21"/>
      <c r="E192" s="20" t="s">
        <v>454</v>
      </c>
      <c r="F192" s="19">
        <f>F194</f>
        <v>5341.6</v>
      </c>
      <c r="G192" s="19"/>
      <c r="H192" s="19">
        <f>H194</f>
        <v>5341.6</v>
      </c>
      <c r="I192" s="19">
        <f>I194</f>
        <v>5341.6</v>
      </c>
      <c r="J192" s="19">
        <f>J194</f>
        <v>5341.6</v>
      </c>
    </row>
    <row r="193" spans="1:10" x14ac:dyDescent="0.3">
      <c r="A193" s="21"/>
      <c r="B193" s="23"/>
      <c r="C193" s="22" t="s">
        <v>36</v>
      </c>
      <c r="D193" s="21"/>
      <c r="E193" s="28" t="s">
        <v>35</v>
      </c>
      <c r="F193" s="19">
        <f t="shared" ref="F193:J197" si="14">F194</f>
        <v>5341.6</v>
      </c>
      <c r="G193" s="19"/>
      <c r="H193" s="19">
        <f t="shared" si="14"/>
        <v>5341.6</v>
      </c>
      <c r="I193" s="19">
        <f t="shared" si="14"/>
        <v>5341.6</v>
      </c>
      <c r="J193" s="19">
        <f t="shared" si="14"/>
        <v>5341.6</v>
      </c>
    </row>
    <row r="194" spans="1:10" ht="26.4" x14ac:dyDescent="0.3">
      <c r="A194" s="34"/>
      <c r="B194" s="34"/>
      <c r="C194" s="35" t="s">
        <v>446</v>
      </c>
      <c r="D194" s="34"/>
      <c r="E194" s="33" t="s">
        <v>445</v>
      </c>
      <c r="F194" s="32">
        <f t="shared" si="14"/>
        <v>5341.6</v>
      </c>
      <c r="G194" s="32"/>
      <c r="H194" s="32">
        <f t="shared" si="14"/>
        <v>5341.6</v>
      </c>
      <c r="I194" s="32">
        <f t="shared" si="14"/>
        <v>5341.6</v>
      </c>
      <c r="J194" s="32">
        <f t="shared" si="14"/>
        <v>5341.6</v>
      </c>
    </row>
    <row r="195" spans="1:10" ht="27" x14ac:dyDescent="0.3">
      <c r="A195" s="31"/>
      <c r="B195" s="31"/>
      <c r="C195" s="31" t="s">
        <v>453</v>
      </c>
      <c r="D195" s="31"/>
      <c r="E195" s="52" t="s">
        <v>452</v>
      </c>
      <c r="F195" s="29">
        <f t="shared" si="14"/>
        <v>5341.6</v>
      </c>
      <c r="G195" s="29"/>
      <c r="H195" s="29">
        <f t="shared" si="14"/>
        <v>5341.6</v>
      </c>
      <c r="I195" s="29">
        <f t="shared" si="14"/>
        <v>5341.6</v>
      </c>
      <c r="J195" s="29">
        <f t="shared" si="14"/>
        <v>5341.6</v>
      </c>
    </row>
    <row r="196" spans="1:10" ht="27" x14ac:dyDescent="0.3">
      <c r="A196" s="226"/>
      <c r="B196" s="226"/>
      <c r="C196" s="226" t="s">
        <v>451</v>
      </c>
      <c r="D196" s="226"/>
      <c r="E196" s="227" t="s">
        <v>450</v>
      </c>
      <c r="F196" s="228">
        <f t="shared" si="14"/>
        <v>5341.6</v>
      </c>
      <c r="G196" s="228"/>
      <c r="H196" s="228">
        <f t="shared" si="14"/>
        <v>5341.6</v>
      </c>
      <c r="I196" s="228">
        <f t="shared" si="14"/>
        <v>5341.6</v>
      </c>
      <c r="J196" s="228">
        <f t="shared" si="14"/>
        <v>5341.6</v>
      </c>
    </row>
    <row r="197" spans="1:10" ht="40.200000000000003" x14ac:dyDescent="0.3">
      <c r="A197" s="8"/>
      <c r="B197" s="8"/>
      <c r="C197" s="7" t="s">
        <v>449</v>
      </c>
      <c r="D197" s="61"/>
      <c r="E197" s="6" t="s">
        <v>657</v>
      </c>
      <c r="F197" s="9">
        <f t="shared" si="14"/>
        <v>5341.6</v>
      </c>
      <c r="G197" s="9"/>
      <c r="H197" s="9">
        <f t="shared" si="14"/>
        <v>5341.6</v>
      </c>
      <c r="I197" s="9">
        <f t="shared" si="14"/>
        <v>5341.6</v>
      </c>
      <c r="J197" s="9">
        <f t="shared" si="14"/>
        <v>5341.6</v>
      </c>
    </row>
    <row r="198" spans="1:10" x14ac:dyDescent="0.3">
      <c r="A198" s="8"/>
      <c r="B198" s="8"/>
      <c r="C198" s="7"/>
      <c r="D198" s="7" t="s">
        <v>12</v>
      </c>
      <c r="E198" s="6" t="s">
        <v>11</v>
      </c>
      <c r="F198" s="9">
        <v>5341.6</v>
      </c>
      <c r="G198" s="9"/>
      <c r="H198" s="9">
        <v>5341.6</v>
      </c>
      <c r="I198" s="9">
        <v>5341.6</v>
      </c>
      <c r="J198" s="9">
        <v>5341.6</v>
      </c>
    </row>
    <row r="199" spans="1:10" x14ac:dyDescent="0.3">
      <c r="A199" s="37"/>
      <c r="B199" s="23" t="s">
        <v>448</v>
      </c>
      <c r="C199" s="22"/>
      <c r="D199" s="21"/>
      <c r="E199" s="20" t="s">
        <v>447</v>
      </c>
      <c r="F199" s="19">
        <f t="shared" ref="F199:J200" si="15">F200</f>
        <v>127385.86117</v>
      </c>
      <c r="G199" s="19">
        <f t="shared" si="15"/>
        <v>-18.092289999999998</v>
      </c>
      <c r="H199" s="19">
        <f t="shared" si="15"/>
        <v>127367.76888</v>
      </c>
      <c r="I199" s="19">
        <f t="shared" si="15"/>
        <v>60946.680500000002</v>
      </c>
      <c r="J199" s="19">
        <f t="shared" si="15"/>
        <v>59618.9</v>
      </c>
    </row>
    <row r="200" spans="1:10" x14ac:dyDescent="0.3">
      <c r="A200" s="37"/>
      <c r="B200" s="23"/>
      <c r="C200" s="22" t="s">
        <v>36</v>
      </c>
      <c r="D200" s="21"/>
      <c r="E200" s="28" t="s">
        <v>35</v>
      </c>
      <c r="F200" s="19">
        <f t="shared" si="15"/>
        <v>127385.86117</v>
      </c>
      <c r="G200" s="19">
        <f t="shared" si="15"/>
        <v>-18.092289999999998</v>
      </c>
      <c r="H200" s="19">
        <f t="shared" si="15"/>
        <v>127367.76888</v>
      </c>
      <c r="I200" s="19">
        <f t="shared" si="15"/>
        <v>60946.680500000002</v>
      </c>
      <c r="J200" s="19">
        <f t="shared" si="15"/>
        <v>59618.9</v>
      </c>
    </row>
    <row r="201" spans="1:10" ht="26.4" x14ac:dyDescent="0.3">
      <c r="A201" s="34"/>
      <c r="B201" s="34"/>
      <c r="C201" s="35" t="s">
        <v>446</v>
      </c>
      <c r="D201" s="34"/>
      <c r="E201" s="33" t="s">
        <v>445</v>
      </c>
      <c r="F201" s="32">
        <f>F202+F227</f>
        <v>127385.86117</v>
      </c>
      <c r="G201" s="32">
        <f>G202+G227</f>
        <v>-18.092289999999998</v>
      </c>
      <c r="H201" s="32">
        <f>H202+H227</f>
        <v>127367.76888</v>
      </c>
      <c r="I201" s="32">
        <f>I202+I227</f>
        <v>60946.680500000002</v>
      </c>
      <c r="J201" s="32">
        <f>J202+J227</f>
        <v>59618.9</v>
      </c>
    </row>
    <row r="202" spans="1:10" ht="27" x14ac:dyDescent="0.3">
      <c r="A202" s="31"/>
      <c r="B202" s="31"/>
      <c r="C202" s="31" t="s">
        <v>444</v>
      </c>
      <c r="D202" s="31"/>
      <c r="E202" s="52" t="s">
        <v>443</v>
      </c>
      <c r="F202" s="29">
        <f>F203+F206+F209+F218+F221</f>
        <v>126487.66117000001</v>
      </c>
      <c r="G202" s="29">
        <f>G203+G206+G209+G218+G221</f>
        <v>-18.092289999999998</v>
      </c>
      <c r="H202" s="29">
        <f>H203+H206+H209+H218+H221</f>
        <v>126469.56888000001</v>
      </c>
      <c r="I202" s="29">
        <f>I203+I206+I209+I218+I221</f>
        <v>60946.680500000002</v>
      </c>
      <c r="J202" s="29">
        <f>J203+J206+J209+J218+J221</f>
        <v>59618.9</v>
      </c>
    </row>
    <row r="203" spans="1:10" x14ac:dyDescent="0.3">
      <c r="A203" s="226"/>
      <c r="B203" s="226"/>
      <c r="C203" s="226" t="s">
        <v>442</v>
      </c>
      <c r="D203" s="226"/>
      <c r="E203" s="227" t="s">
        <v>814</v>
      </c>
      <c r="F203" s="228">
        <f>F204</f>
        <v>542.79999999999995</v>
      </c>
      <c r="G203" s="228"/>
      <c r="H203" s="228">
        <f>H204</f>
        <v>542.79999999999995</v>
      </c>
      <c r="I203" s="228">
        <f>I204</f>
        <v>542.79999999999995</v>
      </c>
      <c r="J203" s="228">
        <f>J204</f>
        <v>542.79999999999995</v>
      </c>
    </row>
    <row r="204" spans="1:10" ht="27" x14ac:dyDescent="0.3">
      <c r="A204" s="7"/>
      <c r="B204" s="7"/>
      <c r="C204" s="7" t="s">
        <v>847</v>
      </c>
      <c r="D204" s="61"/>
      <c r="E204" s="6" t="s">
        <v>441</v>
      </c>
      <c r="F204" s="9">
        <f>SUM(F205)</f>
        <v>542.79999999999995</v>
      </c>
      <c r="G204" s="9"/>
      <c r="H204" s="9">
        <f>SUM(H205)</f>
        <v>542.79999999999995</v>
      </c>
      <c r="I204" s="9">
        <f>SUM(I205)</f>
        <v>542.79999999999995</v>
      </c>
      <c r="J204" s="9">
        <f>SUM(J205)</f>
        <v>542.79999999999995</v>
      </c>
    </row>
    <row r="205" spans="1:10" x14ac:dyDescent="0.3">
      <c r="A205" s="7"/>
      <c r="B205" s="7"/>
      <c r="C205" s="7"/>
      <c r="D205" s="7" t="s">
        <v>12</v>
      </c>
      <c r="E205" s="6" t="s">
        <v>11</v>
      </c>
      <c r="F205" s="9">
        <v>542.79999999999995</v>
      </c>
      <c r="G205" s="9"/>
      <c r="H205" s="9">
        <v>542.79999999999995</v>
      </c>
      <c r="I205" s="9">
        <v>542.79999999999995</v>
      </c>
      <c r="J205" s="9">
        <v>542.79999999999995</v>
      </c>
    </row>
    <row r="206" spans="1:10" x14ac:dyDescent="0.3">
      <c r="A206" s="226"/>
      <c r="B206" s="226"/>
      <c r="C206" s="226" t="s">
        <v>440</v>
      </c>
      <c r="D206" s="226"/>
      <c r="E206" s="227" t="s">
        <v>439</v>
      </c>
      <c r="F206" s="228">
        <f>F207</f>
        <v>285</v>
      </c>
      <c r="G206" s="228"/>
      <c r="H206" s="228">
        <f>H207</f>
        <v>285</v>
      </c>
      <c r="I206" s="228">
        <f>I207</f>
        <v>0</v>
      </c>
      <c r="J206" s="228">
        <f>J207</f>
        <v>0</v>
      </c>
    </row>
    <row r="207" spans="1:10" ht="27" x14ac:dyDescent="0.3">
      <c r="A207" s="7"/>
      <c r="B207" s="7"/>
      <c r="C207" s="7" t="s">
        <v>846</v>
      </c>
      <c r="D207" s="61"/>
      <c r="E207" s="6" t="s">
        <v>623</v>
      </c>
      <c r="F207" s="9">
        <f>F208</f>
        <v>285</v>
      </c>
      <c r="G207" s="9"/>
      <c r="H207" s="9">
        <f>H208</f>
        <v>285</v>
      </c>
      <c r="I207" s="9">
        <f>SUM(I208)</f>
        <v>0</v>
      </c>
      <c r="J207" s="9">
        <f>SUM(J208)</f>
        <v>0</v>
      </c>
    </row>
    <row r="208" spans="1:10" x14ac:dyDescent="0.3">
      <c r="A208" s="7"/>
      <c r="B208" s="7"/>
      <c r="C208" s="7"/>
      <c r="D208" s="7" t="s">
        <v>12</v>
      </c>
      <c r="E208" s="6" t="s">
        <v>11</v>
      </c>
      <c r="F208" s="9">
        <v>285</v>
      </c>
      <c r="G208" s="9"/>
      <c r="H208" s="9">
        <v>285</v>
      </c>
      <c r="I208" s="9">
        <v>0</v>
      </c>
      <c r="J208" s="9">
        <v>0</v>
      </c>
    </row>
    <row r="209" spans="1:10" ht="27" x14ac:dyDescent="0.3">
      <c r="A209" s="226"/>
      <c r="B209" s="226"/>
      <c r="C209" s="226" t="s">
        <v>438</v>
      </c>
      <c r="D209" s="226"/>
      <c r="E209" s="227" t="s">
        <v>437</v>
      </c>
      <c r="F209" s="228">
        <f>F210+F214+F216</f>
        <v>43526.311170000001</v>
      </c>
      <c r="G209" s="228"/>
      <c r="H209" s="228">
        <f>H210+H214+H216</f>
        <v>43526.311170000001</v>
      </c>
      <c r="I209" s="228">
        <f>I210+I214+I216</f>
        <v>27092.2</v>
      </c>
      <c r="J209" s="228">
        <f>J210+J214+J216</f>
        <v>27092.2</v>
      </c>
    </row>
    <row r="210" spans="1:10" x14ac:dyDescent="0.3">
      <c r="A210" s="7"/>
      <c r="B210" s="7"/>
      <c r="C210" s="7" t="s">
        <v>841</v>
      </c>
      <c r="D210" s="61"/>
      <c r="E210" s="6" t="s">
        <v>436</v>
      </c>
      <c r="F210" s="9">
        <f>F212+F213</f>
        <v>29030.11117</v>
      </c>
      <c r="G210" s="9"/>
      <c r="H210" s="9">
        <f>H212+H213</f>
        <v>29030.11117</v>
      </c>
      <c r="I210" s="9">
        <f>I212+I213</f>
        <v>27092.2</v>
      </c>
      <c r="J210" s="9">
        <f>J212+J213</f>
        <v>27092.2</v>
      </c>
    </row>
    <row r="211" spans="1:10" x14ac:dyDescent="0.3">
      <c r="A211" s="7"/>
      <c r="B211" s="7"/>
      <c r="C211" s="7"/>
      <c r="D211" s="7" t="s">
        <v>12</v>
      </c>
      <c r="E211" s="6" t="s">
        <v>11</v>
      </c>
      <c r="F211" s="9">
        <f>SUM(F212+F213)</f>
        <v>29030.11117</v>
      </c>
      <c r="G211" s="9"/>
      <c r="H211" s="9">
        <f>SUM(H212+H213)</f>
        <v>29030.11117</v>
      </c>
      <c r="I211" s="9">
        <f>SUM(I212+I213)</f>
        <v>27092.2</v>
      </c>
      <c r="J211" s="9">
        <f>SUM(J212+J213)</f>
        <v>27092.2</v>
      </c>
    </row>
    <row r="212" spans="1:10" x14ac:dyDescent="0.3">
      <c r="A212" s="7"/>
      <c r="B212" s="7"/>
      <c r="C212" s="7"/>
      <c r="D212" s="7"/>
      <c r="E212" s="6" t="s">
        <v>239</v>
      </c>
      <c r="F212" s="9">
        <v>26127.1</v>
      </c>
      <c r="G212" s="9"/>
      <c r="H212" s="9">
        <v>26127.1</v>
      </c>
      <c r="I212" s="9">
        <v>24383</v>
      </c>
      <c r="J212" s="9">
        <v>24383</v>
      </c>
    </row>
    <row r="213" spans="1:10" x14ac:dyDescent="0.3">
      <c r="A213" s="7"/>
      <c r="B213" s="7"/>
      <c r="C213" s="7"/>
      <c r="D213" s="7"/>
      <c r="E213" s="6" t="s">
        <v>106</v>
      </c>
      <c r="F213" s="9">
        <v>2903.0111700000002</v>
      </c>
      <c r="G213" s="9"/>
      <c r="H213" s="9">
        <v>2903.0111700000002</v>
      </c>
      <c r="I213" s="9">
        <v>2709.2</v>
      </c>
      <c r="J213" s="9">
        <v>2709.2</v>
      </c>
    </row>
    <row r="214" spans="1:10" x14ac:dyDescent="0.3">
      <c r="A214" s="7"/>
      <c r="B214" s="7"/>
      <c r="C214" s="7" t="s">
        <v>845</v>
      </c>
      <c r="D214" s="61"/>
      <c r="E214" s="6" t="s">
        <v>435</v>
      </c>
      <c r="F214" s="9">
        <f>F215</f>
        <v>4858.5</v>
      </c>
      <c r="G214" s="9"/>
      <c r="H214" s="9">
        <f>H215</f>
        <v>4858.5</v>
      </c>
      <c r="I214" s="9">
        <f>I215</f>
        <v>0</v>
      </c>
      <c r="J214" s="9">
        <f>J215</f>
        <v>0</v>
      </c>
    </row>
    <row r="215" spans="1:10" x14ac:dyDescent="0.3">
      <c r="A215" s="7"/>
      <c r="B215" s="7"/>
      <c r="C215" s="7"/>
      <c r="D215" s="7" t="s">
        <v>12</v>
      </c>
      <c r="E215" s="6" t="s">
        <v>11</v>
      </c>
      <c r="F215" s="9">
        <f>4060.9+797.6</f>
        <v>4858.5</v>
      </c>
      <c r="G215" s="9"/>
      <c r="H215" s="9">
        <f>4060.9+797.6</f>
        <v>4858.5</v>
      </c>
      <c r="I215" s="9">
        <v>0</v>
      </c>
      <c r="J215" s="9">
        <v>0</v>
      </c>
    </row>
    <row r="216" spans="1:10" x14ac:dyDescent="0.3">
      <c r="A216" s="7"/>
      <c r="B216" s="7"/>
      <c r="C216" s="7" t="s">
        <v>844</v>
      </c>
      <c r="D216" s="61"/>
      <c r="E216" s="6" t="s">
        <v>434</v>
      </c>
      <c r="F216" s="9">
        <f>F217</f>
        <v>9637.6999999999989</v>
      </c>
      <c r="G216" s="9"/>
      <c r="H216" s="9">
        <f>H217</f>
        <v>9637.6999999999989</v>
      </c>
      <c r="I216" s="9">
        <f>I217</f>
        <v>0</v>
      </c>
      <c r="J216" s="9">
        <f>J217</f>
        <v>0</v>
      </c>
    </row>
    <row r="217" spans="1:10" x14ac:dyDescent="0.3">
      <c r="A217" s="99"/>
      <c r="B217" s="99"/>
      <c r="C217" s="99"/>
      <c r="D217" s="7" t="s">
        <v>12</v>
      </c>
      <c r="E217" s="6" t="s">
        <v>11</v>
      </c>
      <c r="F217" s="9">
        <f>8354.4+1283.3</f>
        <v>9637.6999999999989</v>
      </c>
      <c r="G217" s="9"/>
      <c r="H217" s="9">
        <f>8354.4+1283.3</f>
        <v>9637.6999999999989</v>
      </c>
      <c r="I217" s="9">
        <v>0</v>
      </c>
      <c r="J217" s="9">
        <v>0</v>
      </c>
    </row>
    <row r="218" spans="1:10" x14ac:dyDescent="0.3">
      <c r="A218" s="226"/>
      <c r="B218" s="226"/>
      <c r="C218" s="226" t="s">
        <v>433</v>
      </c>
      <c r="D218" s="226"/>
      <c r="E218" s="227" t="s">
        <v>432</v>
      </c>
      <c r="F218" s="228">
        <f t="shared" ref="F218:J219" si="16">F219</f>
        <v>31983.9</v>
      </c>
      <c r="G218" s="228"/>
      <c r="H218" s="228">
        <f t="shared" si="16"/>
        <v>31983.9</v>
      </c>
      <c r="I218" s="228">
        <f t="shared" si="16"/>
        <v>31983.9</v>
      </c>
      <c r="J218" s="228">
        <f t="shared" si="16"/>
        <v>31983.9</v>
      </c>
    </row>
    <row r="219" spans="1:10" ht="27" x14ac:dyDescent="0.3">
      <c r="A219" s="7"/>
      <c r="B219" s="7"/>
      <c r="C219" s="7" t="s">
        <v>843</v>
      </c>
      <c r="D219" s="61"/>
      <c r="E219" s="6" t="s">
        <v>431</v>
      </c>
      <c r="F219" s="9">
        <f t="shared" si="16"/>
        <v>31983.9</v>
      </c>
      <c r="G219" s="9"/>
      <c r="H219" s="9">
        <f t="shared" si="16"/>
        <v>31983.9</v>
      </c>
      <c r="I219" s="9">
        <f t="shared" si="16"/>
        <v>31983.9</v>
      </c>
      <c r="J219" s="9">
        <f t="shared" si="16"/>
        <v>31983.9</v>
      </c>
    </row>
    <row r="220" spans="1:10" x14ac:dyDescent="0.3">
      <c r="A220" s="7"/>
      <c r="B220" s="7"/>
      <c r="C220" s="7"/>
      <c r="D220" s="7" t="s">
        <v>12</v>
      </c>
      <c r="E220" s="6" t="s">
        <v>11</v>
      </c>
      <c r="F220" s="9">
        <v>31983.9</v>
      </c>
      <c r="G220" s="9"/>
      <c r="H220" s="9">
        <v>31983.9</v>
      </c>
      <c r="I220" s="9">
        <v>31983.9</v>
      </c>
      <c r="J220" s="9">
        <v>31983.9</v>
      </c>
    </row>
    <row r="221" spans="1:10" ht="27" x14ac:dyDescent="0.3">
      <c r="A221" s="226"/>
      <c r="B221" s="226"/>
      <c r="C221" s="226" t="s">
        <v>430</v>
      </c>
      <c r="D221" s="226"/>
      <c r="E221" s="227" t="s">
        <v>429</v>
      </c>
      <c r="F221" s="228">
        <f t="shared" ref="F221:I222" si="17">F222</f>
        <v>50149.65</v>
      </c>
      <c r="G221" s="228">
        <f t="shared" si="17"/>
        <v>-18.092289999999998</v>
      </c>
      <c r="H221" s="228">
        <f t="shared" si="17"/>
        <v>50131.557710000001</v>
      </c>
      <c r="I221" s="228">
        <f t="shared" si="17"/>
        <v>1327.7805000000001</v>
      </c>
      <c r="J221" s="228">
        <v>0</v>
      </c>
    </row>
    <row r="222" spans="1:10" x14ac:dyDescent="0.3">
      <c r="A222" s="7"/>
      <c r="B222" s="7"/>
      <c r="C222" s="7" t="s">
        <v>428</v>
      </c>
      <c r="D222" s="7"/>
      <c r="E222" s="6" t="s">
        <v>427</v>
      </c>
      <c r="F222" s="9">
        <f t="shared" si="17"/>
        <v>50149.65</v>
      </c>
      <c r="G222" s="9">
        <f t="shared" si="17"/>
        <v>-18.092289999999998</v>
      </c>
      <c r="H222" s="9">
        <f t="shared" si="17"/>
        <v>50131.557710000001</v>
      </c>
      <c r="I222" s="9">
        <f t="shared" si="17"/>
        <v>1327.7805000000001</v>
      </c>
      <c r="J222" s="9">
        <v>0</v>
      </c>
    </row>
    <row r="223" spans="1:10" x14ac:dyDescent="0.3">
      <c r="A223" s="7"/>
      <c r="B223" s="7"/>
      <c r="C223" s="7"/>
      <c r="D223" s="7" t="s">
        <v>12</v>
      </c>
      <c r="E223" s="6" t="s">
        <v>11</v>
      </c>
      <c r="F223" s="9">
        <f>F224+F225+F226</f>
        <v>50149.65</v>
      </c>
      <c r="G223" s="9">
        <f>G224+G225+G226</f>
        <v>-18.092289999999998</v>
      </c>
      <c r="H223" s="9">
        <f>H224+H225+H226</f>
        <v>50131.557710000001</v>
      </c>
      <c r="I223" s="9">
        <f>I224+I225+I226</f>
        <v>1327.7805000000001</v>
      </c>
      <c r="J223" s="9">
        <v>0</v>
      </c>
    </row>
    <row r="224" spans="1:10" x14ac:dyDescent="0.3">
      <c r="A224" s="7"/>
      <c r="B224" s="7"/>
      <c r="C224" s="7"/>
      <c r="D224" s="7"/>
      <c r="E224" s="6" t="s">
        <v>115</v>
      </c>
      <c r="F224" s="9">
        <v>47403.956680000003</v>
      </c>
      <c r="G224" s="9"/>
      <c r="H224" s="9">
        <v>47403.956680000003</v>
      </c>
      <c r="I224" s="9">
        <v>0</v>
      </c>
      <c r="J224" s="9">
        <v>0</v>
      </c>
    </row>
    <row r="225" spans="1:10" x14ac:dyDescent="0.3">
      <c r="A225" s="7"/>
      <c r="B225" s="7"/>
      <c r="C225" s="7"/>
      <c r="D225" s="7"/>
      <c r="E225" s="6" t="s">
        <v>114</v>
      </c>
      <c r="F225" s="9">
        <v>2494.9450700000002</v>
      </c>
      <c r="G225" s="9"/>
      <c r="H225" s="9">
        <v>2494.9450700000002</v>
      </c>
      <c r="I225" s="9">
        <v>0</v>
      </c>
      <c r="J225" s="9">
        <v>0</v>
      </c>
    </row>
    <row r="226" spans="1:10" x14ac:dyDescent="0.3">
      <c r="A226" s="7"/>
      <c r="B226" s="7"/>
      <c r="C226" s="7"/>
      <c r="D226" s="7"/>
      <c r="E226" s="6" t="s">
        <v>106</v>
      </c>
      <c r="F226" s="9">
        <v>250.74825000000001</v>
      </c>
      <c r="G226" s="9">
        <v>-18.092289999999998</v>
      </c>
      <c r="H226" s="9">
        <f>250.74825-18.09229</f>
        <v>232.65596000000002</v>
      </c>
      <c r="I226" s="9">
        <v>1327.7805000000001</v>
      </c>
      <c r="J226" s="9">
        <v>0</v>
      </c>
    </row>
    <row r="227" spans="1:10" ht="27" x14ac:dyDescent="0.3">
      <c r="A227" s="31"/>
      <c r="B227" s="31"/>
      <c r="C227" s="31" t="s">
        <v>426</v>
      </c>
      <c r="D227" s="31"/>
      <c r="E227" s="52" t="s">
        <v>425</v>
      </c>
      <c r="F227" s="29">
        <f t="shared" ref="F227:J229" si="18">F228</f>
        <v>898.2</v>
      </c>
      <c r="G227" s="29"/>
      <c r="H227" s="29">
        <f t="shared" si="18"/>
        <v>898.2</v>
      </c>
      <c r="I227" s="29">
        <f t="shared" si="18"/>
        <v>0</v>
      </c>
      <c r="J227" s="29">
        <f t="shared" si="18"/>
        <v>0</v>
      </c>
    </row>
    <row r="228" spans="1:10" ht="27" x14ac:dyDescent="0.3">
      <c r="A228" s="226"/>
      <c r="B228" s="226"/>
      <c r="C228" s="226" t="s">
        <v>424</v>
      </c>
      <c r="D228" s="226"/>
      <c r="E228" s="241" t="s">
        <v>423</v>
      </c>
      <c r="F228" s="228">
        <f t="shared" si="18"/>
        <v>898.2</v>
      </c>
      <c r="G228" s="228"/>
      <c r="H228" s="228">
        <f t="shared" si="18"/>
        <v>898.2</v>
      </c>
      <c r="I228" s="228">
        <f t="shared" si="18"/>
        <v>0</v>
      </c>
      <c r="J228" s="228">
        <f t="shared" si="18"/>
        <v>0</v>
      </c>
    </row>
    <row r="229" spans="1:10" ht="27" x14ac:dyDescent="0.3">
      <c r="A229" s="8"/>
      <c r="B229" s="8"/>
      <c r="C229" s="7" t="s">
        <v>842</v>
      </c>
      <c r="D229" s="7"/>
      <c r="E229" s="105" t="s">
        <v>422</v>
      </c>
      <c r="F229" s="9">
        <f t="shared" si="18"/>
        <v>898.2</v>
      </c>
      <c r="G229" s="9"/>
      <c r="H229" s="9">
        <f t="shared" si="18"/>
        <v>898.2</v>
      </c>
      <c r="I229" s="9">
        <f t="shared" si="18"/>
        <v>0</v>
      </c>
      <c r="J229" s="9">
        <f t="shared" si="18"/>
        <v>0</v>
      </c>
    </row>
    <row r="230" spans="1:10" x14ac:dyDescent="0.3">
      <c r="A230" s="8"/>
      <c r="B230" s="8"/>
      <c r="C230" s="7"/>
      <c r="D230" s="7" t="s">
        <v>12</v>
      </c>
      <c r="E230" s="6" t="s">
        <v>11</v>
      </c>
      <c r="F230" s="9">
        <v>898.2</v>
      </c>
      <c r="G230" s="9"/>
      <c r="H230" s="9">
        <v>898.2</v>
      </c>
      <c r="I230" s="9">
        <v>0</v>
      </c>
      <c r="J230" s="9">
        <v>0</v>
      </c>
    </row>
    <row r="231" spans="1:10" x14ac:dyDescent="0.3">
      <c r="A231" s="8"/>
      <c r="B231" s="23" t="s">
        <v>421</v>
      </c>
      <c r="C231" s="57"/>
      <c r="D231" s="37"/>
      <c r="E231" s="20" t="s">
        <v>420</v>
      </c>
      <c r="F231" s="27">
        <f>F232+F262</f>
        <v>17869.643999999997</v>
      </c>
      <c r="G231" s="27">
        <f>G232+G262</f>
        <v>54.6</v>
      </c>
      <c r="H231" s="27">
        <f>H232+H262</f>
        <v>17924.243999999999</v>
      </c>
      <c r="I231" s="27">
        <f>I232+I262</f>
        <v>5777.1</v>
      </c>
      <c r="J231" s="27">
        <f>J232+J262</f>
        <v>5375.1</v>
      </c>
    </row>
    <row r="232" spans="1:10" x14ac:dyDescent="0.3">
      <c r="A232" s="8"/>
      <c r="B232" s="23"/>
      <c r="C232" s="22" t="s">
        <v>36</v>
      </c>
      <c r="D232" s="21"/>
      <c r="E232" s="28" t="s">
        <v>35</v>
      </c>
      <c r="F232" s="27">
        <f>F233+F240+F250</f>
        <v>14626.543999999998</v>
      </c>
      <c r="G232" s="27"/>
      <c r="H232" s="27">
        <f>H233+H240+H250</f>
        <v>14626.543999999998</v>
      </c>
      <c r="I232" s="27">
        <f>I233+I240+I250</f>
        <v>2412.9</v>
      </c>
      <c r="J232" s="27">
        <f>J233+J240+J250</f>
        <v>2010.9</v>
      </c>
    </row>
    <row r="233" spans="1:10" s="110" customFormat="1" ht="26.4" x14ac:dyDescent="0.3">
      <c r="A233" s="34"/>
      <c r="B233" s="34"/>
      <c r="C233" s="35" t="s">
        <v>290</v>
      </c>
      <c r="D233" s="34"/>
      <c r="E233" s="33" t="s">
        <v>289</v>
      </c>
      <c r="F233" s="32">
        <f>F234+F237</f>
        <v>5966.9</v>
      </c>
      <c r="G233" s="32"/>
      <c r="H233" s="32">
        <f>H234+H237</f>
        <v>5966.9</v>
      </c>
      <c r="I233" s="32">
        <f>I234+I237</f>
        <v>1323.7</v>
      </c>
      <c r="J233" s="32">
        <f>J234+J237</f>
        <v>1323.7</v>
      </c>
    </row>
    <row r="234" spans="1:10" ht="27" x14ac:dyDescent="0.3">
      <c r="A234" s="226"/>
      <c r="B234" s="226"/>
      <c r="C234" s="226" t="s">
        <v>288</v>
      </c>
      <c r="D234" s="226"/>
      <c r="E234" s="227" t="s">
        <v>287</v>
      </c>
      <c r="F234" s="228">
        <f t="shared" ref="F234:J235" si="19">F235</f>
        <v>1323.7</v>
      </c>
      <c r="G234" s="228"/>
      <c r="H234" s="228">
        <f t="shared" si="19"/>
        <v>1323.7</v>
      </c>
      <c r="I234" s="228">
        <f t="shared" si="19"/>
        <v>1323.7</v>
      </c>
      <c r="J234" s="228">
        <f t="shared" si="19"/>
        <v>1323.7</v>
      </c>
    </row>
    <row r="235" spans="1:10" ht="39.6" x14ac:dyDescent="0.3">
      <c r="A235" s="8"/>
      <c r="B235" s="8"/>
      <c r="C235" s="7" t="s">
        <v>419</v>
      </c>
      <c r="D235" s="7"/>
      <c r="E235" s="109" t="s">
        <v>740</v>
      </c>
      <c r="F235" s="9">
        <f t="shared" si="19"/>
        <v>1323.7</v>
      </c>
      <c r="G235" s="9"/>
      <c r="H235" s="9">
        <f t="shared" si="19"/>
        <v>1323.7</v>
      </c>
      <c r="I235" s="9">
        <f t="shared" si="19"/>
        <v>1323.7</v>
      </c>
      <c r="J235" s="9">
        <f t="shared" si="19"/>
        <v>1323.7</v>
      </c>
    </row>
    <row r="236" spans="1:10" x14ac:dyDescent="0.3">
      <c r="A236" s="8"/>
      <c r="B236" s="8"/>
      <c r="C236" s="7"/>
      <c r="D236" s="7" t="s">
        <v>12</v>
      </c>
      <c r="E236" s="6" t="s">
        <v>11</v>
      </c>
      <c r="F236" s="9">
        <v>1323.7</v>
      </c>
      <c r="G236" s="9"/>
      <c r="H236" s="9">
        <v>1323.7</v>
      </c>
      <c r="I236" s="9">
        <v>1323.7</v>
      </c>
      <c r="J236" s="9">
        <v>1323.7</v>
      </c>
    </row>
    <row r="237" spans="1:10" ht="27" x14ac:dyDescent="0.3">
      <c r="A237" s="230"/>
      <c r="B237" s="230"/>
      <c r="C237" s="226" t="s">
        <v>418</v>
      </c>
      <c r="D237" s="226"/>
      <c r="E237" s="227" t="s">
        <v>417</v>
      </c>
      <c r="F237" s="228">
        <f t="shared" ref="F237:J238" si="20">F238</f>
        <v>4643.2</v>
      </c>
      <c r="G237" s="228"/>
      <c r="H237" s="228">
        <f t="shared" si="20"/>
        <v>4643.2</v>
      </c>
      <c r="I237" s="228">
        <f t="shared" si="20"/>
        <v>0</v>
      </c>
      <c r="J237" s="228">
        <f t="shared" si="20"/>
        <v>0</v>
      </c>
    </row>
    <row r="238" spans="1:10" x14ac:dyDescent="0.3">
      <c r="A238" s="8"/>
      <c r="B238" s="8"/>
      <c r="C238" s="7" t="s">
        <v>416</v>
      </c>
      <c r="D238" s="7"/>
      <c r="E238" s="82" t="s">
        <v>415</v>
      </c>
      <c r="F238" s="9">
        <f t="shared" si="20"/>
        <v>4643.2</v>
      </c>
      <c r="G238" s="9"/>
      <c r="H238" s="9">
        <f t="shared" si="20"/>
        <v>4643.2</v>
      </c>
      <c r="I238" s="9">
        <f t="shared" si="20"/>
        <v>0</v>
      </c>
      <c r="J238" s="9">
        <f t="shared" si="20"/>
        <v>0</v>
      </c>
    </row>
    <row r="239" spans="1:10" ht="27" x14ac:dyDescent="0.3">
      <c r="A239" s="8"/>
      <c r="B239" s="8"/>
      <c r="C239" s="7"/>
      <c r="D239" s="7" t="s">
        <v>277</v>
      </c>
      <c r="E239" s="6" t="s">
        <v>276</v>
      </c>
      <c r="F239" s="5">
        <v>4643.2</v>
      </c>
      <c r="G239" s="5"/>
      <c r="H239" s="5">
        <v>4643.2</v>
      </c>
      <c r="I239" s="5">
        <v>0</v>
      </c>
      <c r="J239" s="5">
        <v>0</v>
      </c>
    </row>
    <row r="240" spans="1:10" ht="26.4" x14ac:dyDescent="0.3">
      <c r="A240" s="34"/>
      <c r="B240" s="34"/>
      <c r="C240" s="35" t="s">
        <v>414</v>
      </c>
      <c r="D240" s="34"/>
      <c r="E240" s="33" t="s">
        <v>413</v>
      </c>
      <c r="F240" s="32">
        <f>F241</f>
        <v>117.2</v>
      </c>
      <c r="G240" s="32"/>
      <c r="H240" s="32">
        <f>H241</f>
        <v>117.2</v>
      </c>
      <c r="I240" s="32">
        <f>I241</f>
        <v>49.2</v>
      </c>
      <c r="J240" s="32">
        <f>J241</f>
        <v>49.2</v>
      </c>
    </row>
    <row r="241" spans="1:10" ht="27" x14ac:dyDescent="0.3">
      <c r="A241" s="31"/>
      <c r="B241" s="31"/>
      <c r="C241" s="31" t="s">
        <v>412</v>
      </c>
      <c r="D241" s="31"/>
      <c r="E241" s="83" t="s">
        <v>411</v>
      </c>
      <c r="F241" s="29">
        <f>F242+F247</f>
        <v>117.2</v>
      </c>
      <c r="G241" s="29"/>
      <c r="H241" s="29">
        <f>H242+H247</f>
        <v>117.2</v>
      </c>
      <c r="I241" s="29">
        <f>I242</f>
        <v>49.2</v>
      </c>
      <c r="J241" s="29">
        <f>J242</f>
        <v>49.2</v>
      </c>
    </row>
    <row r="242" spans="1:10" ht="27" x14ac:dyDescent="0.3">
      <c r="A242" s="226"/>
      <c r="B242" s="226"/>
      <c r="C242" s="226" t="s">
        <v>410</v>
      </c>
      <c r="D242" s="234"/>
      <c r="E242" s="239" t="s">
        <v>409</v>
      </c>
      <c r="F242" s="228">
        <f>F243+F245</f>
        <v>49.2</v>
      </c>
      <c r="G242" s="228"/>
      <c r="H242" s="228">
        <f>H243+H245</f>
        <v>49.2</v>
      </c>
      <c r="I242" s="228">
        <f>I243+I245</f>
        <v>49.2</v>
      </c>
      <c r="J242" s="228">
        <f>J243+J245</f>
        <v>49.2</v>
      </c>
    </row>
    <row r="243" spans="1:10" x14ac:dyDescent="0.3">
      <c r="A243" s="61"/>
      <c r="B243" s="61"/>
      <c r="C243" s="7" t="s">
        <v>408</v>
      </c>
      <c r="D243" s="7"/>
      <c r="E243" s="103" t="s">
        <v>407</v>
      </c>
      <c r="F243" s="9">
        <f>F244</f>
        <v>19.2</v>
      </c>
      <c r="G243" s="9"/>
      <c r="H243" s="9">
        <f>H244</f>
        <v>19.2</v>
      </c>
      <c r="I243" s="9">
        <f>I244</f>
        <v>19.2</v>
      </c>
      <c r="J243" s="9">
        <f>J244</f>
        <v>19.2</v>
      </c>
    </row>
    <row r="244" spans="1:10" x14ac:dyDescent="0.3">
      <c r="A244" s="61"/>
      <c r="B244" s="61"/>
      <c r="C244" s="7"/>
      <c r="D244" s="7" t="s">
        <v>12</v>
      </c>
      <c r="E244" s="6" t="s">
        <v>11</v>
      </c>
      <c r="F244" s="9">
        <v>19.2</v>
      </c>
      <c r="G244" s="9"/>
      <c r="H244" s="9">
        <v>19.2</v>
      </c>
      <c r="I244" s="9">
        <v>19.2</v>
      </c>
      <c r="J244" s="9">
        <v>19.2</v>
      </c>
    </row>
    <row r="245" spans="1:10" x14ac:dyDescent="0.3">
      <c r="A245" s="61"/>
      <c r="B245" s="61"/>
      <c r="C245" s="7" t="s">
        <v>406</v>
      </c>
      <c r="D245" s="7"/>
      <c r="E245" s="103" t="s">
        <v>405</v>
      </c>
      <c r="F245" s="9">
        <f>F246</f>
        <v>30</v>
      </c>
      <c r="G245" s="9"/>
      <c r="H245" s="9">
        <f>H246</f>
        <v>30</v>
      </c>
      <c r="I245" s="9">
        <f>I246</f>
        <v>30</v>
      </c>
      <c r="J245" s="9">
        <f>J246</f>
        <v>30</v>
      </c>
    </row>
    <row r="246" spans="1:10" x14ac:dyDescent="0.3">
      <c r="A246" s="61"/>
      <c r="B246" s="61"/>
      <c r="C246" s="7"/>
      <c r="D246" s="7" t="s">
        <v>12</v>
      </c>
      <c r="E246" s="6" t="s">
        <v>11</v>
      </c>
      <c r="F246" s="9">
        <v>30</v>
      </c>
      <c r="G246" s="9"/>
      <c r="H246" s="9">
        <v>30</v>
      </c>
      <c r="I246" s="9">
        <v>30</v>
      </c>
      <c r="J246" s="9">
        <v>30</v>
      </c>
    </row>
    <row r="247" spans="1:10" ht="27" x14ac:dyDescent="0.3">
      <c r="A247" s="226"/>
      <c r="B247" s="226"/>
      <c r="C247" s="226" t="s">
        <v>606</v>
      </c>
      <c r="D247" s="226"/>
      <c r="E247" s="227" t="s">
        <v>607</v>
      </c>
      <c r="F247" s="288">
        <f>F248</f>
        <v>68</v>
      </c>
      <c r="G247" s="288"/>
      <c r="H247" s="288">
        <f>H248</f>
        <v>68</v>
      </c>
      <c r="I247" s="228">
        <v>0</v>
      </c>
      <c r="J247" s="228">
        <v>0</v>
      </c>
    </row>
    <row r="248" spans="1:10" ht="27" x14ac:dyDescent="0.3">
      <c r="A248" s="61"/>
      <c r="B248" s="61"/>
      <c r="C248" s="7" t="s">
        <v>747</v>
      </c>
      <c r="D248" s="7"/>
      <c r="E248" s="6" t="s">
        <v>608</v>
      </c>
      <c r="F248" s="289">
        <f>F249</f>
        <v>68</v>
      </c>
      <c r="G248" s="289"/>
      <c r="H248" s="289">
        <f>H249</f>
        <v>68</v>
      </c>
      <c r="I248" s="9">
        <v>0</v>
      </c>
      <c r="J248" s="9">
        <v>0</v>
      </c>
    </row>
    <row r="249" spans="1:10" x14ac:dyDescent="0.3">
      <c r="A249" s="61"/>
      <c r="B249" s="61"/>
      <c r="C249" s="7"/>
      <c r="D249" s="7" t="s">
        <v>12</v>
      </c>
      <c r="E249" s="6" t="s">
        <v>11</v>
      </c>
      <c r="F249" s="290">
        <v>68</v>
      </c>
      <c r="G249" s="290"/>
      <c r="H249" s="290">
        <v>68</v>
      </c>
      <c r="I249" s="9">
        <v>0</v>
      </c>
      <c r="J249" s="9">
        <v>0</v>
      </c>
    </row>
    <row r="250" spans="1:10" ht="39.6" x14ac:dyDescent="0.3">
      <c r="A250" s="34"/>
      <c r="B250" s="34"/>
      <c r="C250" s="35" t="s">
        <v>404</v>
      </c>
      <c r="D250" s="34"/>
      <c r="E250" s="33" t="s">
        <v>403</v>
      </c>
      <c r="F250" s="32">
        <f>F251+F258</f>
        <v>8542.4439999999995</v>
      </c>
      <c r="G250" s="32"/>
      <c r="H250" s="32">
        <f>H251+H258</f>
        <v>8542.4439999999995</v>
      </c>
      <c r="I250" s="32">
        <f>I251+I258</f>
        <v>1040</v>
      </c>
      <c r="J250" s="32">
        <f>J251+J258</f>
        <v>638</v>
      </c>
    </row>
    <row r="251" spans="1:10" x14ac:dyDescent="0.3">
      <c r="A251" s="226"/>
      <c r="B251" s="226"/>
      <c r="C251" s="226" t="s">
        <v>402</v>
      </c>
      <c r="D251" s="234"/>
      <c r="E251" s="227" t="s">
        <v>401</v>
      </c>
      <c r="F251" s="228">
        <f>F252+F254</f>
        <v>7959.1440000000002</v>
      </c>
      <c r="G251" s="228"/>
      <c r="H251" s="228">
        <f>H252+H254</f>
        <v>7959.1440000000002</v>
      </c>
      <c r="I251" s="228">
        <f>I252+I254</f>
        <v>1040</v>
      </c>
      <c r="J251" s="228">
        <f>J252+J254</f>
        <v>638</v>
      </c>
    </row>
    <row r="252" spans="1:10" x14ac:dyDescent="0.3">
      <c r="A252" s="7"/>
      <c r="B252" s="7"/>
      <c r="C252" s="7" t="s">
        <v>400</v>
      </c>
      <c r="D252" s="7"/>
      <c r="E252" s="6" t="s">
        <v>399</v>
      </c>
      <c r="F252" s="9">
        <f>F253</f>
        <v>315.60000000000002</v>
      </c>
      <c r="G252" s="9"/>
      <c r="H252" s="9">
        <f>H253</f>
        <v>315.60000000000002</v>
      </c>
      <c r="I252" s="9">
        <f>I253</f>
        <v>154</v>
      </c>
      <c r="J252" s="9">
        <f>J253</f>
        <v>231</v>
      </c>
    </row>
    <row r="253" spans="1:10" x14ac:dyDescent="0.3">
      <c r="A253" s="7"/>
      <c r="B253" s="7"/>
      <c r="C253" s="7"/>
      <c r="D253" s="7" t="s">
        <v>12</v>
      </c>
      <c r="E253" s="6" t="s">
        <v>11</v>
      </c>
      <c r="F253" s="9">
        <v>315.60000000000002</v>
      </c>
      <c r="G253" s="9"/>
      <c r="H253" s="9">
        <v>315.60000000000002</v>
      </c>
      <c r="I253" s="9">
        <v>154</v>
      </c>
      <c r="J253" s="9">
        <v>231</v>
      </c>
    </row>
    <row r="254" spans="1:10" ht="18.75" customHeight="1" x14ac:dyDescent="0.3">
      <c r="A254" s="7"/>
      <c r="B254" s="7"/>
      <c r="C254" s="7" t="s">
        <v>398</v>
      </c>
      <c r="D254" s="7"/>
      <c r="E254" s="10" t="s">
        <v>397</v>
      </c>
      <c r="F254" s="9">
        <f>F255</f>
        <v>7643.5439999999999</v>
      </c>
      <c r="G254" s="9"/>
      <c r="H254" s="9">
        <f>H255</f>
        <v>7643.5439999999999</v>
      </c>
      <c r="I254" s="9">
        <f>I256+I257</f>
        <v>886</v>
      </c>
      <c r="J254" s="9">
        <f>J256+J257</f>
        <v>407</v>
      </c>
    </row>
    <row r="255" spans="1:10" x14ac:dyDescent="0.3">
      <c r="A255" s="7"/>
      <c r="B255" s="7"/>
      <c r="C255" s="7"/>
      <c r="D255" s="7" t="s">
        <v>12</v>
      </c>
      <c r="E255" s="6" t="s">
        <v>11</v>
      </c>
      <c r="F255" s="9">
        <f>F256+F257</f>
        <v>7643.5439999999999</v>
      </c>
      <c r="G255" s="9"/>
      <c r="H255" s="9">
        <f>H256+H257</f>
        <v>7643.5439999999999</v>
      </c>
      <c r="I255" s="9">
        <f>I256+I257</f>
        <v>886</v>
      </c>
      <c r="J255" s="9">
        <f>J256+J257</f>
        <v>407</v>
      </c>
    </row>
    <row r="256" spans="1:10" x14ac:dyDescent="0.3">
      <c r="A256" s="7"/>
      <c r="B256" s="7"/>
      <c r="C256" s="7"/>
      <c r="D256" s="7"/>
      <c r="E256" s="105" t="s">
        <v>340</v>
      </c>
      <c r="F256" s="287">
        <v>6267.7060799999999</v>
      </c>
      <c r="G256" s="287"/>
      <c r="H256" s="287">
        <v>6267.7060799999999</v>
      </c>
      <c r="I256" s="9">
        <v>0</v>
      </c>
      <c r="J256" s="9">
        <v>0</v>
      </c>
    </row>
    <row r="257" spans="1:10" x14ac:dyDescent="0.3">
      <c r="A257" s="7"/>
      <c r="B257" s="7"/>
      <c r="C257" s="7"/>
      <c r="D257" s="7"/>
      <c r="E257" s="6" t="s">
        <v>379</v>
      </c>
      <c r="F257" s="287">
        <v>1375.8379199999999</v>
      </c>
      <c r="G257" s="287"/>
      <c r="H257" s="287">
        <v>1375.8379199999999</v>
      </c>
      <c r="I257" s="9">
        <v>886</v>
      </c>
      <c r="J257" s="9">
        <v>407</v>
      </c>
    </row>
    <row r="258" spans="1:10" ht="40.200000000000003" x14ac:dyDescent="0.3">
      <c r="A258" s="226"/>
      <c r="B258" s="226"/>
      <c r="C258" s="226" t="s">
        <v>396</v>
      </c>
      <c r="D258" s="234"/>
      <c r="E258" s="227" t="s">
        <v>395</v>
      </c>
      <c r="F258" s="228">
        <f>F259</f>
        <v>583.29999999999995</v>
      </c>
      <c r="G258" s="228"/>
      <c r="H258" s="228">
        <f>H259</f>
        <v>583.29999999999995</v>
      </c>
      <c r="I258" s="228">
        <f>I259</f>
        <v>0</v>
      </c>
      <c r="J258" s="228">
        <f>J259</f>
        <v>0</v>
      </c>
    </row>
    <row r="259" spans="1:10" ht="27" x14ac:dyDescent="0.3">
      <c r="A259" s="8"/>
      <c r="B259" s="8"/>
      <c r="C259" s="7" t="s">
        <v>394</v>
      </c>
      <c r="D259" s="7"/>
      <c r="E259" s="6" t="s">
        <v>393</v>
      </c>
      <c r="F259" s="9">
        <f>F260</f>
        <v>583.29999999999995</v>
      </c>
      <c r="G259" s="9"/>
      <c r="H259" s="9">
        <f>H260</f>
        <v>583.29999999999995</v>
      </c>
      <c r="I259" s="9">
        <v>0</v>
      </c>
      <c r="J259" s="9">
        <v>0</v>
      </c>
    </row>
    <row r="260" spans="1:10" x14ac:dyDescent="0.3">
      <c r="A260" s="8"/>
      <c r="B260" s="8"/>
      <c r="C260" s="7"/>
      <c r="D260" s="7" t="s">
        <v>12</v>
      </c>
      <c r="E260" s="6" t="s">
        <v>11</v>
      </c>
      <c r="F260" s="9">
        <v>583.29999999999995</v>
      </c>
      <c r="G260" s="9"/>
      <c r="H260" s="9">
        <v>583.29999999999995</v>
      </c>
      <c r="I260" s="9">
        <v>0</v>
      </c>
      <c r="J260" s="9">
        <v>0</v>
      </c>
    </row>
    <row r="261" spans="1:10" x14ac:dyDescent="0.3">
      <c r="A261" s="26"/>
      <c r="B261" s="26"/>
      <c r="C261" s="18" t="s">
        <v>52</v>
      </c>
      <c r="D261" s="108"/>
      <c r="E261" s="17" t="s">
        <v>51</v>
      </c>
      <c r="F261" s="16">
        <f t="shared" ref="F261:J262" si="21">F262</f>
        <v>3243.1</v>
      </c>
      <c r="G261" s="16">
        <f t="shared" si="21"/>
        <v>54.6</v>
      </c>
      <c r="H261" s="16">
        <f t="shared" si="21"/>
        <v>3297.7</v>
      </c>
      <c r="I261" s="16">
        <f t="shared" si="21"/>
        <v>3364.2</v>
      </c>
      <c r="J261" s="16">
        <f t="shared" si="21"/>
        <v>3364.2</v>
      </c>
    </row>
    <row r="262" spans="1:10" s="78" customFormat="1" ht="26.4" x14ac:dyDescent="0.3">
      <c r="A262" s="107"/>
      <c r="B262" s="107"/>
      <c r="C262" s="45" t="s">
        <v>16</v>
      </c>
      <c r="D262" s="44"/>
      <c r="E262" s="89" t="s">
        <v>15</v>
      </c>
      <c r="F262" s="13">
        <f t="shared" si="21"/>
        <v>3243.1</v>
      </c>
      <c r="G262" s="13">
        <f t="shared" si="21"/>
        <v>54.6</v>
      </c>
      <c r="H262" s="13">
        <f t="shared" si="21"/>
        <v>3297.7</v>
      </c>
      <c r="I262" s="13">
        <f t="shared" si="21"/>
        <v>3364.2</v>
      </c>
      <c r="J262" s="13">
        <f t="shared" si="21"/>
        <v>3364.2</v>
      </c>
    </row>
    <row r="263" spans="1:10" ht="27" x14ac:dyDescent="0.3">
      <c r="A263" s="8"/>
      <c r="B263" s="8"/>
      <c r="C263" s="7" t="s">
        <v>392</v>
      </c>
      <c r="D263" s="7"/>
      <c r="E263" s="6" t="s">
        <v>391</v>
      </c>
      <c r="F263" s="9">
        <f>F264+F265+F266</f>
        <v>3243.1</v>
      </c>
      <c r="G263" s="9">
        <f>G264+G265+G266</f>
        <v>54.6</v>
      </c>
      <c r="H263" s="9">
        <f>H264+H265+H266</f>
        <v>3297.7</v>
      </c>
      <c r="I263" s="9">
        <f>I264+I265+I266</f>
        <v>3364.2</v>
      </c>
      <c r="J263" s="9">
        <f>J264+J265+J266</f>
        <v>3364.2</v>
      </c>
    </row>
    <row r="264" spans="1:10" ht="40.200000000000003" x14ac:dyDescent="0.3">
      <c r="A264" s="8"/>
      <c r="B264" s="8"/>
      <c r="C264" s="61"/>
      <c r="D264" s="7" t="s">
        <v>2</v>
      </c>
      <c r="E264" s="6" t="s">
        <v>1</v>
      </c>
      <c r="F264" s="9">
        <v>3141.1</v>
      </c>
      <c r="G264" s="9"/>
      <c r="H264" s="9">
        <v>3141.1</v>
      </c>
      <c r="I264" s="9">
        <v>3262.2</v>
      </c>
      <c r="J264" s="9">
        <v>3262.2</v>
      </c>
    </row>
    <row r="265" spans="1:10" x14ac:dyDescent="0.3">
      <c r="A265" s="8"/>
      <c r="B265" s="8"/>
      <c r="C265" s="61"/>
      <c r="D265" s="7" t="s">
        <v>12</v>
      </c>
      <c r="E265" s="6" t="s">
        <v>11</v>
      </c>
      <c r="F265" s="9">
        <v>99.8</v>
      </c>
      <c r="G265" s="9">
        <v>54.6</v>
      </c>
      <c r="H265" s="9">
        <f>99.8+54.6</f>
        <v>154.4</v>
      </c>
      <c r="I265" s="9">
        <v>99.8</v>
      </c>
      <c r="J265" s="9">
        <v>99.8</v>
      </c>
    </row>
    <row r="266" spans="1:10" x14ac:dyDescent="0.3">
      <c r="A266" s="8"/>
      <c r="B266" s="8"/>
      <c r="C266" s="61"/>
      <c r="D266" s="55" t="s">
        <v>22</v>
      </c>
      <c r="E266" s="56" t="s">
        <v>21</v>
      </c>
      <c r="F266" s="9">
        <v>2.2000000000000002</v>
      </c>
      <c r="G266" s="9"/>
      <c r="H266" s="9">
        <v>2.2000000000000002</v>
      </c>
      <c r="I266" s="9">
        <v>2.2000000000000002</v>
      </c>
      <c r="J266" s="9">
        <v>2.2000000000000002</v>
      </c>
    </row>
    <row r="267" spans="1:10" x14ac:dyDescent="0.3">
      <c r="A267" s="21"/>
      <c r="B267" s="23" t="s">
        <v>390</v>
      </c>
      <c r="C267" s="22"/>
      <c r="D267" s="21"/>
      <c r="E267" s="20" t="s">
        <v>389</v>
      </c>
      <c r="F267" s="27">
        <f>F268+F296+F329</f>
        <v>73352.026150000005</v>
      </c>
      <c r="G267" s="27">
        <f>G268+G296+G329</f>
        <v>2840.7000000000003</v>
      </c>
      <c r="H267" s="27">
        <f>H268+H296+H329</f>
        <v>76192.726150000002</v>
      </c>
      <c r="I267" s="27">
        <f>I268+I296+I329</f>
        <v>36093.758490000007</v>
      </c>
      <c r="J267" s="27">
        <f>J268+J296+J329</f>
        <v>39636.169170000008</v>
      </c>
    </row>
    <row r="268" spans="1:10" x14ac:dyDescent="0.3">
      <c r="A268" s="21"/>
      <c r="B268" s="23" t="s">
        <v>388</v>
      </c>
      <c r="C268" s="22"/>
      <c r="D268" s="21"/>
      <c r="E268" s="20" t="s">
        <v>387</v>
      </c>
      <c r="F268" s="27">
        <f>F269</f>
        <v>3097.72552</v>
      </c>
      <c r="G268" s="27"/>
      <c r="H268" s="27">
        <f>H269</f>
        <v>3097.72552</v>
      </c>
      <c r="I268" s="27">
        <f>I269</f>
        <v>426.07136999999994</v>
      </c>
      <c r="J268" s="27">
        <f>J269</f>
        <v>3997.009</v>
      </c>
    </row>
    <row r="269" spans="1:10" x14ac:dyDescent="0.3">
      <c r="A269" s="21"/>
      <c r="B269" s="23"/>
      <c r="C269" s="22" t="s">
        <v>36</v>
      </c>
      <c r="D269" s="21"/>
      <c r="E269" s="28" t="s">
        <v>35</v>
      </c>
      <c r="F269" s="27">
        <f>F276+F290+F270</f>
        <v>3097.72552</v>
      </c>
      <c r="G269" s="27"/>
      <c r="H269" s="27">
        <f>H276+H290+H270</f>
        <v>3097.72552</v>
      </c>
      <c r="I269" s="27">
        <f>I276+I290+I270</f>
        <v>426.07136999999994</v>
      </c>
      <c r="J269" s="27">
        <f>J276+J290</f>
        <v>3997.009</v>
      </c>
    </row>
    <row r="270" spans="1:10" ht="26.4" x14ac:dyDescent="0.3">
      <c r="A270" s="54"/>
      <c r="B270" s="34"/>
      <c r="C270" s="35" t="s">
        <v>273</v>
      </c>
      <c r="D270" s="34"/>
      <c r="E270" s="33" t="s">
        <v>272</v>
      </c>
      <c r="F270" s="32">
        <f t="shared" ref="F270:I272" si="22">F271</f>
        <v>0</v>
      </c>
      <c r="G270" s="32"/>
      <c r="H270" s="32">
        <f t="shared" si="22"/>
        <v>0</v>
      </c>
      <c r="I270" s="32">
        <f t="shared" si="22"/>
        <v>2.24472</v>
      </c>
      <c r="J270" s="32">
        <v>0</v>
      </c>
    </row>
    <row r="271" spans="1:10" ht="27" x14ac:dyDescent="0.3">
      <c r="A271" s="226"/>
      <c r="B271" s="226"/>
      <c r="C271" s="226" t="s">
        <v>631</v>
      </c>
      <c r="D271" s="226"/>
      <c r="E271" s="227" t="s">
        <v>632</v>
      </c>
      <c r="F271" s="228">
        <f t="shared" si="22"/>
        <v>0</v>
      </c>
      <c r="G271" s="228"/>
      <c r="H271" s="228">
        <f t="shared" si="22"/>
        <v>0</v>
      </c>
      <c r="I271" s="228">
        <f t="shared" si="22"/>
        <v>2.24472</v>
      </c>
      <c r="J271" s="228">
        <v>0</v>
      </c>
    </row>
    <row r="272" spans="1:10" ht="27" x14ac:dyDescent="0.3">
      <c r="A272" s="21"/>
      <c r="B272" s="23"/>
      <c r="C272" s="7" t="s">
        <v>629</v>
      </c>
      <c r="D272" s="7"/>
      <c r="E272" s="6" t="s">
        <v>630</v>
      </c>
      <c r="F272" s="27">
        <f t="shared" si="22"/>
        <v>0</v>
      </c>
      <c r="G272" s="27"/>
      <c r="H272" s="27">
        <f t="shared" si="22"/>
        <v>0</v>
      </c>
      <c r="I272" s="27">
        <f t="shared" si="22"/>
        <v>2.24472</v>
      </c>
      <c r="J272" s="27">
        <v>0</v>
      </c>
    </row>
    <row r="273" spans="1:10" ht="27" x14ac:dyDescent="0.3">
      <c r="A273" s="21"/>
      <c r="B273" s="23"/>
      <c r="C273" s="7"/>
      <c r="D273" s="7" t="s">
        <v>277</v>
      </c>
      <c r="E273" s="6" t="s">
        <v>276</v>
      </c>
      <c r="F273" s="27">
        <f>F274+F275</f>
        <v>0</v>
      </c>
      <c r="G273" s="27"/>
      <c r="H273" s="27">
        <f>H274+H275</f>
        <v>0</v>
      </c>
      <c r="I273" s="27">
        <f>I274+I275</f>
        <v>2.24472</v>
      </c>
      <c r="J273" s="27">
        <v>0</v>
      </c>
    </row>
    <row r="274" spans="1:10" x14ac:dyDescent="0.3">
      <c r="A274" s="21"/>
      <c r="B274" s="23"/>
      <c r="C274" s="22"/>
      <c r="D274" s="21"/>
      <c r="E274" s="102" t="s">
        <v>333</v>
      </c>
      <c r="F274" s="286">
        <v>0</v>
      </c>
      <c r="G274" s="286"/>
      <c r="H274" s="286">
        <v>0</v>
      </c>
      <c r="I274" s="286">
        <v>2.24472</v>
      </c>
      <c r="J274" s="27">
        <v>0</v>
      </c>
    </row>
    <row r="275" spans="1:10" x14ac:dyDescent="0.3">
      <c r="A275" s="21"/>
      <c r="B275" s="23"/>
      <c r="C275" s="22"/>
      <c r="D275" s="21"/>
      <c r="E275" s="102" t="s">
        <v>628</v>
      </c>
      <c r="F275" s="286">
        <v>0</v>
      </c>
      <c r="G275" s="286"/>
      <c r="H275" s="286">
        <v>0</v>
      </c>
      <c r="I275" s="27">
        <v>0</v>
      </c>
      <c r="J275" s="27">
        <v>0</v>
      </c>
    </row>
    <row r="276" spans="1:10" ht="26.4" x14ac:dyDescent="0.3">
      <c r="A276" s="54"/>
      <c r="B276" s="34"/>
      <c r="C276" s="35" t="s">
        <v>290</v>
      </c>
      <c r="D276" s="34"/>
      <c r="E276" s="33" t="s">
        <v>289</v>
      </c>
      <c r="F276" s="32">
        <f>F277</f>
        <v>3097.72552</v>
      </c>
      <c r="G276" s="32"/>
      <c r="H276" s="32">
        <f>H277</f>
        <v>3097.72552</v>
      </c>
      <c r="I276" s="32">
        <f>I277</f>
        <v>229.22756999999999</v>
      </c>
      <c r="J276" s="32">
        <f>J277</f>
        <v>3003.9</v>
      </c>
    </row>
    <row r="277" spans="1:10" ht="27" x14ac:dyDescent="0.3">
      <c r="A277" s="226"/>
      <c r="B277" s="226"/>
      <c r="C277" s="226" t="s">
        <v>288</v>
      </c>
      <c r="D277" s="226"/>
      <c r="E277" s="227" t="s">
        <v>287</v>
      </c>
      <c r="F277" s="228">
        <f>F278+F282+F286+F280+F284</f>
        <v>3097.72552</v>
      </c>
      <c r="G277" s="228"/>
      <c r="H277" s="228">
        <f>H278+H282+H286+H280+H284</f>
        <v>3097.72552</v>
      </c>
      <c r="I277" s="228">
        <f>I278+I282+I286+I280+I284</f>
        <v>229.22756999999999</v>
      </c>
      <c r="J277" s="228">
        <f>J278+J282+J286+J280+J284</f>
        <v>3003.9</v>
      </c>
    </row>
    <row r="278" spans="1:10" ht="40.200000000000003" x14ac:dyDescent="0.3">
      <c r="A278" s="8"/>
      <c r="B278" s="8"/>
      <c r="C278" s="7" t="s">
        <v>386</v>
      </c>
      <c r="D278" s="7"/>
      <c r="E278" s="82" t="s">
        <v>385</v>
      </c>
      <c r="F278" s="9">
        <f>F279</f>
        <v>110.6</v>
      </c>
      <c r="G278" s="9"/>
      <c r="H278" s="9">
        <f>H279</f>
        <v>110.6</v>
      </c>
      <c r="I278" s="9">
        <f>I279</f>
        <v>110.6</v>
      </c>
      <c r="J278" s="9">
        <f>J279</f>
        <v>110.6</v>
      </c>
    </row>
    <row r="279" spans="1:10" x14ac:dyDescent="0.3">
      <c r="A279" s="8"/>
      <c r="B279" s="8"/>
      <c r="C279" s="7"/>
      <c r="D279" s="7" t="s">
        <v>12</v>
      </c>
      <c r="E279" s="6" t="s">
        <v>11</v>
      </c>
      <c r="F279" s="9">
        <v>110.6</v>
      </c>
      <c r="G279" s="9"/>
      <c r="H279" s="9">
        <v>110.6</v>
      </c>
      <c r="I279" s="9">
        <v>110.6</v>
      </c>
      <c r="J279" s="9">
        <v>110.6</v>
      </c>
    </row>
    <row r="280" spans="1:10" ht="27" x14ac:dyDescent="0.3">
      <c r="A280" s="8"/>
      <c r="B280" s="8"/>
      <c r="C280" s="7" t="s">
        <v>286</v>
      </c>
      <c r="D280" s="7"/>
      <c r="E280" s="82" t="s">
        <v>285</v>
      </c>
      <c r="F280" s="9">
        <f>F281</f>
        <v>2368.4</v>
      </c>
      <c r="G280" s="9"/>
      <c r="H280" s="9">
        <f>H281</f>
        <v>2368.4</v>
      </c>
      <c r="I280" s="9">
        <f>I281</f>
        <v>0</v>
      </c>
      <c r="J280" s="9">
        <f>J281</f>
        <v>2368.4</v>
      </c>
    </row>
    <row r="281" spans="1:10" x14ac:dyDescent="0.3">
      <c r="A281" s="8"/>
      <c r="B281" s="8"/>
      <c r="C281" s="7"/>
      <c r="D281" s="7" t="s">
        <v>12</v>
      </c>
      <c r="E281" s="6" t="s">
        <v>11</v>
      </c>
      <c r="F281" s="9">
        <v>2368.4</v>
      </c>
      <c r="G281" s="9"/>
      <c r="H281" s="9">
        <v>2368.4</v>
      </c>
      <c r="I281" s="9">
        <v>0</v>
      </c>
      <c r="J281" s="9">
        <v>2368.4</v>
      </c>
    </row>
    <row r="282" spans="1:10" ht="27" x14ac:dyDescent="0.3">
      <c r="A282" s="8"/>
      <c r="B282" s="8"/>
      <c r="C282" s="7" t="s">
        <v>384</v>
      </c>
      <c r="D282" s="7"/>
      <c r="E282" s="6" t="s">
        <v>383</v>
      </c>
      <c r="F282" s="9">
        <f>F283</f>
        <v>35.299999999999997</v>
      </c>
      <c r="G282" s="9"/>
      <c r="H282" s="9">
        <f>H283</f>
        <v>35.299999999999997</v>
      </c>
      <c r="I282" s="9">
        <f>I283</f>
        <v>35.299999999999997</v>
      </c>
      <c r="J282" s="9">
        <f>J283</f>
        <v>35.299999999999997</v>
      </c>
    </row>
    <row r="283" spans="1:10" x14ac:dyDescent="0.3">
      <c r="A283" s="8"/>
      <c r="B283" s="8"/>
      <c r="C283" s="7"/>
      <c r="D283" s="7" t="s">
        <v>12</v>
      </c>
      <c r="E283" s="6" t="s">
        <v>11</v>
      </c>
      <c r="F283" s="9">
        <v>35.299999999999997</v>
      </c>
      <c r="G283" s="9"/>
      <c r="H283" s="9">
        <v>35.299999999999997</v>
      </c>
      <c r="I283" s="9">
        <v>35.299999999999997</v>
      </c>
      <c r="J283" s="9">
        <v>35.299999999999997</v>
      </c>
    </row>
    <row r="284" spans="1:10" ht="27" x14ac:dyDescent="0.3">
      <c r="A284" s="8"/>
      <c r="B284" s="8"/>
      <c r="C284" s="7" t="s">
        <v>601</v>
      </c>
      <c r="D284" s="7"/>
      <c r="E284" s="6" t="s">
        <v>602</v>
      </c>
      <c r="F284" s="9">
        <f>F285</f>
        <v>489.6</v>
      </c>
      <c r="G284" s="9"/>
      <c r="H284" s="9">
        <f>H285</f>
        <v>489.6</v>
      </c>
      <c r="I284" s="9">
        <f>I285</f>
        <v>0</v>
      </c>
      <c r="J284" s="9">
        <f>J285</f>
        <v>489.6</v>
      </c>
    </row>
    <row r="285" spans="1:10" x14ac:dyDescent="0.3">
      <c r="A285" s="8"/>
      <c r="B285" s="8"/>
      <c r="C285" s="7"/>
      <c r="D285" s="7" t="s">
        <v>12</v>
      </c>
      <c r="E285" s="6" t="s">
        <v>11</v>
      </c>
      <c r="F285" s="9">
        <v>489.6</v>
      </c>
      <c r="G285" s="9"/>
      <c r="H285" s="9">
        <v>489.6</v>
      </c>
      <c r="I285" s="9">
        <v>0</v>
      </c>
      <c r="J285" s="9">
        <v>489.6</v>
      </c>
    </row>
    <row r="286" spans="1:10" ht="27" x14ac:dyDescent="0.3">
      <c r="A286" s="8"/>
      <c r="B286" s="8"/>
      <c r="C286" s="7" t="s">
        <v>382</v>
      </c>
      <c r="D286" s="7"/>
      <c r="E286" s="6" t="s">
        <v>381</v>
      </c>
      <c r="F286" s="9">
        <f>F287</f>
        <v>93.825519999999997</v>
      </c>
      <c r="G286" s="9"/>
      <c r="H286" s="9">
        <f>H287</f>
        <v>93.825519999999997</v>
      </c>
      <c r="I286" s="9">
        <f>I287</f>
        <v>83.327570000000009</v>
      </c>
      <c r="J286" s="9">
        <v>0</v>
      </c>
    </row>
    <row r="287" spans="1:10" x14ac:dyDescent="0.3">
      <c r="A287" s="8"/>
      <c r="B287" s="8"/>
      <c r="C287" s="7"/>
      <c r="D287" s="7" t="s">
        <v>12</v>
      </c>
      <c r="E287" s="6" t="s">
        <v>11</v>
      </c>
      <c r="F287" s="9">
        <f>F288+F289</f>
        <v>93.825519999999997</v>
      </c>
      <c r="G287" s="9"/>
      <c r="H287" s="9">
        <f>H288+H289</f>
        <v>93.825519999999997</v>
      </c>
      <c r="I287" s="9">
        <f>I288+I289</f>
        <v>83.327570000000009</v>
      </c>
      <c r="J287" s="9">
        <v>0</v>
      </c>
    </row>
    <row r="288" spans="1:10" x14ac:dyDescent="0.3">
      <c r="A288" s="8"/>
      <c r="B288" s="8"/>
      <c r="C288" s="7"/>
      <c r="D288" s="7"/>
      <c r="E288" s="6" t="s">
        <v>380</v>
      </c>
      <c r="F288" s="9">
        <v>91.948999999999998</v>
      </c>
      <c r="G288" s="9"/>
      <c r="H288" s="9">
        <v>91.948999999999998</v>
      </c>
      <c r="I288" s="9">
        <v>81.661000000000001</v>
      </c>
      <c r="J288" s="9">
        <v>0</v>
      </c>
    </row>
    <row r="289" spans="1:10" x14ac:dyDescent="0.3">
      <c r="A289" s="8"/>
      <c r="B289" s="8"/>
      <c r="C289" s="7"/>
      <c r="D289" s="7"/>
      <c r="E289" s="6" t="s">
        <v>379</v>
      </c>
      <c r="F289" s="9">
        <v>1.87652</v>
      </c>
      <c r="G289" s="9"/>
      <c r="H289" s="9">
        <v>1.87652</v>
      </c>
      <c r="I289" s="9">
        <v>1.6665700000000001</v>
      </c>
      <c r="J289" s="9">
        <v>0</v>
      </c>
    </row>
    <row r="290" spans="1:10" ht="39.6" x14ac:dyDescent="0.3">
      <c r="A290" s="54"/>
      <c r="B290" s="34"/>
      <c r="C290" s="35" t="s">
        <v>378</v>
      </c>
      <c r="D290" s="34"/>
      <c r="E290" s="33" t="s">
        <v>377</v>
      </c>
      <c r="F290" s="32">
        <f t="shared" ref="F290:J292" si="23">F291</f>
        <v>0</v>
      </c>
      <c r="G290" s="32"/>
      <c r="H290" s="32">
        <f t="shared" si="23"/>
        <v>0</v>
      </c>
      <c r="I290" s="32">
        <f t="shared" si="23"/>
        <v>194.59907999999999</v>
      </c>
      <c r="J290" s="32">
        <f t="shared" si="23"/>
        <v>993.10900000000004</v>
      </c>
    </row>
    <row r="291" spans="1:10" ht="40.200000000000003" x14ac:dyDescent="0.3">
      <c r="A291" s="31"/>
      <c r="B291" s="31"/>
      <c r="C291" s="31" t="s">
        <v>376</v>
      </c>
      <c r="D291" s="106"/>
      <c r="E291" s="52" t="s">
        <v>375</v>
      </c>
      <c r="F291" s="29">
        <f t="shared" si="23"/>
        <v>0</v>
      </c>
      <c r="G291" s="29"/>
      <c r="H291" s="29">
        <f t="shared" si="23"/>
        <v>0</v>
      </c>
      <c r="I291" s="29">
        <f t="shared" si="23"/>
        <v>194.59907999999999</v>
      </c>
      <c r="J291" s="29">
        <f t="shared" si="23"/>
        <v>993.10900000000004</v>
      </c>
    </row>
    <row r="292" spans="1:10" ht="40.200000000000003" x14ac:dyDescent="0.3">
      <c r="A292" s="226"/>
      <c r="B292" s="226"/>
      <c r="C292" s="226" t="s">
        <v>374</v>
      </c>
      <c r="D292" s="234"/>
      <c r="E292" s="227" t="s">
        <v>373</v>
      </c>
      <c r="F292" s="240">
        <f t="shared" si="23"/>
        <v>0</v>
      </c>
      <c r="G292" s="240"/>
      <c r="H292" s="240">
        <f t="shared" si="23"/>
        <v>0</v>
      </c>
      <c r="I292" s="240">
        <f t="shared" si="23"/>
        <v>194.59907999999999</v>
      </c>
      <c r="J292" s="240">
        <f t="shared" si="23"/>
        <v>993.10900000000004</v>
      </c>
    </row>
    <row r="293" spans="1:10" ht="27" x14ac:dyDescent="0.3">
      <c r="A293" s="8"/>
      <c r="B293" s="8"/>
      <c r="C293" s="140" t="s">
        <v>622</v>
      </c>
      <c r="D293" s="7"/>
      <c r="E293" s="209" t="s">
        <v>812</v>
      </c>
      <c r="F293" s="9">
        <v>0</v>
      </c>
      <c r="G293" s="9"/>
      <c r="H293" s="9">
        <v>0</v>
      </c>
      <c r="I293" s="9">
        <f>I294</f>
        <v>194.59907999999999</v>
      </c>
      <c r="J293" s="9">
        <f>J294</f>
        <v>993.10900000000004</v>
      </c>
    </row>
    <row r="294" spans="1:10" ht="27" x14ac:dyDescent="0.3">
      <c r="A294" s="8"/>
      <c r="B294" s="8"/>
      <c r="C294" s="7"/>
      <c r="D294" s="7" t="s">
        <v>277</v>
      </c>
      <c r="E294" s="6" t="s">
        <v>276</v>
      </c>
      <c r="F294" s="9">
        <v>0</v>
      </c>
      <c r="G294" s="9"/>
      <c r="H294" s="9">
        <v>0</v>
      </c>
      <c r="I294" s="9">
        <f>I295</f>
        <v>194.59907999999999</v>
      </c>
      <c r="J294" s="9">
        <f>J295</f>
        <v>993.10900000000004</v>
      </c>
    </row>
    <row r="295" spans="1:10" x14ac:dyDescent="0.3">
      <c r="A295" s="8"/>
      <c r="B295" s="8"/>
      <c r="C295" s="7"/>
      <c r="D295" s="7"/>
      <c r="E295" s="105" t="s">
        <v>164</v>
      </c>
      <c r="F295" s="9">
        <v>0</v>
      </c>
      <c r="G295" s="9"/>
      <c r="H295" s="9">
        <v>0</v>
      </c>
      <c r="I295" s="285">
        <v>194.59907999999999</v>
      </c>
      <c r="J295" s="285">
        <v>993.10900000000004</v>
      </c>
    </row>
    <row r="296" spans="1:10" x14ac:dyDescent="0.3">
      <c r="A296" s="21"/>
      <c r="B296" s="23" t="s">
        <v>372</v>
      </c>
      <c r="C296" s="22"/>
      <c r="D296" s="21"/>
      <c r="E296" s="20" t="s">
        <v>371</v>
      </c>
      <c r="F296" s="27">
        <f>F297+F323</f>
        <v>24771.229310000002</v>
      </c>
      <c r="G296" s="27">
        <f>G297+G323</f>
        <v>3003.8</v>
      </c>
      <c r="H296" s="27">
        <f>H297+H323</f>
        <v>27775.029310000002</v>
      </c>
      <c r="I296" s="27">
        <f>I297+I323</f>
        <v>2477.6</v>
      </c>
      <c r="J296" s="27">
        <f>J297+J323</f>
        <v>3993.1</v>
      </c>
    </row>
    <row r="297" spans="1:10" x14ac:dyDescent="0.3">
      <c r="A297" s="21"/>
      <c r="B297" s="55"/>
      <c r="C297" s="22" t="s">
        <v>36</v>
      </c>
      <c r="D297" s="21"/>
      <c r="E297" s="28" t="s">
        <v>35</v>
      </c>
      <c r="F297" s="27">
        <f>F298</f>
        <v>24771.229310000002</v>
      </c>
      <c r="G297" s="27"/>
      <c r="H297" s="27">
        <f>H298</f>
        <v>24771.229310000002</v>
      </c>
      <c r="I297" s="27">
        <f>I298</f>
        <v>2477.6</v>
      </c>
      <c r="J297" s="27">
        <f>J298</f>
        <v>3993.1</v>
      </c>
    </row>
    <row r="298" spans="1:10" ht="26.4" x14ac:dyDescent="0.3">
      <c r="A298" s="54"/>
      <c r="B298" s="34"/>
      <c r="C298" s="35" t="s">
        <v>314</v>
      </c>
      <c r="D298" s="34"/>
      <c r="E298" s="33" t="s">
        <v>313</v>
      </c>
      <c r="F298" s="32">
        <f>F299+F303</f>
        <v>24771.229310000002</v>
      </c>
      <c r="G298" s="32"/>
      <c r="H298" s="32">
        <f>H299+H303</f>
        <v>24771.229310000002</v>
      </c>
      <c r="I298" s="32">
        <f>I299+I303</f>
        <v>2477.6</v>
      </c>
      <c r="J298" s="32">
        <f>J299+J303</f>
        <v>3993.1</v>
      </c>
    </row>
    <row r="299" spans="1:10" ht="27" x14ac:dyDescent="0.3">
      <c r="A299" s="31"/>
      <c r="B299" s="31"/>
      <c r="C299" s="31" t="s">
        <v>312</v>
      </c>
      <c r="D299" s="31"/>
      <c r="E299" s="83" t="s">
        <v>311</v>
      </c>
      <c r="F299" s="29">
        <f t="shared" ref="F299:J300" si="24">F300</f>
        <v>648.5</v>
      </c>
      <c r="G299" s="29"/>
      <c r="H299" s="29">
        <f t="shared" si="24"/>
        <v>648.5</v>
      </c>
      <c r="I299" s="29">
        <f t="shared" si="24"/>
        <v>154</v>
      </c>
      <c r="J299" s="29">
        <f t="shared" si="24"/>
        <v>0</v>
      </c>
    </row>
    <row r="300" spans="1:10" x14ac:dyDescent="0.3">
      <c r="A300" s="226"/>
      <c r="B300" s="226"/>
      <c r="C300" s="226" t="s">
        <v>310</v>
      </c>
      <c r="D300" s="234"/>
      <c r="E300" s="239" t="s">
        <v>309</v>
      </c>
      <c r="F300" s="228">
        <f t="shared" si="24"/>
        <v>648.5</v>
      </c>
      <c r="G300" s="228"/>
      <c r="H300" s="228">
        <f t="shared" si="24"/>
        <v>648.5</v>
      </c>
      <c r="I300" s="228">
        <f t="shared" si="24"/>
        <v>154</v>
      </c>
      <c r="J300" s="228">
        <f t="shared" si="24"/>
        <v>0</v>
      </c>
    </row>
    <row r="301" spans="1:10" x14ac:dyDescent="0.3">
      <c r="A301" s="8"/>
      <c r="B301" s="8"/>
      <c r="C301" s="7" t="s">
        <v>370</v>
      </c>
      <c r="D301" s="75"/>
      <c r="E301" s="12" t="s">
        <v>369</v>
      </c>
      <c r="F301" s="5">
        <f>F302</f>
        <v>648.5</v>
      </c>
      <c r="G301" s="5"/>
      <c r="H301" s="5">
        <f>H302</f>
        <v>648.5</v>
      </c>
      <c r="I301" s="5">
        <f>I302</f>
        <v>154</v>
      </c>
      <c r="J301" s="5">
        <v>0</v>
      </c>
    </row>
    <row r="302" spans="1:10" x14ac:dyDescent="0.3">
      <c r="A302" s="8"/>
      <c r="B302" s="8"/>
      <c r="C302" s="7"/>
      <c r="D302" s="7" t="s">
        <v>12</v>
      </c>
      <c r="E302" s="6" t="s">
        <v>11</v>
      </c>
      <c r="F302" s="5">
        <v>648.5</v>
      </c>
      <c r="G302" s="5"/>
      <c r="H302" s="5">
        <v>648.5</v>
      </c>
      <c r="I302" s="5">
        <v>154</v>
      </c>
      <c r="J302" s="5">
        <v>0</v>
      </c>
    </row>
    <row r="303" spans="1:10" ht="27" x14ac:dyDescent="0.3">
      <c r="A303" s="31"/>
      <c r="B303" s="31"/>
      <c r="C303" s="31" t="s">
        <v>368</v>
      </c>
      <c r="D303" s="31"/>
      <c r="E303" s="83" t="s">
        <v>367</v>
      </c>
      <c r="F303" s="29">
        <f>F304</f>
        <v>24122.729310000002</v>
      </c>
      <c r="G303" s="29"/>
      <c r="H303" s="29">
        <f>H304</f>
        <v>24122.729310000002</v>
      </c>
      <c r="I303" s="29">
        <f>I304</f>
        <v>2323.6</v>
      </c>
      <c r="J303" s="29">
        <f>J304</f>
        <v>3993.1</v>
      </c>
    </row>
    <row r="304" spans="1:10" ht="40.5" customHeight="1" x14ac:dyDescent="0.3">
      <c r="A304" s="226"/>
      <c r="B304" s="226"/>
      <c r="C304" s="226" t="s">
        <v>366</v>
      </c>
      <c r="D304" s="226"/>
      <c r="E304" s="239" t="s">
        <v>365</v>
      </c>
      <c r="F304" s="228">
        <f>F307+F309+F305+F311+F315+F317+F319+F321</f>
        <v>24122.729310000002</v>
      </c>
      <c r="G304" s="228"/>
      <c r="H304" s="228">
        <f>H307+H309+H305+H311+H315+H317+H319+H321</f>
        <v>24122.729310000002</v>
      </c>
      <c r="I304" s="228">
        <f>I307+I309+I305+I311</f>
        <v>2323.6</v>
      </c>
      <c r="J304" s="228">
        <f>J307+J309+J305+J311</f>
        <v>3993.1</v>
      </c>
    </row>
    <row r="305" spans="1:10" x14ac:dyDescent="0.3">
      <c r="A305" s="61"/>
      <c r="B305" s="61"/>
      <c r="C305" s="55" t="s">
        <v>364</v>
      </c>
      <c r="D305" s="87"/>
      <c r="E305" s="10" t="s">
        <v>363</v>
      </c>
      <c r="F305" s="9">
        <f>F306</f>
        <v>120</v>
      </c>
      <c r="G305" s="9"/>
      <c r="H305" s="9">
        <f>H306</f>
        <v>120</v>
      </c>
      <c r="I305" s="9">
        <v>0</v>
      </c>
      <c r="J305" s="9">
        <v>0</v>
      </c>
    </row>
    <row r="306" spans="1:10" x14ac:dyDescent="0.3">
      <c r="A306" s="61"/>
      <c r="B306" s="61"/>
      <c r="C306" s="55"/>
      <c r="D306" s="7" t="s">
        <v>12</v>
      </c>
      <c r="E306" s="6" t="s">
        <v>11</v>
      </c>
      <c r="F306" s="9">
        <v>120</v>
      </c>
      <c r="G306" s="9"/>
      <c r="H306" s="9">
        <v>120</v>
      </c>
      <c r="I306" s="9">
        <v>0</v>
      </c>
      <c r="J306" s="9">
        <v>0</v>
      </c>
    </row>
    <row r="307" spans="1:10" x14ac:dyDescent="0.3">
      <c r="A307" s="7"/>
      <c r="B307" s="7"/>
      <c r="C307" s="7" t="s">
        <v>362</v>
      </c>
      <c r="D307" s="7"/>
      <c r="E307" s="12" t="s">
        <v>361</v>
      </c>
      <c r="F307" s="5">
        <f>F308</f>
        <v>2304.9</v>
      </c>
      <c r="G307" s="5"/>
      <c r="H307" s="5">
        <f>H308</f>
        <v>2304.9</v>
      </c>
      <c r="I307" s="5">
        <f>I308</f>
        <v>2323.6</v>
      </c>
      <c r="J307" s="5">
        <f>J308</f>
        <v>3993.1</v>
      </c>
    </row>
    <row r="308" spans="1:10" x14ac:dyDescent="0.3">
      <c r="A308" s="61"/>
      <c r="B308" s="61"/>
      <c r="C308" s="61"/>
      <c r="D308" s="7" t="s">
        <v>12</v>
      </c>
      <c r="E308" s="6" t="s">
        <v>11</v>
      </c>
      <c r="F308" s="5">
        <v>2304.9</v>
      </c>
      <c r="G308" s="5"/>
      <c r="H308" s="5">
        <v>2304.9</v>
      </c>
      <c r="I308" s="5">
        <v>2323.6</v>
      </c>
      <c r="J308" s="5">
        <v>3993.1</v>
      </c>
    </row>
    <row r="309" spans="1:10" ht="27" x14ac:dyDescent="0.3">
      <c r="A309" s="7"/>
      <c r="B309" s="7"/>
      <c r="C309" s="7" t="s">
        <v>360</v>
      </c>
      <c r="D309" s="7"/>
      <c r="E309" s="6" t="s">
        <v>359</v>
      </c>
      <c r="F309" s="9">
        <f>F310</f>
        <v>507.3</v>
      </c>
      <c r="G309" s="9"/>
      <c r="H309" s="9">
        <f>H310</f>
        <v>507.3</v>
      </c>
      <c r="I309" s="9">
        <f>I310</f>
        <v>0</v>
      </c>
      <c r="J309" s="9">
        <f>J310</f>
        <v>0</v>
      </c>
    </row>
    <row r="310" spans="1:10" x14ac:dyDescent="0.3">
      <c r="A310" s="7"/>
      <c r="B310" s="7"/>
      <c r="C310" s="7"/>
      <c r="D310" s="7" t="s">
        <v>12</v>
      </c>
      <c r="E310" s="6" t="s">
        <v>11</v>
      </c>
      <c r="F310" s="9">
        <v>507.3</v>
      </c>
      <c r="G310" s="9"/>
      <c r="H310" s="9">
        <v>507.3</v>
      </c>
      <c r="I310" s="9">
        <v>0</v>
      </c>
      <c r="J310" s="9">
        <v>0</v>
      </c>
    </row>
    <row r="311" spans="1:10" ht="39.6" x14ac:dyDescent="0.3">
      <c r="A311" s="7"/>
      <c r="B311" s="7"/>
      <c r="C311" s="7" t="s">
        <v>358</v>
      </c>
      <c r="D311" s="7"/>
      <c r="E311" s="10" t="s">
        <v>357</v>
      </c>
      <c r="F311" s="5">
        <f>F312</f>
        <v>8521.7293100000006</v>
      </c>
      <c r="G311" s="5"/>
      <c r="H311" s="5">
        <f>H312</f>
        <v>8521.7293100000006</v>
      </c>
      <c r="I311" s="5">
        <f>I312</f>
        <v>0</v>
      </c>
      <c r="J311" s="9">
        <v>0</v>
      </c>
    </row>
    <row r="312" spans="1:10" x14ac:dyDescent="0.3">
      <c r="A312" s="7"/>
      <c r="B312" s="7"/>
      <c r="C312" s="55"/>
      <c r="D312" s="7" t="s">
        <v>12</v>
      </c>
      <c r="E312" s="6" t="s">
        <v>11</v>
      </c>
      <c r="F312" s="5">
        <f>F313+F314</f>
        <v>8521.7293100000006</v>
      </c>
      <c r="G312" s="5"/>
      <c r="H312" s="5">
        <f>H313+H314</f>
        <v>8521.7293100000006</v>
      </c>
      <c r="I312" s="5">
        <f>SUM(I313:I314)</f>
        <v>0</v>
      </c>
      <c r="J312" s="9">
        <v>0</v>
      </c>
    </row>
    <row r="313" spans="1:10" x14ac:dyDescent="0.3">
      <c r="A313" s="7"/>
      <c r="B313" s="7"/>
      <c r="C313" s="55"/>
      <c r="D313" s="7"/>
      <c r="E313" s="6" t="s">
        <v>165</v>
      </c>
      <c r="F313" s="5">
        <v>6391.2969800000001</v>
      </c>
      <c r="G313" s="5"/>
      <c r="H313" s="5">
        <v>6391.2969800000001</v>
      </c>
      <c r="I313" s="5">
        <v>0</v>
      </c>
      <c r="J313" s="9">
        <v>0</v>
      </c>
    </row>
    <row r="314" spans="1:10" x14ac:dyDescent="0.3">
      <c r="A314" s="7"/>
      <c r="B314" s="7"/>
      <c r="C314" s="55"/>
      <c r="D314" s="7"/>
      <c r="E314" s="103" t="s">
        <v>164</v>
      </c>
      <c r="F314" s="5">
        <v>2130.4323300000001</v>
      </c>
      <c r="G314" s="5"/>
      <c r="H314" s="5">
        <v>2130.4323300000001</v>
      </c>
      <c r="I314" s="5">
        <v>0</v>
      </c>
      <c r="J314" s="9">
        <v>0</v>
      </c>
    </row>
    <row r="315" spans="1:10" ht="27" x14ac:dyDescent="0.3">
      <c r="A315" s="7"/>
      <c r="B315" s="7"/>
      <c r="C315" s="75" t="s">
        <v>356</v>
      </c>
      <c r="D315" s="75"/>
      <c r="E315" s="12" t="s">
        <v>355</v>
      </c>
      <c r="F315" s="5">
        <f>F316</f>
        <v>160.5</v>
      </c>
      <c r="G315" s="5"/>
      <c r="H315" s="5">
        <f>H316</f>
        <v>160.5</v>
      </c>
      <c r="I315" s="5">
        <v>0</v>
      </c>
      <c r="J315" s="9">
        <v>0</v>
      </c>
    </row>
    <row r="316" spans="1:10" x14ac:dyDescent="0.3">
      <c r="A316" s="7"/>
      <c r="B316" s="7"/>
      <c r="C316" s="75"/>
      <c r="D316" s="75" t="s">
        <v>12</v>
      </c>
      <c r="E316" s="12" t="s">
        <v>11</v>
      </c>
      <c r="F316" s="5">
        <v>160.5</v>
      </c>
      <c r="G316" s="5"/>
      <c r="H316" s="5">
        <v>160.5</v>
      </c>
      <c r="I316" s="5">
        <v>0</v>
      </c>
      <c r="J316" s="9">
        <v>0</v>
      </c>
    </row>
    <row r="317" spans="1:10" x14ac:dyDescent="0.3">
      <c r="A317" s="7"/>
      <c r="B317" s="7"/>
      <c r="C317" s="7" t="s">
        <v>751</v>
      </c>
      <c r="D317" s="55"/>
      <c r="E317" s="10" t="s">
        <v>354</v>
      </c>
      <c r="F317" s="9">
        <f>F318</f>
        <v>685.6</v>
      </c>
      <c r="G317" s="9"/>
      <c r="H317" s="9">
        <f>H318</f>
        <v>685.6</v>
      </c>
      <c r="I317" s="9">
        <f>I318</f>
        <v>0</v>
      </c>
      <c r="J317" s="9">
        <f>J318</f>
        <v>0</v>
      </c>
    </row>
    <row r="318" spans="1:10" x14ac:dyDescent="0.3">
      <c r="A318" s="7"/>
      <c r="B318" s="7"/>
      <c r="C318" s="7"/>
      <c r="D318" s="7" t="s">
        <v>12</v>
      </c>
      <c r="E318" s="6" t="s">
        <v>11</v>
      </c>
      <c r="F318" s="9">
        <v>685.6</v>
      </c>
      <c r="G318" s="9"/>
      <c r="H318" s="9">
        <v>685.6</v>
      </c>
      <c r="I318" s="9">
        <v>0</v>
      </c>
      <c r="J318" s="9">
        <v>0</v>
      </c>
    </row>
    <row r="319" spans="1:10" x14ac:dyDescent="0.3">
      <c r="A319" s="7"/>
      <c r="B319" s="7"/>
      <c r="C319" s="7" t="s">
        <v>752</v>
      </c>
      <c r="D319" s="99"/>
      <c r="E319" s="103" t="s">
        <v>353</v>
      </c>
      <c r="F319" s="9">
        <f>F320</f>
        <v>9723.5</v>
      </c>
      <c r="G319" s="9"/>
      <c r="H319" s="9">
        <f>H320</f>
        <v>9723.5</v>
      </c>
      <c r="I319" s="9">
        <f>I320</f>
        <v>0</v>
      </c>
      <c r="J319" s="9">
        <v>0</v>
      </c>
    </row>
    <row r="320" spans="1:10" x14ac:dyDescent="0.3">
      <c r="A320" s="7"/>
      <c r="B320" s="7"/>
      <c r="C320" s="7"/>
      <c r="D320" s="7" t="s">
        <v>12</v>
      </c>
      <c r="E320" s="6" t="s">
        <v>11</v>
      </c>
      <c r="F320" s="9">
        <f>8219+1504.5</f>
        <v>9723.5</v>
      </c>
      <c r="G320" s="9"/>
      <c r="H320" s="9">
        <f>8219+1504.5</f>
        <v>9723.5</v>
      </c>
      <c r="I320" s="9">
        <v>0</v>
      </c>
      <c r="J320" s="9">
        <v>0</v>
      </c>
    </row>
    <row r="321" spans="1:10" x14ac:dyDescent="0.3">
      <c r="A321" s="7"/>
      <c r="B321" s="7"/>
      <c r="C321" s="7" t="s">
        <v>753</v>
      </c>
      <c r="D321" s="7"/>
      <c r="E321" s="6" t="s">
        <v>757</v>
      </c>
      <c r="F321" s="9">
        <f>F322</f>
        <v>2099.1999999999998</v>
      </c>
      <c r="G321" s="9"/>
      <c r="H321" s="9">
        <f>H322</f>
        <v>2099.1999999999998</v>
      </c>
      <c r="I321" s="9">
        <v>0</v>
      </c>
      <c r="J321" s="9">
        <v>0</v>
      </c>
    </row>
    <row r="322" spans="1:10" x14ac:dyDescent="0.3">
      <c r="A322" s="7"/>
      <c r="B322" s="7"/>
      <c r="C322" s="7"/>
      <c r="D322" s="7" t="s">
        <v>12</v>
      </c>
      <c r="E322" s="6" t="s">
        <v>11</v>
      </c>
      <c r="F322" s="9">
        <v>2099.1999999999998</v>
      </c>
      <c r="G322" s="9"/>
      <c r="H322" s="9">
        <v>2099.1999999999998</v>
      </c>
      <c r="I322" s="9">
        <v>0</v>
      </c>
      <c r="J322" s="9">
        <v>0</v>
      </c>
    </row>
    <row r="323" spans="1:10" x14ac:dyDescent="0.3">
      <c r="A323" s="317"/>
      <c r="B323" s="317"/>
      <c r="C323" s="318" t="s">
        <v>18</v>
      </c>
      <c r="D323" s="318"/>
      <c r="E323" s="319" t="s">
        <v>17</v>
      </c>
      <c r="F323" s="306">
        <f>F324</f>
        <v>0</v>
      </c>
      <c r="G323" s="306">
        <f>G324</f>
        <v>3003.8</v>
      </c>
      <c r="H323" s="306">
        <f>H324</f>
        <v>3003.8</v>
      </c>
      <c r="I323" s="306">
        <f>I324</f>
        <v>0</v>
      </c>
      <c r="J323" s="306">
        <f>J324</f>
        <v>0</v>
      </c>
    </row>
    <row r="324" spans="1:10" ht="27" x14ac:dyDescent="0.3">
      <c r="A324" s="320"/>
      <c r="B324" s="320"/>
      <c r="C324" s="315" t="s">
        <v>16</v>
      </c>
      <c r="D324" s="315"/>
      <c r="E324" s="316" t="s">
        <v>15</v>
      </c>
      <c r="F324" s="305">
        <f>F325+F327</f>
        <v>0</v>
      </c>
      <c r="G324" s="305">
        <f>G325+G327</f>
        <v>3003.8</v>
      </c>
      <c r="H324" s="305">
        <f>H325+H327</f>
        <v>3003.8</v>
      </c>
      <c r="I324" s="305">
        <f>I325+I327</f>
        <v>0</v>
      </c>
      <c r="J324" s="305">
        <f>J325+J327</f>
        <v>0</v>
      </c>
    </row>
    <row r="325" spans="1:10" x14ac:dyDescent="0.3">
      <c r="A325" s="298"/>
      <c r="B325" s="298"/>
      <c r="C325" s="312" t="s">
        <v>865</v>
      </c>
      <c r="D325" s="300"/>
      <c r="E325" s="313" t="s">
        <v>866</v>
      </c>
      <c r="F325" s="303">
        <f>F326</f>
        <v>0</v>
      </c>
      <c r="G325" s="303">
        <f>G326</f>
        <v>2733.8</v>
      </c>
      <c r="H325" s="303">
        <f>H326</f>
        <v>2733.8</v>
      </c>
      <c r="I325" s="303">
        <v>0</v>
      </c>
      <c r="J325" s="303">
        <v>0</v>
      </c>
    </row>
    <row r="326" spans="1:10" ht="26.4" x14ac:dyDescent="0.3">
      <c r="A326" s="298"/>
      <c r="B326" s="298"/>
      <c r="C326" s="314"/>
      <c r="D326" s="298" t="s">
        <v>57</v>
      </c>
      <c r="E326" s="301" t="s">
        <v>56</v>
      </c>
      <c r="F326" s="303">
        <v>0</v>
      </c>
      <c r="G326" s="303">
        <f>2683+50.8</f>
        <v>2733.8</v>
      </c>
      <c r="H326" s="303">
        <v>2733.8</v>
      </c>
      <c r="I326" s="303">
        <v>0</v>
      </c>
      <c r="J326" s="303">
        <v>0</v>
      </c>
    </row>
    <row r="327" spans="1:10" x14ac:dyDescent="0.3">
      <c r="A327" s="298"/>
      <c r="B327" s="298"/>
      <c r="C327" s="312" t="s">
        <v>869</v>
      </c>
      <c r="D327" s="328"/>
      <c r="E327" s="336" t="s">
        <v>875</v>
      </c>
      <c r="F327" s="303">
        <f>F328</f>
        <v>0</v>
      </c>
      <c r="G327" s="303">
        <f>G328</f>
        <v>270</v>
      </c>
      <c r="H327" s="303">
        <f>H328</f>
        <v>270</v>
      </c>
      <c r="I327" s="303">
        <v>0</v>
      </c>
      <c r="J327" s="303">
        <v>0</v>
      </c>
    </row>
    <row r="328" spans="1:10" ht="26.4" x14ac:dyDescent="0.3">
      <c r="A328" s="298"/>
      <c r="B328" s="298"/>
      <c r="C328" s="314"/>
      <c r="D328" s="298" t="s">
        <v>57</v>
      </c>
      <c r="E328" s="301" t="s">
        <v>56</v>
      </c>
      <c r="F328" s="303">
        <v>0</v>
      </c>
      <c r="G328" s="303">
        <v>270</v>
      </c>
      <c r="H328" s="303">
        <v>270</v>
      </c>
      <c r="I328" s="303">
        <v>0</v>
      </c>
      <c r="J328" s="303">
        <v>0</v>
      </c>
    </row>
    <row r="329" spans="1:10" x14ac:dyDescent="0.3">
      <c r="A329" s="8"/>
      <c r="B329" s="23" t="s">
        <v>352</v>
      </c>
      <c r="C329" s="22"/>
      <c r="D329" s="21"/>
      <c r="E329" s="20" t="s">
        <v>351</v>
      </c>
      <c r="F329" s="19">
        <f>F330</f>
        <v>45483.071320000003</v>
      </c>
      <c r="G329" s="19">
        <f>G330</f>
        <v>-163.1</v>
      </c>
      <c r="H329" s="19">
        <f>H330</f>
        <v>45319.971319999997</v>
      </c>
      <c r="I329" s="19">
        <f>I330</f>
        <v>33190.087120000004</v>
      </c>
      <c r="J329" s="19">
        <f>J330</f>
        <v>31646.060170000004</v>
      </c>
    </row>
    <row r="330" spans="1:10" x14ac:dyDescent="0.3">
      <c r="A330" s="8"/>
      <c r="B330" s="23"/>
      <c r="C330" s="22" t="s">
        <v>36</v>
      </c>
      <c r="D330" s="23"/>
      <c r="E330" s="28" t="s">
        <v>35</v>
      </c>
      <c r="F330" s="19">
        <f>F331+F374</f>
        <v>45483.071320000003</v>
      </c>
      <c r="G330" s="19">
        <f>G331+G374</f>
        <v>-163.1</v>
      </c>
      <c r="H330" s="19">
        <f>H331+H374</f>
        <v>45319.971319999997</v>
      </c>
      <c r="I330" s="19">
        <f>I331+I374</f>
        <v>33190.087120000004</v>
      </c>
      <c r="J330" s="19">
        <f>J331+J374</f>
        <v>31646.060170000004</v>
      </c>
    </row>
    <row r="331" spans="1:10" ht="26.4" x14ac:dyDescent="0.3">
      <c r="A331" s="54"/>
      <c r="B331" s="34"/>
      <c r="C331" s="35" t="s">
        <v>314</v>
      </c>
      <c r="D331" s="34"/>
      <c r="E331" s="33" t="s">
        <v>313</v>
      </c>
      <c r="F331" s="32">
        <f>F332+F338</f>
        <v>36752.392490000006</v>
      </c>
      <c r="G331" s="32">
        <f>G332+G338</f>
        <v>-163.1</v>
      </c>
      <c r="H331" s="32">
        <f>H332+H338</f>
        <v>36589.29249</v>
      </c>
      <c r="I331" s="32">
        <f>I332+I338</f>
        <v>24710.378630000003</v>
      </c>
      <c r="J331" s="32">
        <f>J332+J338</f>
        <v>23412.100000000002</v>
      </c>
    </row>
    <row r="332" spans="1:10" x14ac:dyDescent="0.3">
      <c r="A332" s="31"/>
      <c r="B332" s="31"/>
      <c r="C332" s="31" t="s">
        <v>350</v>
      </c>
      <c r="D332" s="31"/>
      <c r="E332" s="83" t="s">
        <v>349</v>
      </c>
      <c r="F332" s="29">
        <f>F333</f>
        <v>4009.4000000000005</v>
      </c>
      <c r="G332" s="29"/>
      <c r="H332" s="29">
        <f>H333</f>
        <v>4009.4000000000005</v>
      </c>
      <c r="I332" s="29">
        <f>I333</f>
        <v>0</v>
      </c>
      <c r="J332" s="29">
        <f>J333</f>
        <v>0</v>
      </c>
    </row>
    <row r="333" spans="1:10" ht="27" x14ac:dyDescent="0.3">
      <c r="A333" s="75"/>
      <c r="B333" s="75"/>
      <c r="C333" s="75" t="s">
        <v>348</v>
      </c>
      <c r="D333" s="7"/>
      <c r="E333" s="6" t="s">
        <v>347</v>
      </c>
      <c r="F333" s="9">
        <f>F335+F336+F337</f>
        <v>4009.4000000000005</v>
      </c>
      <c r="G333" s="9"/>
      <c r="H333" s="9">
        <f>H335+H336+H337</f>
        <v>4009.4000000000005</v>
      </c>
      <c r="I333" s="9">
        <f>I335+I336+I337</f>
        <v>0</v>
      </c>
      <c r="J333" s="9">
        <f>J335+J336+J337</f>
        <v>0</v>
      </c>
    </row>
    <row r="334" spans="1:10" x14ac:dyDescent="0.3">
      <c r="A334" s="75"/>
      <c r="B334" s="75"/>
      <c r="C334" s="75"/>
      <c r="D334" s="75" t="s">
        <v>12</v>
      </c>
      <c r="E334" s="12" t="s">
        <v>11</v>
      </c>
      <c r="F334" s="9">
        <f>F335+F336+F337</f>
        <v>4009.4000000000005</v>
      </c>
      <c r="G334" s="9"/>
      <c r="H334" s="9">
        <f>H335+H336+H337</f>
        <v>4009.4000000000005</v>
      </c>
      <c r="I334" s="9">
        <f>I335+I336+I337</f>
        <v>0</v>
      </c>
      <c r="J334" s="9">
        <f>J335+J336+J337</f>
        <v>0</v>
      </c>
    </row>
    <row r="335" spans="1:10" x14ac:dyDescent="0.3">
      <c r="A335" s="75"/>
      <c r="B335" s="75"/>
      <c r="C335" s="75"/>
      <c r="D335" s="7"/>
      <c r="E335" s="102" t="s">
        <v>346</v>
      </c>
      <c r="F335" s="285">
        <v>2666.3</v>
      </c>
      <c r="G335" s="285"/>
      <c r="H335" s="285">
        <v>2666.3</v>
      </c>
      <c r="I335" s="285">
        <v>0</v>
      </c>
      <c r="J335" s="285">
        <v>0</v>
      </c>
    </row>
    <row r="336" spans="1:10" x14ac:dyDescent="0.3">
      <c r="A336" s="75"/>
      <c r="B336" s="75"/>
      <c r="C336" s="75"/>
      <c r="D336" s="7"/>
      <c r="E336" s="102" t="s">
        <v>340</v>
      </c>
      <c r="F336" s="285">
        <v>140.30000000000001</v>
      </c>
      <c r="G336" s="285"/>
      <c r="H336" s="285">
        <v>140.30000000000001</v>
      </c>
      <c r="I336" s="285">
        <v>0</v>
      </c>
      <c r="J336" s="285">
        <v>0</v>
      </c>
    </row>
    <row r="337" spans="1:10" x14ac:dyDescent="0.3">
      <c r="A337" s="75"/>
      <c r="B337" s="75"/>
      <c r="C337" s="75"/>
      <c r="D337" s="7"/>
      <c r="E337" s="102" t="s">
        <v>333</v>
      </c>
      <c r="F337" s="9">
        <v>1202.8</v>
      </c>
      <c r="G337" s="9"/>
      <c r="H337" s="9">
        <v>1202.8</v>
      </c>
      <c r="I337" s="285">
        <v>0</v>
      </c>
      <c r="J337" s="9">
        <v>0</v>
      </c>
    </row>
    <row r="338" spans="1:10" ht="27" x14ac:dyDescent="0.3">
      <c r="A338" s="31"/>
      <c r="B338" s="31"/>
      <c r="C338" s="31" t="s">
        <v>312</v>
      </c>
      <c r="D338" s="31"/>
      <c r="E338" s="83" t="s">
        <v>311</v>
      </c>
      <c r="F338" s="29">
        <f>F339+F357+F371</f>
        <v>32742.992490000004</v>
      </c>
      <c r="G338" s="29">
        <f>G339+G357+G371</f>
        <v>-163.1</v>
      </c>
      <c r="H338" s="29">
        <f>H339+H357+H371</f>
        <v>32579.892490000002</v>
      </c>
      <c r="I338" s="29">
        <f>I339+I357+I371</f>
        <v>24710.378630000003</v>
      </c>
      <c r="J338" s="29">
        <f>J339+J357+J371</f>
        <v>23412.100000000002</v>
      </c>
    </row>
    <row r="339" spans="1:10" ht="27" x14ac:dyDescent="0.3">
      <c r="A339" s="226"/>
      <c r="B339" s="226"/>
      <c r="C339" s="226" t="s">
        <v>345</v>
      </c>
      <c r="D339" s="226"/>
      <c r="E339" s="239" t="s">
        <v>344</v>
      </c>
      <c r="F339" s="228">
        <f>F344+F346+F340+F348+F350+F353</f>
        <v>7803.1680400000014</v>
      </c>
      <c r="G339" s="228">
        <f>G344+G346+G340+G348+G350+G353</f>
        <v>-163.1</v>
      </c>
      <c r="H339" s="228">
        <f>H344+H346+H340+H348+H350+H353</f>
        <v>7640.068040000001</v>
      </c>
      <c r="I339" s="228">
        <f>I344+I346+I340+I348+I350+I353</f>
        <v>352.5</v>
      </c>
      <c r="J339" s="228">
        <f>J344+J346+J340+J348+J350+J353</f>
        <v>558.4</v>
      </c>
    </row>
    <row r="340" spans="1:10" s="24" customFormat="1" x14ac:dyDescent="0.3">
      <c r="A340" s="61"/>
      <c r="B340" s="61"/>
      <c r="C340" s="75" t="s">
        <v>343</v>
      </c>
      <c r="D340" s="7"/>
      <c r="E340" s="103" t="s">
        <v>342</v>
      </c>
      <c r="F340" s="9">
        <f>F341</f>
        <v>860.32722000000012</v>
      </c>
      <c r="G340" s="9"/>
      <c r="H340" s="9">
        <f>H341</f>
        <v>860.32722000000012</v>
      </c>
      <c r="I340" s="9">
        <v>0</v>
      </c>
      <c r="J340" s="9">
        <v>0</v>
      </c>
    </row>
    <row r="341" spans="1:10" s="24" customFormat="1" x14ac:dyDescent="0.3">
      <c r="A341" s="61"/>
      <c r="B341" s="61"/>
      <c r="C341" s="7"/>
      <c r="D341" s="7" t="s">
        <v>12</v>
      </c>
      <c r="E341" s="6" t="s">
        <v>11</v>
      </c>
      <c r="F341" s="9">
        <f>F342+F343</f>
        <v>860.32722000000012</v>
      </c>
      <c r="G341" s="9"/>
      <c r="H341" s="9">
        <f>H342+H343</f>
        <v>860.32722000000012</v>
      </c>
      <c r="I341" s="9">
        <v>0</v>
      </c>
      <c r="J341" s="9">
        <v>0</v>
      </c>
    </row>
    <row r="342" spans="1:10" s="24" customFormat="1" x14ac:dyDescent="0.3">
      <c r="A342" s="61"/>
      <c r="B342" s="61"/>
      <c r="C342" s="7"/>
      <c r="D342" s="7"/>
      <c r="E342" s="102" t="s">
        <v>333</v>
      </c>
      <c r="F342" s="9">
        <v>567.31086000000005</v>
      </c>
      <c r="G342" s="9"/>
      <c r="H342" s="9">
        <v>567.31086000000005</v>
      </c>
      <c r="I342" s="9">
        <v>0</v>
      </c>
      <c r="J342" s="9">
        <v>0</v>
      </c>
    </row>
    <row r="343" spans="1:10" s="24" customFormat="1" x14ac:dyDescent="0.3">
      <c r="A343" s="61"/>
      <c r="B343" s="61"/>
      <c r="C343" s="7"/>
      <c r="D343" s="7"/>
      <c r="E343" s="102" t="s">
        <v>341</v>
      </c>
      <c r="F343" s="9">
        <v>293.01636000000002</v>
      </c>
      <c r="G343" s="9"/>
      <c r="H343" s="9">
        <v>293.01636000000002</v>
      </c>
      <c r="I343" s="9">
        <v>0</v>
      </c>
      <c r="J343" s="9">
        <v>0</v>
      </c>
    </row>
    <row r="344" spans="1:10" ht="26.4" x14ac:dyDescent="0.3">
      <c r="A344" s="55"/>
      <c r="B344" s="55"/>
      <c r="C344" s="55" t="s">
        <v>339</v>
      </c>
      <c r="D344" s="55"/>
      <c r="E344" s="10" t="s">
        <v>338</v>
      </c>
      <c r="F344" s="5">
        <f>F345</f>
        <v>2392.8000000000002</v>
      </c>
      <c r="G344" s="5"/>
      <c r="H344" s="5">
        <f>H345</f>
        <v>2392.8000000000002</v>
      </c>
      <c r="I344" s="5">
        <f>I345</f>
        <v>0</v>
      </c>
      <c r="J344" s="5">
        <f>J345</f>
        <v>0</v>
      </c>
    </row>
    <row r="345" spans="1:10" x14ac:dyDescent="0.3">
      <c r="A345" s="55"/>
      <c r="B345" s="55"/>
      <c r="C345" s="55"/>
      <c r="D345" s="7" t="s">
        <v>12</v>
      </c>
      <c r="E345" s="6" t="s">
        <v>11</v>
      </c>
      <c r="F345" s="5">
        <v>2392.8000000000002</v>
      </c>
      <c r="G345" s="5"/>
      <c r="H345" s="5">
        <v>2392.8000000000002</v>
      </c>
      <c r="I345" s="5">
        <v>0</v>
      </c>
      <c r="J345" s="5">
        <v>0</v>
      </c>
    </row>
    <row r="346" spans="1:10" ht="26.4" x14ac:dyDescent="0.3">
      <c r="A346" s="55"/>
      <c r="B346" s="55"/>
      <c r="C346" s="55" t="s">
        <v>337</v>
      </c>
      <c r="D346" s="55"/>
      <c r="E346" s="10" t="s">
        <v>336</v>
      </c>
      <c r="F346" s="5">
        <f>F347</f>
        <v>2598.9</v>
      </c>
      <c r="G346" s="5"/>
      <c r="H346" s="5">
        <f>H347</f>
        <v>2598.9</v>
      </c>
      <c r="I346" s="5">
        <f>I347</f>
        <v>0</v>
      </c>
      <c r="J346" s="5">
        <f>J347</f>
        <v>0</v>
      </c>
    </row>
    <row r="347" spans="1:10" x14ac:dyDescent="0.3">
      <c r="A347" s="55"/>
      <c r="B347" s="55"/>
      <c r="C347" s="55"/>
      <c r="D347" s="7" t="s">
        <v>12</v>
      </c>
      <c r="E347" s="6" t="s">
        <v>11</v>
      </c>
      <c r="F347" s="5">
        <v>2598.9</v>
      </c>
      <c r="G347" s="5"/>
      <c r="H347" s="5">
        <v>2598.9</v>
      </c>
      <c r="I347" s="5">
        <v>0</v>
      </c>
      <c r="J347" s="5">
        <v>0</v>
      </c>
    </row>
    <row r="348" spans="1:10" ht="27" x14ac:dyDescent="0.3">
      <c r="A348" s="55"/>
      <c r="B348" s="55"/>
      <c r="C348" s="55" t="s">
        <v>748</v>
      </c>
      <c r="D348" s="7"/>
      <c r="E348" s="102" t="s">
        <v>609</v>
      </c>
      <c r="F348" s="5">
        <f>F349</f>
        <v>391.8</v>
      </c>
      <c r="G348" s="5"/>
      <c r="H348" s="5">
        <f>H349</f>
        <v>391.8</v>
      </c>
      <c r="I348" s="9">
        <v>0</v>
      </c>
      <c r="J348" s="9">
        <v>0</v>
      </c>
    </row>
    <row r="349" spans="1:10" x14ac:dyDescent="0.3">
      <c r="A349" s="55"/>
      <c r="B349" s="55"/>
      <c r="C349" s="55"/>
      <c r="D349" s="7" t="s">
        <v>12</v>
      </c>
      <c r="E349" s="6" t="s">
        <v>11</v>
      </c>
      <c r="F349" s="5">
        <v>391.8</v>
      </c>
      <c r="G349" s="5"/>
      <c r="H349" s="5">
        <v>391.8</v>
      </c>
      <c r="I349" s="9">
        <v>0</v>
      </c>
      <c r="J349" s="9">
        <v>0</v>
      </c>
    </row>
    <row r="350" spans="1:10" x14ac:dyDescent="0.3">
      <c r="A350" s="55"/>
      <c r="B350" s="55"/>
      <c r="C350" s="7" t="s">
        <v>335</v>
      </c>
      <c r="D350" s="7"/>
      <c r="E350" s="6" t="s">
        <v>334</v>
      </c>
      <c r="F350" s="5">
        <f>F351</f>
        <v>627.34082000000001</v>
      </c>
      <c r="G350" s="5"/>
      <c r="H350" s="5">
        <f>H351</f>
        <v>627.34082000000001</v>
      </c>
      <c r="I350" s="9">
        <v>0</v>
      </c>
      <c r="J350" s="9">
        <v>0</v>
      </c>
    </row>
    <row r="351" spans="1:10" x14ac:dyDescent="0.3">
      <c r="A351" s="55"/>
      <c r="B351" s="55"/>
      <c r="C351" s="55"/>
      <c r="D351" s="7" t="s">
        <v>12</v>
      </c>
      <c r="E351" s="6" t="s">
        <v>11</v>
      </c>
      <c r="F351" s="5">
        <f>F352</f>
        <v>627.34082000000001</v>
      </c>
      <c r="G351" s="5"/>
      <c r="H351" s="5">
        <f>H352</f>
        <v>627.34082000000001</v>
      </c>
      <c r="I351" s="9">
        <v>0</v>
      </c>
      <c r="J351" s="9">
        <v>0</v>
      </c>
    </row>
    <row r="352" spans="1:10" x14ac:dyDescent="0.3">
      <c r="A352" s="55"/>
      <c r="B352" s="55"/>
      <c r="C352" s="55"/>
      <c r="D352" s="7"/>
      <c r="E352" s="102" t="s">
        <v>333</v>
      </c>
      <c r="F352" s="5">
        <v>627.34082000000001</v>
      </c>
      <c r="G352" s="5"/>
      <c r="H352" s="5">
        <v>627.34082000000001</v>
      </c>
      <c r="I352" s="9">
        <v>0</v>
      </c>
      <c r="J352" s="9">
        <v>0</v>
      </c>
    </row>
    <row r="353" spans="1:10" ht="27" x14ac:dyDescent="0.3">
      <c r="A353" s="55"/>
      <c r="B353" s="55"/>
      <c r="C353" s="55" t="s">
        <v>610</v>
      </c>
      <c r="D353" s="7"/>
      <c r="E353" s="6" t="s">
        <v>611</v>
      </c>
      <c r="F353" s="286">
        <f>F354+F355+F356</f>
        <v>932</v>
      </c>
      <c r="G353" s="286">
        <f>G354+G355+G356</f>
        <v>-163.1</v>
      </c>
      <c r="H353" s="286">
        <f>H354+H355+H356</f>
        <v>768.9</v>
      </c>
      <c r="I353" s="286">
        <f>I354+I355+I356</f>
        <v>352.5</v>
      </c>
      <c r="J353" s="286">
        <f>J354+J355+J356</f>
        <v>558.4</v>
      </c>
    </row>
    <row r="354" spans="1:10" x14ac:dyDescent="0.3">
      <c r="A354" s="55"/>
      <c r="B354" s="55"/>
      <c r="C354" s="55"/>
      <c r="D354" s="7" t="s">
        <v>12</v>
      </c>
      <c r="E354" s="6" t="s">
        <v>11</v>
      </c>
      <c r="F354" s="286">
        <v>504.9</v>
      </c>
      <c r="G354" s="286"/>
      <c r="H354" s="286">
        <v>504.9</v>
      </c>
      <c r="I354" s="286">
        <v>0</v>
      </c>
      <c r="J354" s="291">
        <v>0</v>
      </c>
    </row>
    <row r="355" spans="1:10" ht="26.4" x14ac:dyDescent="0.3">
      <c r="A355" s="55"/>
      <c r="B355" s="55"/>
      <c r="C355" s="55"/>
      <c r="D355" s="7" t="s">
        <v>57</v>
      </c>
      <c r="E355" s="10" t="s">
        <v>56</v>
      </c>
      <c r="F355" s="286">
        <v>264</v>
      </c>
      <c r="G355" s="286"/>
      <c r="H355" s="286">
        <v>264</v>
      </c>
      <c r="I355" s="286">
        <v>352.5</v>
      </c>
      <c r="J355" s="291">
        <v>558.4</v>
      </c>
    </row>
    <row r="356" spans="1:10" x14ac:dyDescent="0.3">
      <c r="A356" s="55"/>
      <c r="B356" s="55"/>
      <c r="C356" s="55"/>
      <c r="D356" s="7" t="s">
        <v>22</v>
      </c>
      <c r="E356" s="6" t="s">
        <v>21</v>
      </c>
      <c r="F356" s="286">
        <v>163.1</v>
      </c>
      <c r="G356" s="286">
        <v>-163.1</v>
      </c>
      <c r="H356" s="286">
        <f>163.1-163.1</f>
        <v>0</v>
      </c>
      <c r="I356" s="286">
        <v>0</v>
      </c>
      <c r="J356" s="291">
        <v>0</v>
      </c>
    </row>
    <row r="357" spans="1:10" x14ac:dyDescent="0.3">
      <c r="A357" s="226"/>
      <c r="B357" s="226"/>
      <c r="C357" s="226" t="s">
        <v>310</v>
      </c>
      <c r="D357" s="234"/>
      <c r="E357" s="239" t="s">
        <v>309</v>
      </c>
      <c r="F357" s="228">
        <f>F358+F360+F362+F364+F368</f>
        <v>2676.4244500000004</v>
      </c>
      <c r="G357" s="228"/>
      <c r="H357" s="228">
        <f>H358+H360+H362+H364+H368</f>
        <v>2676.4244500000004</v>
      </c>
      <c r="I357" s="228">
        <f>I358+I360+I362+I364+I368</f>
        <v>2094.4786300000001</v>
      </c>
      <c r="J357" s="228">
        <f>J358+J360+J362+J364+J368</f>
        <v>590.29999999999995</v>
      </c>
    </row>
    <row r="358" spans="1:10" x14ac:dyDescent="0.3">
      <c r="A358" s="8"/>
      <c r="B358" s="8"/>
      <c r="C358" s="7" t="s">
        <v>332</v>
      </c>
      <c r="D358" s="84"/>
      <c r="E358" s="12" t="s">
        <v>331</v>
      </c>
      <c r="F358" s="5">
        <f>F359</f>
        <v>0</v>
      </c>
      <c r="G358" s="5"/>
      <c r="H358" s="5">
        <f>H359</f>
        <v>0</v>
      </c>
      <c r="I358" s="5">
        <f>I359</f>
        <v>627.29999999999995</v>
      </c>
      <c r="J358" s="5">
        <f>J359</f>
        <v>195.9</v>
      </c>
    </row>
    <row r="359" spans="1:10" x14ac:dyDescent="0.3">
      <c r="A359" s="8"/>
      <c r="B359" s="8"/>
      <c r="C359" s="61"/>
      <c r="D359" s="7" t="s">
        <v>12</v>
      </c>
      <c r="E359" s="6" t="s">
        <v>11</v>
      </c>
      <c r="F359" s="5">
        <v>0</v>
      </c>
      <c r="G359" s="5"/>
      <c r="H359" s="5">
        <v>0</v>
      </c>
      <c r="I359" s="5">
        <v>627.29999999999995</v>
      </c>
      <c r="J359" s="5">
        <v>195.9</v>
      </c>
    </row>
    <row r="360" spans="1:10" x14ac:dyDescent="0.3">
      <c r="A360" s="8"/>
      <c r="B360" s="8"/>
      <c r="C360" s="7" t="s">
        <v>330</v>
      </c>
      <c r="D360" s="75"/>
      <c r="E360" s="12" t="s">
        <v>329</v>
      </c>
      <c r="F360" s="5">
        <f>F361</f>
        <v>671.9</v>
      </c>
      <c r="G360" s="5"/>
      <c r="H360" s="5">
        <f>H361</f>
        <v>671.9</v>
      </c>
      <c r="I360" s="5">
        <f>I361</f>
        <v>357.6</v>
      </c>
      <c r="J360" s="5">
        <v>0</v>
      </c>
    </row>
    <row r="361" spans="1:10" x14ac:dyDescent="0.3">
      <c r="A361" s="8"/>
      <c r="B361" s="8"/>
      <c r="C361" s="87"/>
      <c r="D361" s="7" t="s">
        <v>12</v>
      </c>
      <c r="E361" s="6" t="s">
        <v>11</v>
      </c>
      <c r="F361" s="5">
        <v>671.9</v>
      </c>
      <c r="G361" s="5"/>
      <c r="H361" s="5">
        <v>671.9</v>
      </c>
      <c r="I361" s="5">
        <v>357.6</v>
      </c>
      <c r="J361" s="5">
        <v>0</v>
      </c>
    </row>
    <row r="362" spans="1:10" x14ac:dyDescent="0.3">
      <c r="A362" s="8"/>
      <c r="B362" s="8"/>
      <c r="C362" s="7" t="s">
        <v>749</v>
      </c>
      <c r="D362" s="7"/>
      <c r="E362" s="6" t="s">
        <v>612</v>
      </c>
      <c r="F362" s="5">
        <f>F363</f>
        <v>394.4</v>
      </c>
      <c r="G362" s="5"/>
      <c r="H362" s="5">
        <f>H363</f>
        <v>394.4</v>
      </c>
      <c r="I362" s="5">
        <f>I363</f>
        <v>394.4</v>
      </c>
      <c r="J362" s="5">
        <f>J363</f>
        <v>394.4</v>
      </c>
    </row>
    <row r="363" spans="1:10" ht="26.4" x14ac:dyDescent="0.3">
      <c r="A363" s="8"/>
      <c r="B363" s="8"/>
      <c r="C363" s="101"/>
      <c r="D363" s="7" t="s">
        <v>57</v>
      </c>
      <c r="E363" s="10" t="s">
        <v>56</v>
      </c>
      <c r="F363" s="5">
        <v>394.4</v>
      </c>
      <c r="G363" s="5"/>
      <c r="H363" s="5">
        <v>394.4</v>
      </c>
      <c r="I363" s="5">
        <v>394.4</v>
      </c>
      <c r="J363" s="5">
        <v>394.4</v>
      </c>
    </row>
    <row r="364" spans="1:10" ht="27" x14ac:dyDescent="0.3">
      <c r="A364" s="55"/>
      <c r="B364" s="55"/>
      <c r="C364" s="7" t="s">
        <v>624</v>
      </c>
      <c r="D364" s="7"/>
      <c r="E364" s="6" t="s">
        <v>625</v>
      </c>
      <c r="F364" s="287">
        <f>F365</f>
        <v>1198.71695</v>
      </c>
      <c r="G364" s="287"/>
      <c r="H364" s="287">
        <f>H365</f>
        <v>1198.71695</v>
      </c>
      <c r="I364" s="287">
        <f>I365</f>
        <v>715.17863</v>
      </c>
      <c r="J364" s="291">
        <v>0</v>
      </c>
    </row>
    <row r="365" spans="1:10" x14ac:dyDescent="0.3">
      <c r="A365" s="55"/>
      <c r="B365" s="55"/>
      <c r="C365" s="7"/>
      <c r="D365" s="7" t="s">
        <v>12</v>
      </c>
      <c r="E365" s="6" t="s">
        <v>11</v>
      </c>
      <c r="F365" s="287">
        <f>F367+F366</f>
        <v>1198.71695</v>
      </c>
      <c r="G365" s="287"/>
      <c r="H365" s="287">
        <f>H367+H366</f>
        <v>1198.71695</v>
      </c>
      <c r="I365" s="287">
        <f>I367+I366</f>
        <v>715.17863</v>
      </c>
      <c r="J365" s="289">
        <v>0</v>
      </c>
    </row>
    <row r="366" spans="1:10" x14ac:dyDescent="0.3">
      <c r="A366" s="55"/>
      <c r="B366" s="55"/>
      <c r="C366" s="7"/>
      <c r="D366" s="7"/>
      <c r="E366" s="6" t="s">
        <v>114</v>
      </c>
      <c r="F366" s="287">
        <v>840.91519000000005</v>
      </c>
      <c r="G366" s="287"/>
      <c r="H366" s="287">
        <v>840.91519000000005</v>
      </c>
      <c r="I366" s="287">
        <v>643.66075999999998</v>
      </c>
      <c r="J366" s="289">
        <v>0</v>
      </c>
    </row>
    <row r="367" spans="1:10" x14ac:dyDescent="0.3">
      <c r="A367" s="55"/>
      <c r="B367" s="55"/>
      <c r="C367" s="101"/>
      <c r="D367" s="7"/>
      <c r="E367" s="6" t="s">
        <v>738</v>
      </c>
      <c r="F367" s="287">
        <v>357.80176</v>
      </c>
      <c r="G367" s="287"/>
      <c r="H367" s="287">
        <v>357.80176</v>
      </c>
      <c r="I367" s="287">
        <v>71.517870000000002</v>
      </c>
      <c r="J367" s="289">
        <v>0</v>
      </c>
    </row>
    <row r="368" spans="1:10" ht="53.4" x14ac:dyDescent="0.3">
      <c r="A368" s="55"/>
      <c r="B368" s="55"/>
      <c r="C368" s="7" t="s">
        <v>626</v>
      </c>
      <c r="D368" s="7"/>
      <c r="E368" s="6" t="s">
        <v>627</v>
      </c>
      <c r="F368" s="287">
        <f>F369</f>
        <v>411.40750000000003</v>
      </c>
      <c r="G368" s="287"/>
      <c r="H368" s="287">
        <f>H369</f>
        <v>411.40750000000003</v>
      </c>
      <c r="I368" s="9">
        <v>0</v>
      </c>
      <c r="J368" s="9">
        <v>0</v>
      </c>
    </row>
    <row r="369" spans="1:10" x14ac:dyDescent="0.3">
      <c r="A369" s="55"/>
      <c r="B369" s="55"/>
      <c r="C369" s="101"/>
      <c r="D369" s="7" t="s">
        <v>12</v>
      </c>
      <c r="E369" s="6" t="s">
        <v>11</v>
      </c>
      <c r="F369" s="287">
        <f>F370</f>
        <v>411.40750000000003</v>
      </c>
      <c r="G369" s="287"/>
      <c r="H369" s="287">
        <f>H370</f>
        <v>411.40750000000003</v>
      </c>
      <c r="I369" s="9">
        <v>0</v>
      </c>
      <c r="J369" s="9">
        <v>0</v>
      </c>
    </row>
    <row r="370" spans="1:10" x14ac:dyDescent="0.3">
      <c r="A370" s="55"/>
      <c r="B370" s="55"/>
      <c r="C370" s="101"/>
      <c r="D370" s="7"/>
      <c r="E370" s="6" t="s">
        <v>77</v>
      </c>
      <c r="F370" s="287">
        <v>411.40750000000003</v>
      </c>
      <c r="G370" s="287"/>
      <c r="H370" s="287">
        <v>411.40750000000003</v>
      </c>
      <c r="I370" s="9">
        <v>0</v>
      </c>
      <c r="J370" s="9">
        <v>0</v>
      </c>
    </row>
    <row r="371" spans="1:10" x14ac:dyDescent="0.3">
      <c r="A371" s="226"/>
      <c r="B371" s="226"/>
      <c r="C371" s="226" t="s">
        <v>328</v>
      </c>
      <c r="D371" s="226"/>
      <c r="E371" s="239" t="s">
        <v>327</v>
      </c>
      <c r="F371" s="228">
        <f t="shared" ref="F371:J372" si="25">F372</f>
        <v>22263.4</v>
      </c>
      <c r="G371" s="228"/>
      <c r="H371" s="228">
        <f t="shared" si="25"/>
        <v>22263.4</v>
      </c>
      <c r="I371" s="228">
        <f t="shared" si="25"/>
        <v>22263.4</v>
      </c>
      <c r="J371" s="228">
        <f t="shared" si="25"/>
        <v>22263.4</v>
      </c>
    </row>
    <row r="372" spans="1:10" x14ac:dyDescent="0.3">
      <c r="A372" s="8"/>
      <c r="B372" s="8"/>
      <c r="C372" s="7" t="s">
        <v>326</v>
      </c>
      <c r="D372" s="7"/>
      <c r="E372" s="100" t="s">
        <v>325</v>
      </c>
      <c r="F372" s="9">
        <f t="shared" si="25"/>
        <v>22263.4</v>
      </c>
      <c r="G372" s="9"/>
      <c r="H372" s="9">
        <f t="shared" si="25"/>
        <v>22263.4</v>
      </c>
      <c r="I372" s="9">
        <f t="shared" si="25"/>
        <v>22263.4</v>
      </c>
      <c r="J372" s="9">
        <f t="shared" si="25"/>
        <v>22263.4</v>
      </c>
    </row>
    <row r="373" spans="1:10" ht="26.4" x14ac:dyDescent="0.3">
      <c r="A373" s="8"/>
      <c r="B373" s="8"/>
      <c r="C373" s="7"/>
      <c r="D373" s="7" t="s">
        <v>57</v>
      </c>
      <c r="E373" s="10" t="s">
        <v>56</v>
      </c>
      <c r="F373" s="9">
        <v>22263.4</v>
      </c>
      <c r="G373" s="9"/>
      <c r="H373" s="9">
        <v>22263.4</v>
      </c>
      <c r="I373" s="9">
        <v>22263.4</v>
      </c>
      <c r="J373" s="5">
        <v>22263.4</v>
      </c>
    </row>
    <row r="374" spans="1:10" ht="26.4" x14ac:dyDescent="0.3">
      <c r="A374" s="54"/>
      <c r="B374" s="34"/>
      <c r="C374" s="35" t="s">
        <v>324</v>
      </c>
      <c r="D374" s="34"/>
      <c r="E374" s="33" t="s">
        <v>323</v>
      </c>
      <c r="F374" s="32">
        <f>F381+F375</f>
        <v>8730.6788299999989</v>
      </c>
      <c r="G374" s="32"/>
      <c r="H374" s="32">
        <f>H381+H375</f>
        <v>8730.6788299999989</v>
      </c>
      <c r="I374" s="32">
        <f>I381+I375</f>
        <v>8479.7084899999991</v>
      </c>
      <c r="J374" s="32">
        <f>J381+J375</f>
        <v>8233.9601700000003</v>
      </c>
    </row>
    <row r="375" spans="1:10" ht="27" x14ac:dyDescent="0.3">
      <c r="A375" s="243"/>
      <c r="B375" s="231"/>
      <c r="C375" s="226" t="s">
        <v>819</v>
      </c>
      <c r="D375" s="234"/>
      <c r="E375" s="227" t="s">
        <v>820</v>
      </c>
      <c r="F375" s="240">
        <f>F376</f>
        <v>6415.7461299999995</v>
      </c>
      <c r="G375" s="240"/>
      <c r="H375" s="240">
        <f t="shared" ref="H375:J376" si="26">H376</f>
        <v>6415.7461299999995</v>
      </c>
      <c r="I375" s="240">
        <f t="shared" si="26"/>
        <v>6164.7757899999997</v>
      </c>
      <c r="J375" s="240">
        <f t="shared" si="26"/>
        <v>5919.0274700000009</v>
      </c>
    </row>
    <row r="376" spans="1:10" ht="26.4" x14ac:dyDescent="0.3">
      <c r="A376" s="21"/>
      <c r="B376" s="23"/>
      <c r="C376" s="99" t="s">
        <v>821</v>
      </c>
      <c r="D376" s="55"/>
      <c r="E376" s="10" t="s">
        <v>822</v>
      </c>
      <c r="F376" s="285">
        <f>F377</f>
        <v>6415.7461299999995</v>
      </c>
      <c r="G376" s="285"/>
      <c r="H376" s="285">
        <f t="shared" si="26"/>
        <v>6415.7461299999995</v>
      </c>
      <c r="I376" s="285">
        <f t="shared" si="26"/>
        <v>6164.7757899999997</v>
      </c>
      <c r="J376" s="285">
        <f t="shared" si="26"/>
        <v>5919.0274700000009</v>
      </c>
    </row>
    <row r="377" spans="1:10" x14ac:dyDescent="0.3">
      <c r="A377" s="21"/>
      <c r="B377" s="23"/>
      <c r="C377" s="99"/>
      <c r="D377" s="7" t="s">
        <v>12</v>
      </c>
      <c r="E377" s="6" t="s">
        <v>11</v>
      </c>
      <c r="F377" s="285">
        <f>F378+F379+F380</f>
        <v>6415.7461299999995</v>
      </c>
      <c r="G377" s="285"/>
      <c r="H377" s="285">
        <f>H378+H379+H380</f>
        <v>6415.7461299999995</v>
      </c>
      <c r="I377" s="285">
        <f>I378+I379+I380</f>
        <v>6164.7757899999997</v>
      </c>
      <c r="J377" s="285">
        <f>J378+J379+J380</f>
        <v>5919.0274700000009</v>
      </c>
    </row>
    <row r="378" spans="1:10" x14ac:dyDescent="0.3">
      <c r="A378" s="21"/>
      <c r="B378" s="23"/>
      <c r="C378" s="99"/>
      <c r="D378" s="7"/>
      <c r="E378" s="6" t="s">
        <v>115</v>
      </c>
      <c r="F378" s="285">
        <v>5543.2046600000003</v>
      </c>
      <c r="G378" s="285"/>
      <c r="H378" s="285">
        <v>5543.2046600000003</v>
      </c>
      <c r="I378" s="285">
        <v>5326.3662800000002</v>
      </c>
      <c r="J378" s="285">
        <v>5114.0397300000004</v>
      </c>
    </row>
    <row r="379" spans="1:10" x14ac:dyDescent="0.3">
      <c r="A379" s="21"/>
      <c r="B379" s="23"/>
      <c r="C379" s="99"/>
      <c r="D379" s="7"/>
      <c r="E379" s="6" t="s">
        <v>114</v>
      </c>
      <c r="F379" s="285">
        <v>230.96686</v>
      </c>
      <c r="G379" s="285"/>
      <c r="H379" s="285">
        <v>230.96686</v>
      </c>
      <c r="I379" s="285">
        <v>221.93192999999999</v>
      </c>
      <c r="J379" s="285">
        <v>213.08499</v>
      </c>
    </row>
    <row r="380" spans="1:10" x14ac:dyDescent="0.3">
      <c r="A380" s="21"/>
      <c r="B380" s="23"/>
      <c r="C380" s="99"/>
      <c r="D380" s="7"/>
      <c r="E380" s="6" t="s">
        <v>106</v>
      </c>
      <c r="F380" s="285">
        <v>641.57461000000001</v>
      </c>
      <c r="G380" s="285"/>
      <c r="H380" s="285">
        <v>641.57461000000001</v>
      </c>
      <c r="I380" s="285">
        <v>616.47757999999999</v>
      </c>
      <c r="J380" s="285">
        <v>591.90274999999997</v>
      </c>
    </row>
    <row r="381" spans="1:10" ht="27" x14ac:dyDescent="0.3">
      <c r="A381" s="226"/>
      <c r="B381" s="226"/>
      <c r="C381" s="226" t="s">
        <v>322</v>
      </c>
      <c r="D381" s="234"/>
      <c r="E381" s="227" t="s">
        <v>321</v>
      </c>
      <c r="F381" s="228">
        <f>F382</f>
        <v>2314.9326999999998</v>
      </c>
      <c r="G381" s="228"/>
      <c r="H381" s="228">
        <f>H382</f>
        <v>2314.9326999999998</v>
      </c>
      <c r="I381" s="228">
        <f>I382</f>
        <v>2314.9326999999998</v>
      </c>
      <c r="J381" s="228">
        <f>J382</f>
        <v>2314.9326999999998</v>
      </c>
    </row>
    <row r="382" spans="1:10" ht="26.4" x14ac:dyDescent="0.3">
      <c r="A382" s="8"/>
      <c r="B382" s="8"/>
      <c r="C382" s="99" t="s">
        <v>320</v>
      </c>
      <c r="D382" s="55"/>
      <c r="E382" s="10" t="s">
        <v>319</v>
      </c>
      <c r="F382" s="9">
        <f>F384+F385</f>
        <v>2314.9326999999998</v>
      </c>
      <c r="G382" s="9"/>
      <c r="H382" s="9">
        <f>H384+H385</f>
        <v>2314.9326999999998</v>
      </c>
      <c r="I382" s="9">
        <f>I384+I385</f>
        <v>2314.9326999999998</v>
      </c>
      <c r="J382" s="9">
        <f>J384+J385</f>
        <v>2314.9326999999998</v>
      </c>
    </row>
    <row r="383" spans="1:10" x14ac:dyDescent="0.3">
      <c r="A383" s="8"/>
      <c r="B383" s="8"/>
      <c r="C383" s="99"/>
      <c r="D383" s="7" t="s">
        <v>12</v>
      </c>
      <c r="E383" s="6" t="s">
        <v>11</v>
      </c>
      <c r="F383" s="9">
        <f>F384+F385</f>
        <v>2314.9326999999998</v>
      </c>
      <c r="G383" s="9"/>
      <c r="H383" s="9">
        <f>H384+H385</f>
        <v>2314.9326999999998</v>
      </c>
      <c r="I383" s="9">
        <f>I384+I385</f>
        <v>2314.9326999999998</v>
      </c>
      <c r="J383" s="9">
        <f>J384+J385</f>
        <v>2314.9326999999998</v>
      </c>
    </row>
    <row r="384" spans="1:10" x14ac:dyDescent="0.3">
      <c r="A384" s="8"/>
      <c r="B384" s="8"/>
      <c r="C384" s="99"/>
      <c r="D384" s="7"/>
      <c r="E384" s="6" t="s">
        <v>114</v>
      </c>
      <c r="F384" s="285">
        <v>2083.4394299999999</v>
      </c>
      <c r="G384" s="285"/>
      <c r="H384" s="285">
        <v>2083.4394299999999</v>
      </c>
      <c r="I384" s="285">
        <v>2083.4394299999999</v>
      </c>
      <c r="J384" s="285">
        <v>2083.4394299999999</v>
      </c>
    </row>
    <row r="385" spans="1:10" x14ac:dyDescent="0.3">
      <c r="A385" s="8"/>
      <c r="B385" s="8"/>
      <c r="C385" s="99"/>
      <c r="D385" s="7"/>
      <c r="E385" s="6" t="s">
        <v>106</v>
      </c>
      <c r="F385" s="285">
        <v>231.49327</v>
      </c>
      <c r="G385" s="285"/>
      <c r="H385" s="285">
        <v>231.49327</v>
      </c>
      <c r="I385" s="285">
        <v>231.49327</v>
      </c>
      <c r="J385" s="285">
        <v>231.49327</v>
      </c>
    </row>
    <row r="386" spans="1:10" x14ac:dyDescent="0.3">
      <c r="A386" s="8"/>
      <c r="B386" s="23" t="s">
        <v>318</v>
      </c>
      <c r="C386" s="22"/>
      <c r="D386" s="21"/>
      <c r="E386" s="20" t="s">
        <v>317</v>
      </c>
      <c r="F386" s="27">
        <f>F387</f>
        <v>336.1</v>
      </c>
      <c r="G386" s="27"/>
      <c r="H386" s="27">
        <f>H387</f>
        <v>336.1</v>
      </c>
      <c r="I386" s="27">
        <v>0</v>
      </c>
      <c r="J386" s="27">
        <v>0</v>
      </c>
    </row>
    <row r="387" spans="1:10" x14ac:dyDescent="0.3">
      <c r="A387" s="8"/>
      <c r="B387" s="23" t="s">
        <v>316</v>
      </c>
      <c r="C387" s="22"/>
      <c r="D387" s="21"/>
      <c r="E387" s="20" t="s">
        <v>315</v>
      </c>
      <c r="F387" s="27">
        <f>F388</f>
        <v>336.1</v>
      </c>
      <c r="G387" s="27"/>
      <c r="H387" s="27">
        <f>H388</f>
        <v>336.1</v>
      </c>
      <c r="I387" s="27">
        <v>0</v>
      </c>
      <c r="J387" s="27">
        <v>0</v>
      </c>
    </row>
    <row r="388" spans="1:10" x14ac:dyDescent="0.3">
      <c r="A388" s="8"/>
      <c r="B388" s="23"/>
      <c r="C388" s="22" t="s">
        <v>36</v>
      </c>
      <c r="D388" s="21"/>
      <c r="E388" s="28" t="s">
        <v>35</v>
      </c>
      <c r="F388" s="27">
        <f>F389</f>
        <v>336.1</v>
      </c>
      <c r="G388" s="27"/>
      <c r="H388" s="27">
        <f>H389</f>
        <v>336.1</v>
      </c>
      <c r="I388" s="27">
        <v>0</v>
      </c>
      <c r="J388" s="27">
        <v>0</v>
      </c>
    </row>
    <row r="389" spans="1:10" ht="26.4" x14ac:dyDescent="0.3">
      <c r="A389" s="98"/>
      <c r="B389" s="34"/>
      <c r="C389" s="35" t="s">
        <v>314</v>
      </c>
      <c r="D389" s="34"/>
      <c r="E389" s="33" t="s">
        <v>313</v>
      </c>
      <c r="F389" s="97">
        <f>F390</f>
        <v>336.1</v>
      </c>
      <c r="G389" s="97"/>
      <c r="H389" s="97">
        <f>H390</f>
        <v>336.1</v>
      </c>
      <c r="I389" s="97">
        <v>0</v>
      </c>
      <c r="J389" s="97">
        <v>0</v>
      </c>
    </row>
    <row r="390" spans="1:10" ht="26.4" x14ac:dyDescent="0.3">
      <c r="A390" s="96"/>
      <c r="B390" s="68"/>
      <c r="C390" s="69" t="s">
        <v>312</v>
      </c>
      <c r="D390" s="68"/>
      <c r="E390" s="95" t="s">
        <v>311</v>
      </c>
      <c r="F390" s="94">
        <f>F391</f>
        <v>336.1</v>
      </c>
      <c r="G390" s="94"/>
      <c r="H390" s="94">
        <f>H391</f>
        <v>336.1</v>
      </c>
      <c r="I390" s="94">
        <v>0</v>
      </c>
      <c r="J390" s="94">
        <v>0</v>
      </c>
    </row>
    <row r="391" spans="1:10" x14ac:dyDescent="0.3">
      <c r="A391" s="8"/>
      <c r="B391" s="23"/>
      <c r="C391" s="22" t="s">
        <v>310</v>
      </c>
      <c r="D391" s="23"/>
      <c r="E391" s="93" t="s">
        <v>309</v>
      </c>
      <c r="F391" s="27">
        <f>F392+F394</f>
        <v>336.1</v>
      </c>
      <c r="G391" s="27"/>
      <c r="H391" s="27">
        <f>H392+H394</f>
        <v>336.1</v>
      </c>
      <c r="I391" s="27">
        <v>0</v>
      </c>
      <c r="J391" s="27">
        <v>0</v>
      </c>
    </row>
    <row r="392" spans="1:10" ht="26.4" x14ac:dyDescent="0.3">
      <c r="A392" s="8"/>
      <c r="B392" s="55"/>
      <c r="C392" s="92" t="s">
        <v>308</v>
      </c>
      <c r="D392" s="23"/>
      <c r="E392" s="10" t="s">
        <v>307</v>
      </c>
      <c r="F392" s="9">
        <f>F393</f>
        <v>36.1</v>
      </c>
      <c r="G392" s="9"/>
      <c r="H392" s="9">
        <f>H393</f>
        <v>36.1</v>
      </c>
      <c r="I392" s="9">
        <v>0</v>
      </c>
      <c r="J392" s="9">
        <v>0</v>
      </c>
    </row>
    <row r="393" spans="1:10" x14ac:dyDescent="0.3">
      <c r="A393" s="8"/>
      <c r="B393" s="23"/>
      <c r="C393" s="57"/>
      <c r="D393" s="7" t="s">
        <v>12</v>
      </c>
      <c r="E393" s="6" t="s">
        <v>11</v>
      </c>
      <c r="F393" s="9">
        <v>36.1</v>
      </c>
      <c r="G393" s="9"/>
      <c r="H393" s="9">
        <v>36.1</v>
      </c>
      <c r="I393" s="9">
        <v>0</v>
      </c>
      <c r="J393" s="9">
        <v>0</v>
      </c>
    </row>
    <row r="394" spans="1:10" s="24" customFormat="1" ht="15" customHeight="1" x14ac:dyDescent="0.3">
      <c r="A394" s="90"/>
      <c r="B394" s="90"/>
      <c r="C394" s="7" t="s">
        <v>613</v>
      </c>
      <c r="D394" s="7"/>
      <c r="E394" s="6" t="s">
        <v>614</v>
      </c>
      <c r="F394" s="9">
        <f>F395</f>
        <v>300</v>
      </c>
      <c r="G394" s="9"/>
      <c r="H394" s="9">
        <f>H395</f>
        <v>300</v>
      </c>
      <c r="I394" s="9">
        <v>0</v>
      </c>
      <c r="J394" s="9">
        <v>0</v>
      </c>
    </row>
    <row r="395" spans="1:10" s="24" customFormat="1" x14ac:dyDescent="0.3">
      <c r="A395" s="90"/>
      <c r="B395" s="90"/>
      <c r="C395" s="141"/>
      <c r="D395" s="7" t="s">
        <v>12</v>
      </c>
      <c r="E395" s="6" t="s">
        <v>11</v>
      </c>
      <c r="F395" s="9">
        <v>300</v>
      </c>
      <c r="G395" s="9"/>
      <c r="H395" s="9">
        <v>300</v>
      </c>
      <c r="I395" s="9">
        <v>0</v>
      </c>
      <c r="J395" s="9">
        <v>0</v>
      </c>
    </row>
    <row r="396" spans="1:10" x14ac:dyDescent="0.3">
      <c r="A396" s="8"/>
      <c r="B396" s="23" t="s">
        <v>162</v>
      </c>
      <c r="C396" s="22"/>
      <c r="D396" s="21"/>
      <c r="E396" s="20" t="s">
        <v>161</v>
      </c>
      <c r="F396" s="27">
        <f>F397</f>
        <v>8282.5300000000007</v>
      </c>
      <c r="G396" s="27">
        <f>G397</f>
        <v>753.6</v>
      </c>
      <c r="H396" s="27">
        <f>H397</f>
        <v>9036.1299999999992</v>
      </c>
      <c r="I396" s="27">
        <f>I397</f>
        <v>0</v>
      </c>
      <c r="J396" s="27">
        <f>J397</f>
        <v>0</v>
      </c>
    </row>
    <row r="397" spans="1:10" x14ac:dyDescent="0.3">
      <c r="A397" s="8"/>
      <c r="B397" s="23" t="s">
        <v>258</v>
      </c>
      <c r="C397" s="22"/>
      <c r="D397" s="21"/>
      <c r="E397" s="20" t="s">
        <v>257</v>
      </c>
      <c r="F397" s="27">
        <f>F398+F404</f>
        <v>8282.5300000000007</v>
      </c>
      <c r="G397" s="27">
        <f>G398+G404</f>
        <v>753.6</v>
      </c>
      <c r="H397" s="27">
        <f>H398+H404</f>
        <v>9036.1299999999992</v>
      </c>
      <c r="I397" s="27">
        <f>I398</f>
        <v>0</v>
      </c>
      <c r="J397" s="27">
        <f>J398</f>
        <v>0</v>
      </c>
    </row>
    <row r="398" spans="1:10" x14ac:dyDescent="0.3">
      <c r="A398" s="8"/>
      <c r="B398" s="23"/>
      <c r="C398" s="22" t="s">
        <v>36</v>
      </c>
      <c r="D398" s="21"/>
      <c r="E398" s="28" t="s">
        <v>35</v>
      </c>
      <c r="F398" s="27">
        <f t="shared" ref="F398:H402" si="27">F399</f>
        <v>8191.33</v>
      </c>
      <c r="G398" s="27"/>
      <c r="H398" s="27">
        <f t="shared" si="27"/>
        <v>8191.33</v>
      </c>
      <c r="I398" s="27">
        <f t="shared" ref="I398:J400" si="28">I399</f>
        <v>0</v>
      </c>
      <c r="J398" s="27">
        <f t="shared" si="28"/>
        <v>0</v>
      </c>
    </row>
    <row r="399" spans="1:10" ht="26.4" x14ac:dyDescent="0.3">
      <c r="A399" s="54"/>
      <c r="B399" s="34"/>
      <c r="C399" s="35" t="s">
        <v>87</v>
      </c>
      <c r="D399" s="34"/>
      <c r="E399" s="33" t="s">
        <v>228</v>
      </c>
      <c r="F399" s="32">
        <f t="shared" si="27"/>
        <v>8191.33</v>
      </c>
      <c r="G399" s="32"/>
      <c r="H399" s="32">
        <f t="shared" si="27"/>
        <v>8191.33</v>
      </c>
      <c r="I399" s="32">
        <f t="shared" si="28"/>
        <v>0</v>
      </c>
      <c r="J399" s="32">
        <f t="shared" si="28"/>
        <v>0</v>
      </c>
    </row>
    <row r="400" spans="1:10" x14ac:dyDescent="0.3">
      <c r="A400" s="31"/>
      <c r="B400" s="31"/>
      <c r="C400" s="31" t="s">
        <v>192</v>
      </c>
      <c r="D400" s="31"/>
      <c r="E400" s="83" t="s">
        <v>191</v>
      </c>
      <c r="F400" s="29">
        <f t="shared" si="27"/>
        <v>8191.33</v>
      </c>
      <c r="G400" s="29"/>
      <c r="H400" s="29">
        <f t="shared" si="27"/>
        <v>8191.33</v>
      </c>
      <c r="I400" s="29">
        <f t="shared" si="28"/>
        <v>0</v>
      </c>
      <c r="J400" s="29">
        <f t="shared" si="28"/>
        <v>0</v>
      </c>
    </row>
    <row r="401" spans="1:10" s="24" customFormat="1" ht="41.25" customHeight="1" x14ac:dyDescent="0.3">
      <c r="A401" s="226"/>
      <c r="B401" s="226"/>
      <c r="C401" s="226" t="s">
        <v>306</v>
      </c>
      <c r="D401" s="226"/>
      <c r="E401" s="227" t="s">
        <v>305</v>
      </c>
      <c r="F401" s="228">
        <f t="shared" si="27"/>
        <v>8191.33</v>
      </c>
      <c r="G401" s="228"/>
      <c r="H401" s="228">
        <f t="shared" si="27"/>
        <v>8191.33</v>
      </c>
      <c r="I401" s="228">
        <f>I402</f>
        <v>0</v>
      </c>
      <c r="J401" s="228">
        <f>J402</f>
        <v>0</v>
      </c>
    </row>
    <row r="402" spans="1:10" ht="26.4" x14ac:dyDescent="0.3">
      <c r="A402" s="8"/>
      <c r="B402" s="8"/>
      <c r="C402" s="7" t="s">
        <v>304</v>
      </c>
      <c r="D402" s="7"/>
      <c r="E402" s="91" t="s">
        <v>303</v>
      </c>
      <c r="F402" s="5">
        <f t="shared" si="27"/>
        <v>8191.33</v>
      </c>
      <c r="G402" s="5"/>
      <c r="H402" s="5">
        <f t="shared" si="27"/>
        <v>8191.33</v>
      </c>
      <c r="I402" s="5">
        <f>I403</f>
        <v>0</v>
      </c>
      <c r="J402" s="5">
        <v>0</v>
      </c>
    </row>
    <row r="403" spans="1:10" ht="27" x14ac:dyDescent="0.3">
      <c r="A403" s="8"/>
      <c r="B403" s="8"/>
      <c r="C403" s="7"/>
      <c r="D403" s="7" t="s">
        <v>277</v>
      </c>
      <c r="E403" s="6" t="s">
        <v>276</v>
      </c>
      <c r="F403" s="5">
        <v>8191.33</v>
      </c>
      <c r="G403" s="5"/>
      <c r="H403" s="5">
        <v>8191.33</v>
      </c>
      <c r="I403" s="5">
        <v>0</v>
      </c>
      <c r="J403" s="5">
        <v>0</v>
      </c>
    </row>
    <row r="404" spans="1:10" x14ac:dyDescent="0.3">
      <c r="A404" s="98"/>
      <c r="B404" s="98"/>
      <c r="C404" s="245" t="s">
        <v>18</v>
      </c>
      <c r="D404" s="245"/>
      <c r="E404" s="248" t="s">
        <v>17</v>
      </c>
      <c r="F404" s="292">
        <f>F405</f>
        <v>91.2</v>
      </c>
      <c r="G404" s="292">
        <f>G405</f>
        <v>753.6</v>
      </c>
      <c r="H404" s="292">
        <f>H405</f>
        <v>844.80000000000007</v>
      </c>
      <c r="I404" s="292">
        <f t="shared" ref="I404:J408" si="29">I405</f>
        <v>0</v>
      </c>
      <c r="J404" s="292">
        <f t="shared" si="29"/>
        <v>0</v>
      </c>
    </row>
    <row r="405" spans="1:10" ht="27" x14ac:dyDescent="0.3">
      <c r="A405" s="207"/>
      <c r="B405" s="207"/>
      <c r="C405" s="15" t="s">
        <v>16</v>
      </c>
      <c r="D405" s="15"/>
      <c r="E405" s="14" t="s">
        <v>15</v>
      </c>
      <c r="F405" s="293">
        <f>F406+F408</f>
        <v>91.2</v>
      </c>
      <c r="G405" s="293">
        <f>G406+G408</f>
        <v>753.6</v>
      </c>
      <c r="H405" s="293">
        <f>H406+H408</f>
        <v>844.80000000000007</v>
      </c>
      <c r="I405" s="293">
        <f>I406+I408</f>
        <v>0</v>
      </c>
      <c r="J405" s="293">
        <f>J406+J408</f>
        <v>0</v>
      </c>
    </row>
    <row r="406" spans="1:10" ht="26.4" x14ac:dyDescent="0.3">
      <c r="A406" s="8"/>
      <c r="B406" s="8"/>
      <c r="C406" s="75" t="s">
        <v>832</v>
      </c>
      <c r="D406" s="7"/>
      <c r="E406" s="10" t="s">
        <v>833</v>
      </c>
      <c r="F406" s="285">
        <f>F407</f>
        <v>91.2</v>
      </c>
      <c r="G406" s="285"/>
      <c r="H406" s="285">
        <f>H407</f>
        <v>91.2</v>
      </c>
      <c r="I406" s="285">
        <f t="shared" si="29"/>
        <v>0</v>
      </c>
      <c r="J406" s="285">
        <f t="shared" si="29"/>
        <v>0</v>
      </c>
    </row>
    <row r="407" spans="1:10" x14ac:dyDescent="0.3">
      <c r="A407" s="8"/>
      <c r="B407" s="8"/>
      <c r="C407" s="23"/>
      <c r="D407" s="7" t="s">
        <v>12</v>
      </c>
      <c r="E407" s="6" t="s">
        <v>11</v>
      </c>
      <c r="F407" s="285">
        <v>91.2</v>
      </c>
      <c r="G407" s="285"/>
      <c r="H407" s="285">
        <v>91.2</v>
      </c>
      <c r="I407" s="5">
        <v>0</v>
      </c>
      <c r="J407" s="5">
        <v>0</v>
      </c>
    </row>
    <row r="408" spans="1:10" ht="27" x14ac:dyDescent="0.3">
      <c r="A408" s="8"/>
      <c r="B408" s="8"/>
      <c r="C408" s="75" t="s">
        <v>870</v>
      </c>
      <c r="D408" s="75"/>
      <c r="E408" s="336" t="s">
        <v>876</v>
      </c>
      <c r="F408" s="285">
        <f>F409</f>
        <v>0</v>
      </c>
      <c r="G408" s="285">
        <f>G409</f>
        <v>753.6</v>
      </c>
      <c r="H408" s="285">
        <f>H409</f>
        <v>753.6</v>
      </c>
      <c r="I408" s="285">
        <f t="shared" si="29"/>
        <v>0</v>
      </c>
      <c r="J408" s="285">
        <f t="shared" si="29"/>
        <v>0</v>
      </c>
    </row>
    <row r="409" spans="1:10" x14ac:dyDescent="0.3">
      <c r="A409" s="8"/>
      <c r="B409" s="8"/>
      <c r="C409" s="23"/>
      <c r="D409" s="7" t="s">
        <v>12</v>
      </c>
      <c r="E409" s="6" t="s">
        <v>11</v>
      </c>
      <c r="F409" s="285">
        <v>0</v>
      </c>
      <c r="G409" s="285">
        <v>753.6</v>
      </c>
      <c r="H409" s="285">
        <v>753.6</v>
      </c>
      <c r="I409" s="5">
        <v>0</v>
      </c>
      <c r="J409" s="5">
        <v>0</v>
      </c>
    </row>
    <row r="410" spans="1:10" x14ac:dyDescent="0.3">
      <c r="A410" s="88"/>
      <c r="B410" s="63" t="s">
        <v>136</v>
      </c>
      <c r="C410" s="63"/>
      <c r="D410" s="87"/>
      <c r="E410" s="86" t="s">
        <v>135</v>
      </c>
      <c r="F410" s="85">
        <f>F411+F423</f>
        <v>68505.130929999999</v>
      </c>
      <c r="G410" s="85"/>
      <c r="H410" s="85">
        <f>H411+H423</f>
        <v>68505.130929999999</v>
      </c>
      <c r="I410" s="85">
        <f t="shared" ref="F410:J413" si="30">I411</f>
        <v>0</v>
      </c>
      <c r="J410" s="85">
        <f t="shared" si="30"/>
        <v>0</v>
      </c>
    </row>
    <row r="411" spans="1:10" x14ac:dyDescent="0.3">
      <c r="A411" s="88"/>
      <c r="B411" s="63" t="s">
        <v>134</v>
      </c>
      <c r="C411" s="63"/>
      <c r="D411" s="87"/>
      <c r="E411" s="86" t="s">
        <v>133</v>
      </c>
      <c r="F411" s="85">
        <f t="shared" si="30"/>
        <v>68477.130929999999</v>
      </c>
      <c r="G411" s="85"/>
      <c r="H411" s="85">
        <f t="shared" si="30"/>
        <v>68477.130929999999</v>
      </c>
      <c r="I411" s="85">
        <f t="shared" si="30"/>
        <v>0</v>
      </c>
      <c r="J411" s="85">
        <f t="shared" si="30"/>
        <v>0</v>
      </c>
    </row>
    <row r="412" spans="1:10" x14ac:dyDescent="0.3">
      <c r="A412" s="21"/>
      <c r="B412" s="23"/>
      <c r="C412" s="22" t="s">
        <v>36</v>
      </c>
      <c r="D412" s="23"/>
      <c r="E412" s="28" t="s">
        <v>35</v>
      </c>
      <c r="F412" s="27">
        <f t="shared" si="30"/>
        <v>68477.130929999999</v>
      </c>
      <c r="G412" s="27"/>
      <c r="H412" s="27">
        <f t="shared" si="30"/>
        <v>68477.130929999999</v>
      </c>
      <c r="I412" s="27">
        <f t="shared" si="30"/>
        <v>0</v>
      </c>
      <c r="J412" s="27">
        <f t="shared" si="30"/>
        <v>0</v>
      </c>
    </row>
    <row r="413" spans="1:10" ht="26.4" x14ac:dyDescent="0.3">
      <c r="A413" s="54"/>
      <c r="B413" s="34"/>
      <c r="C413" s="35" t="s">
        <v>302</v>
      </c>
      <c r="D413" s="34"/>
      <c r="E413" s="33" t="s">
        <v>301</v>
      </c>
      <c r="F413" s="32">
        <f t="shared" si="30"/>
        <v>68477.130929999999</v>
      </c>
      <c r="G413" s="32"/>
      <c r="H413" s="32">
        <f t="shared" si="30"/>
        <v>68477.130929999999</v>
      </c>
      <c r="I413" s="32">
        <f t="shared" si="30"/>
        <v>0</v>
      </c>
      <c r="J413" s="32">
        <f t="shared" si="30"/>
        <v>0</v>
      </c>
    </row>
    <row r="414" spans="1:10" ht="27" x14ac:dyDescent="0.3">
      <c r="A414" s="31"/>
      <c r="B414" s="31"/>
      <c r="C414" s="31" t="s">
        <v>300</v>
      </c>
      <c r="D414" s="31"/>
      <c r="E414" s="83" t="s">
        <v>100</v>
      </c>
      <c r="F414" s="29">
        <f>F415</f>
        <v>68477.130929999999</v>
      </c>
      <c r="G414" s="29"/>
      <c r="H414" s="29">
        <f>H415</f>
        <v>68477.130929999999</v>
      </c>
      <c r="I414" s="29">
        <f>I415</f>
        <v>0</v>
      </c>
      <c r="J414" s="29">
        <f>J415</f>
        <v>0</v>
      </c>
    </row>
    <row r="415" spans="1:10" ht="40.200000000000003" x14ac:dyDescent="0.3">
      <c r="A415" s="226"/>
      <c r="B415" s="226"/>
      <c r="C415" s="226" t="s">
        <v>299</v>
      </c>
      <c r="D415" s="226"/>
      <c r="E415" s="227" t="s">
        <v>117</v>
      </c>
      <c r="F415" s="228">
        <f>F419+F417</f>
        <v>68477.130929999999</v>
      </c>
      <c r="G415" s="228"/>
      <c r="H415" s="228">
        <f>H419+H417</f>
        <v>68477.130929999999</v>
      </c>
      <c r="I415" s="228">
        <f>I419</f>
        <v>0</v>
      </c>
      <c r="J415" s="228">
        <f>J419</f>
        <v>0</v>
      </c>
    </row>
    <row r="416" spans="1:10" s="24" customFormat="1" ht="27" x14ac:dyDescent="0.3">
      <c r="A416" s="7"/>
      <c r="B416" s="7"/>
      <c r="C416" s="7" t="s">
        <v>744</v>
      </c>
      <c r="D416" s="7"/>
      <c r="E416" s="6" t="s">
        <v>634</v>
      </c>
      <c r="F416" s="9">
        <f>F417</f>
        <v>46.2</v>
      </c>
      <c r="G416" s="9"/>
      <c r="H416" s="9">
        <f>H417</f>
        <v>46.2</v>
      </c>
      <c r="I416" s="5">
        <f>I417</f>
        <v>0</v>
      </c>
      <c r="J416" s="5">
        <v>0</v>
      </c>
    </row>
    <row r="417" spans="1:10" s="24" customFormat="1" x14ac:dyDescent="0.3">
      <c r="A417" s="7"/>
      <c r="B417" s="7"/>
      <c r="C417" s="7"/>
      <c r="D417" s="7" t="s">
        <v>12</v>
      </c>
      <c r="E417" s="6" t="s">
        <v>11</v>
      </c>
      <c r="F417" s="9">
        <v>46.2</v>
      </c>
      <c r="G417" s="9"/>
      <c r="H417" s="9">
        <v>46.2</v>
      </c>
      <c r="I417" s="5">
        <f>I418</f>
        <v>0</v>
      </c>
      <c r="J417" s="5">
        <v>0</v>
      </c>
    </row>
    <row r="418" spans="1:10" s="24" customFormat="1" x14ac:dyDescent="0.3">
      <c r="A418" s="61"/>
      <c r="B418" s="61"/>
      <c r="C418" s="37" t="s">
        <v>298</v>
      </c>
      <c r="D418" s="10"/>
      <c r="E418" s="10" t="s">
        <v>297</v>
      </c>
      <c r="F418" s="9">
        <f>F419</f>
        <v>68430.930930000002</v>
      </c>
      <c r="G418" s="9"/>
      <c r="H418" s="9">
        <f>H419</f>
        <v>68430.930930000002</v>
      </c>
      <c r="I418" s="9">
        <f>I419</f>
        <v>0</v>
      </c>
      <c r="J418" s="9">
        <v>0</v>
      </c>
    </row>
    <row r="419" spans="1:10" x14ac:dyDescent="0.3">
      <c r="A419" s="84"/>
      <c r="B419" s="84"/>
      <c r="C419" s="61"/>
      <c r="D419" s="84"/>
      <c r="E419" s="82" t="s">
        <v>296</v>
      </c>
      <c r="F419" s="5">
        <f>F420</f>
        <v>68430.930930000002</v>
      </c>
      <c r="G419" s="5"/>
      <c r="H419" s="5">
        <f>H420</f>
        <v>68430.930930000002</v>
      </c>
      <c r="I419" s="5">
        <f>I420</f>
        <v>0</v>
      </c>
      <c r="J419" s="5">
        <v>0</v>
      </c>
    </row>
    <row r="420" spans="1:10" ht="27" x14ac:dyDescent="0.3">
      <c r="A420" s="84"/>
      <c r="B420" s="84"/>
      <c r="C420" s="84"/>
      <c r="D420" s="75" t="s">
        <v>277</v>
      </c>
      <c r="E420" s="6" t="s">
        <v>276</v>
      </c>
      <c r="F420" s="5">
        <f>F421+F422</f>
        <v>68430.930930000002</v>
      </c>
      <c r="G420" s="5"/>
      <c r="H420" s="5">
        <f>H421+H422</f>
        <v>68430.930930000002</v>
      </c>
      <c r="I420" s="5">
        <f>I421+I422</f>
        <v>0</v>
      </c>
      <c r="J420" s="5">
        <v>0</v>
      </c>
    </row>
    <row r="421" spans="1:10" x14ac:dyDescent="0.3">
      <c r="A421" s="84"/>
      <c r="B421" s="84"/>
      <c r="C421" s="84"/>
      <c r="D421" s="75"/>
      <c r="E421" s="6" t="s">
        <v>165</v>
      </c>
      <c r="F421" s="5">
        <v>68362.5</v>
      </c>
      <c r="G421" s="5"/>
      <c r="H421" s="5">
        <v>68362.5</v>
      </c>
      <c r="I421" s="5">
        <v>0</v>
      </c>
      <c r="J421" s="5">
        <v>0</v>
      </c>
    </row>
    <row r="422" spans="1:10" x14ac:dyDescent="0.3">
      <c r="A422" s="84"/>
      <c r="B422" s="84"/>
      <c r="C422" s="84"/>
      <c r="D422" s="75"/>
      <c r="E422" s="6" t="s">
        <v>164</v>
      </c>
      <c r="F422" s="5">
        <v>68.430930000000004</v>
      </c>
      <c r="G422" s="5"/>
      <c r="H422" s="5">
        <v>68.430930000000004</v>
      </c>
      <c r="I422" s="59">
        <v>0</v>
      </c>
      <c r="J422" s="5">
        <v>0</v>
      </c>
    </row>
    <row r="423" spans="1:10" x14ac:dyDescent="0.3">
      <c r="A423" s="266"/>
      <c r="B423" s="23" t="s">
        <v>105</v>
      </c>
      <c r="C423" s="22"/>
      <c r="D423" s="21"/>
      <c r="E423" s="20" t="s">
        <v>104</v>
      </c>
      <c r="F423" s="60">
        <f t="shared" ref="F423:H428" si="31">F424</f>
        <v>28</v>
      </c>
      <c r="G423" s="60"/>
      <c r="H423" s="60">
        <f t="shared" si="31"/>
        <v>28</v>
      </c>
      <c r="I423" s="60">
        <f t="shared" ref="I423:J427" si="32">I424</f>
        <v>0</v>
      </c>
      <c r="J423" s="60">
        <f t="shared" si="32"/>
        <v>0</v>
      </c>
    </row>
    <row r="424" spans="1:10" x14ac:dyDescent="0.3">
      <c r="A424" s="266"/>
      <c r="B424" s="23"/>
      <c r="C424" s="22" t="s">
        <v>36</v>
      </c>
      <c r="D424" s="21"/>
      <c r="E424" s="28" t="s">
        <v>35</v>
      </c>
      <c r="F424" s="60">
        <f t="shared" si="31"/>
        <v>28</v>
      </c>
      <c r="G424" s="60"/>
      <c r="H424" s="60">
        <f t="shared" si="31"/>
        <v>28</v>
      </c>
      <c r="I424" s="60">
        <f t="shared" si="32"/>
        <v>0</v>
      </c>
      <c r="J424" s="60">
        <f t="shared" si="32"/>
        <v>0</v>
      </c>
    </row>
    <row r="425" spans="1:10" ht="26.4" x14ac:dyDescent="0.3">
      <c r="A425" s="267"/>
      <c r="B425" s="34"/>
      <c r="C425" s="35" t="s">
        <v>65</v>
      </c>
      <c r="D425" s="34"/>
      <c r="E425" s="33" t="s">
        <v>64</v>
      </c>
      <c r="F425" s="32">
        <f t="shared" si="31"/>
        <v>28</v>
      </c>
      <c r="G425" s="32"/>
      <c r="H425" s="32">
        <f t="shared" si="31"/>
        <v>28</v>
      </c>
      <c r="I425" s="32">
        <f t="shared" si="32"/>
        <v>0</v>
      </c>
      <c r="J425" s="32">
        <f t="shared" si="32"/>
        <v>0</v>
      </c>
    </row>
    <row r="426" spans="1:10" ht="27" x14ac:dyDescent="0.3">
      <c r="A426" s="268"/>
      <c r="B426" s="31"/>
      <c r="C426" s="31" t="s">
        <v>101</v>
      </c>
      <c r="D426" s="31"/>
      <c r="E426" s="52" t="s">
        <v>100</v>
      </c>
      <c r="F426" s="29">
        <f t="shared" si="31"/>
        <v>28</v>
      </c>
      <c r="G426" s="29"/>
      <c r="H426" s="29">
        <f t="shared" si="31"/>
        <v>28</v>
      </c>
      <c r="I426" s="29">
        <f t="shared" si="32"/>
        <v>0</v>
      </c>
      <c r="J426" s="29">
        <f t="shared" si="32"/>
        <v>0</v>
      </c>
    </row>
    <row r="427" spans="1:10" ht="27" x14ac:dyDescent="0.3">
      <c r="A427" s="269"/>
      <c r="B427" s="226"/>
      <c r="C427" s="226" t="s">
        <v>99</v>
      </c>
      <c r="D427" s="234"/>
      <c r="E427" s="227" t="s">
        <v>98</v>
      </c>
      <c r="F427" s="228">
        <f t="shared" si="31"/>
        <v>28</v>
      </c>
      <c r="G427" s="228"/>
      <c r="H427" s="228">
        <f t="shared" si="31"/>
        <v>28</v>
      </c>
      <c r="I427" s="228">
        <f t="shared" si="32"/>
        <v>0</v>
      </c>
      <c r="J427" s="228">
        <f t="shared" si="32"/>
        <v>0</v>
      </c>
    </row>
    <row r="428" spans="1:10" s="58" customFormat="1" x14ac:dyDescent="0.3">
      <c r="A428" s="74"/>
      <c r="B428" s="7"/>
      <c r="C428" s="7" t="s">
        <v>620</v>
      </c>
      <c r="D428" s="7"/>
      <c r="E428" s="6" t="s">
        <v>621</v>
      </c>
      <c r="F428" s="286">
        <f t="shared" si="31"/>
        <v>28</v>
      </c>
      <c r="G428" s="286"/>
      <c r="H428" s="286">
        <f t="shared" si="31"/>
        <v>28</v>
      </c>
      <c r="I428" s="9">
        <v>0</v>
      </c>
      <c r="J428" s="9">
        <v>0</v>
      </c>
    </row>
    <row r="429" spans="1:10" s="58" customFormat="1" x14ac:dyDescent="0.3">
      <c r="A429" s="74"/>
      <c r="B429" s="7"/>
      <c r="C429" s="7"/>
      <c r="D429" s="7" t="s">
        <v>12</v>
      </c>
      <c r="E429" s="6" t="s">
        <v>11</v>
      </c>
      <c r="F429" s="286">
        <v>28</v>
      </c>
      <c r="G429" s="286"/>
      <c r="H429" s="286">
        <v>28</v>
      </c>
      <c r="I429" s="9">
        <v>0</v>
      </c>
      <c r="J429" s="9">
        <v>0</v>
      </c>
    </row>
    <row r="430" spans="1:10" x14ac:dyDescent="0.3">
      <c r="A430" s="21"/>
      <c r="B430" s="23">
        <v>1000</v>
      </c>
      <c r="C430" s="22"/>
      <c r="D430" s="21"/>
      <c r="E430" s="20" t="s">
        <v>89</v>
      </c>
      <c r="F430" s="27">
        <f>F431+F438+F449+F463</f>
        <v>16558.034</v>
      </c>
      <c r="G430" s="27">
        <f>G431+G438+G449+G463</f>
        <v>127.6</v>
      </c>
      <c r="H430" s="27">
        <f>H431+H438+H449+H463</f>
        <v>16685.633999999998</v>
      </c>
      <c r="I430" s="27">
        <f>I431+I438+I449+I463</f>
        <v>26619.683399999998</v>
      </c>
      <c r="J430" s="27">
        <f>J431+J438+J449+J463</f>
        <v>20233.925559999996</v>
      </c>
    </row>
    <row r="431" spans="1:10" x14ac:dyDescent="0.3">
      <c r="A431" s="21"/>
      <c r="B431" s="23" t="s">
        <v>295</v>
      </c>
      <c r="C431" s="22"/>
      <c r="D431" s="21"/>
      <c r="E431" s="28" t="s">
        <v>294</v>
      </c>
      <c r="F431" s="27">
        <f t="shared" ref="F431:J436" si="33">F432</f>
        <v>8606.5</v>
      </c>
      <c r="G431" s="27"/>
      <c r="H431" s="27">
        <f t="shared" si="33"/>
        <v>8606.5</v>
      </c>
      <c r="I431" s="27">
        <f t="shared" si="33"/>
        <v>8752.0999999999985</v>
      </c>
      <c r="J431" s="27">
        <f t="shared" si="33"/>
        <v>8752.0999999999985</v>
      </c>
    </row>
    <row r="432" spans="1:10" x14ac:dyDescent="0.3">
      <c r="A432" s="21"/>
      <c r="B432" s="23"/>
      <c r="C432" s="22" t="s">
        <v>36</v>
      </c>
      <c r="D432" s="23"/>
      <c r="E432" s="28" t="s">
        <v>35</v>
      </c>
      <c r="F432" s="27">
        <f t="shared" si="33"/>
        <v>8606.5</v>
      </c>
      <c r="G432" s="27"/>
      <c r="H432" s="27">
        <f t="shared" si="33"/>
        <v>8606.5</v>
      </c>
      <c r="I432" s="27">
        <f t="shared" si="33"/>
        <v>8752.0999999999985</v>
      </c>
      <c r="J432" s="27">
        <f t="shared" si="33"/>
        <v>8752.0999999999985</v>
      </c>
    </row>
    <row r="433" spans="1:10" ht="26.4" x14ac:dyDescent="0.3">
      <c r="A433" s="54"/>
      <c r="B433" s="34"/>
      <c r="C433" s="35" t="s">
        <v>34</v>
      </c>
      <c r="D433" s="34"/>
      <c r="E433" s="33" t="s">
        <v>103</v>
      </c>
      <c r="F433" s="32">
        <f t="shared" si="33"/>
        <v>8606.5</v>
      </c>
      <c r="G433" s="32"/>
      <c r="H433" s="32">
        <f t="shared" si="33"/>
        <v>8606.5</v>
      </c>
      <c r="I433" s="32">
        <f t="shared" si="33"/>
        <v>8752.0999999999985</v>
      </c>
      <c r="J433" s="32">
        <f t="shared" si="33"/>
        <v>8752.0999999999985</v>
      </c>
    </row>
    <row r="434" spans="1:10" ht="27" x14ac:dyDescent="0.3">
      <c r="A434" s="31"/>
      <c r="B434" s="31"/>
      <c r="C434" s="31" t="s">
        <v>32</v>
      </c>
      <c r="D434" s="31"/>
      <c r="E434" s="83" t="s">
        <v>31</v>
      </c>
      <c r="F434" s="29">
        <f t="shared" si="33"/>
        <v>8606.5</v>
      </c>
      <c r="G434" s="29"/>
      <c r="H434" s="29">
        <f t="shared" si="33"/>
        <v>8606.5</v>
      </c>
      <c r="I434" s="29">
        <f t="shared" si="33"/>
        <v>8752.0999999999985</v>
      </c>
      <c r="J434" s="29">
        <f t="shared" si="33"/>
        <v>8752.0999999999985</v>
      </c>
    </row>
    <row r="435" spans="1:10" ht="40.200000000000003" x14ac:dyDescent="0.3">
      <c r="A435" s="226"/>
      <c r="B435" s="226"/>
      <c r="C435" s="226" t="s">
        <v>30</v>
      </c>
      <c r="D435" s="226"/>
      <c r="E435" s="227" t="s">
        <v>29</v>
      </c>
      <c r="F435" s="228">
        <f t="shared" si="33"/>
        <v>8606.5</v>
      </c>
      <c r="G435" s="228"/>
      <c r="H435" s="228">
        <f t="shared" si="33"/>
        <v>8606.5</v>
      </c>
      <c r="I435" s="228">
        <f t="shared" si="33"/>
        <v>8752.0999999999985</v>
      </c>
      <c r="J435" s="228">
        <f t="shared" si="33"/>
        <v>8752.0999999999985</v>
      </c>
    </row>
    <row r="436" spans="1:10" ht="27" x14ac:dyDescent="0.3">
      <c r="A436" s="8"/>
      <c r="B436" s="8"/>
      <c r="C436" s="7" t="s">
        <v>293</v>
      </c>
      <c r="D436" s="7"/>
      <c r="E436" s="64" t="s">
        <v>292</v>
      </c>
      <c r="F436" s="9">
        <f t="shared" si="33"/>
        <v>8606.5</v>
      </c>
      <c r="G436" s="9"/>
      <c r="H436" s="9">
        <f t="shared" si="33"/>
        <v>8606.5</v>
      </c>
      <c r="I436" s="9">
        <f t="shared" si="33"/>
        <v>8752.0999999999985</v>
      </c>
      <c r="J436" s="9">
        <f t="shared" si="33"/>
        <v>8752.0999999999985</v>
      </c>
    </row>
    <row r="437" spans="1:10" x14ac:dyDescent="0.3">
      <c r="A437" s="8"/>
      <c r="B437" s="8"/>
      <c r="C437" s="7"/>
      <c r="D437" s="7" t="s">
        <v>79</v>
      </c>
      <c r="E437" s="6" t="s">
        <v>78</v>
      </c>
      <c r="F437" s="9">
        <f>8666.7-60.2</f>
        <v>8606.5</v>
      </c>
      <c r="G437" s="9"/>
      <c r="H437" s="9">
        <f>8666.7-60.2</f>
        <v>8606.5</v>
      </c>
      <c r="I437" s="9">
        <f>8812.3-60.2</f>
        <v>8752.0999999999985</v>
      </c>
      <c r="J437" s="9">
        <f>8812.3-60.2</f>
        <v>8752.0999999999985</v>
      </c>
    </row>
    <row r="438" spans="1:10" x14ac:dyDescent="0.3">
      <c r="A438" s="21"/>
      <c r="B438" s="23" t="s">
        <v>291</v>
      </c>
      <c r="C438" s="22"/>
      <c r="D438" s="21"/>
      <c r="E438" s="20" t="s">
        <v>88</v>
      </c>
      <c r="F438" s="27">
        <f t="shared" ref="F438:J439" si="34">F439</f>
        <v>1421.9</v>
      </c>
      <c r="G438" s="27"/>
      <c r="H438" s="27">
        <f t="shared" si="34"/>
        <v>1421.9</v>
      </c>
      <c r="I438" s="27">
        <f t="shared" si="34"/>
        <v>2860.0223999999998</v>
      </c>
      <c r="J438" s="27">
        <f t="shared" si="34"/>
        <v>3940.62556</v>
      </c>
    </row>
    <row r="439" spans="1:10" x14ac:dyDescent="0.3">
      <c r="A439" s="21"/>
      <c r="B439" s="23"/>
      <c r="C439" s="22" t="s">
        <v>36</v>
      </c>
      <c r="D439" s="23"/>
      <c r="E439" s="28" t="s">
        <v>35</v>
      </c>
      <c r="F439" s="27">
        <f t="shared" si="34"/>
        <v>1421.9</v>
      </c>
      <c r="G439" s="27"/>
      <c r="H439" s="27">
        <f t="shared" si="34"/>
        <v>1421.9</v>
      </c>
      <c r="I439" s="27">
        <f>I440+I444</f>
        <v>2860.0223999999998</v>
      </c>
      <c r="J439" s="27">
        <f>J440+J444</f>
        <v>3940.62556</v>
      </c>
    </row>
    <row r="440" spans="1:10" ht="26.4" x14ac:dyDescent="0.3">
      <c r="A440" s="54"/>
      <c r="B440" s="34"/>
      <c r="C440" s="35" t="s">
        <v>290</v>
      </c>
      <c r="D440" s="34"/>
      <c r="E440" s="33" t="s">
        <v>289</v>
      </c>
      <c r="F440" s="32">
        <f>F441</f>
        <v>1421.9</v>
      </c>
      <c r="G440" s="32"/>
      <c r="H440" s="32">
        <f>H441</f>
        <v>1421.9</v>
      </c>
      <c r="I440" s="32">
        <f t="shared" ref="I440:J442" si="35">I441</f>
        <v>1421.9</v>
      </c>
      <c r="J440" s="32">
        <f t="shared" si="35"/>
        <v>1421.9</v>
      </c>
    </row>
    <row r="441" spans="1:10" ht="27" x14ac:dyDescent="0.3">
      <c r="A441" s="226"/>
      <c r="B441" s="226"/>
      <c r="C441" s="226" t="s">
        <v>288</v>
      </c>
      <c r="D441" s="226"/>
      <c r="E441" s="227" t="s">
        <v>287</v>
      </c>
      <c r="F441" s="228">
        <f>F442</f>
        <v>1421.9</v>
      </c>
      <c r="G441" s="228"/>
      <c r="H441" s="228">
        <f>H442</f>
        <v>1421.9</v>
      </c>
      <c r="I441" s="228">
        <f t="shared" si="35"/>
        <v>1421.9</v>
      </c>
      <c r="J441" s="228">
        <f t="shared" si="35"/>
        <v>1421.9</v>
      </c>
    </row>
    <row r="442" spans="1:10" ht="27" x14ac:dyDescent="0.3">
      <c r="A442" s="8"/>
      <c r="B442" s="8"/>
      <c r="C442" s="7" t="s">
        <v>286</v>
      </c>
      <c r="D442" s="7"/>
      <c r="E442" s="82" t="s">
        <v>285</v>
      </c>
      <c r="F442" s="9">
        <f>F443</f>
        <v>1421.9</v>
      </c>
      <c r="G442" s="9"/>
      <c r="H442" s="9">
        <f>H443</f>
        <v>1421.9</v>
      </c>
      <c r="I442" s="9">
        <f t="shared" si="35"/>
        <v>1421.9</v>
      </c>
      <c r="J442" s="9">
        <f t="shared" si="35"/>
        <v>1421.9</v>
      </c>
    </row>
    <row r="443" spans="1:10" x14ac:dyDescent="0.3">
      <c r="A443" s="8"/>
      <c r="B443" s="8"/>
      <c r="C443" s="7"/>
      <c r="D443" s="7" t="s">
        <v>79</v>
      </c>
      <c r="E443" s="6" t="s">
        <v>78</v>
      </c>
      <c r="F443" s="9">
        <v>1421.9</v>
      </c>
      <c r="G443" s="9"/>
      <c r="H443" s="9">
        <v>1421.9</v>
      </c>
      <c r="I443" s="9">
        <v>1421.9</v>
      </c>
      <c r="J443" s="9">
        <v>1421.9</v>
      </c>
    </row>
    <row r="444" spans="1:10" ht="40.200000000000003" x14ac:dyDescent="0.3">
      <c r="A444" s="54"/>
      <c r="B444" s="34"/>
      <c r="C444" s="245" t="s">
        <v>378</v>
      </c>
      <c r="D444" s="249"/>
      <c r="E444" s="248" t="s">
        <v>662</v>
      </c>
      <c r="F444" s="97"/>
      <c r="G444" s="97"/>
      <c r="H444" s="97"/>
      <c r="I444" s="97">
        <f t="shared" ref="I444:J447" si="36">I445</f>
        <v>1438.1224</v>
      </c>
      <c r="J444" s="97">
        <f t="shared" si="36"/>
        <v>2518.7255599999999</v>
      </c>
    </row>
    <row r="445" spans="1:10" ht="40.200000000000003" x14ac:dyDescent="0.3">
      <c r="A445" s="226"/>
      <c r="B445" s="226"/>
      <c r="C445" s="226" t="s">
        <v>811</v>
      </c>
      <c r="D445" s="234"/>
      <c r="E445" s="227" t="s">
        <v>373</v>
      </c>
      <c r="F445" s="228"/>
      <c r="G445" s="228"/>
      <c r="H445" s="228"/>
      <c r="I445" s="228">
        <f t="shared" si="36"/>
        <v>1438.1224</v>
      </c>
      <c r="J445" s="228">
        <f t="shared" si="36"/>
        <v>2518.7255599999999</v>
      </c>
    </row>
    <row r="446" spans="1:10" ht="27" x14ac:dyDescent="0.3">
      <c r="A446" s="8"/>
      <c r="B446" s="8"/>
      <c r="C446" s="208" t="s">
        <v>622</v>
      </c>
      <c r="D446" s="208"/>
      <c r="E446" s="209" t="s">
        <v>812</v>
      </c>
      <c r="F446" s="9"/>
      <c r="G446" s="9"/>
      <c r="H446" s="9"/>
      <c r="I446" s="9">
        <f t="shared" si="36"/>
        <v>1438.1224</v>
      </c>
      <c r="J446" s="9">
        <f t="shared" si="36"/>
        <v>2518.7255599999999</v>
      </c>
    </row>
    <row r="447" spans="1:10" x14ac:dyDescent="0.3">
      <c r="A447" s="8"/>
      <c r="B447" s="8"/>
      <c r="C447" s="208"/>
      <c r="D447" s="208">
        <v>300</v>
      </c>
      <c r="E447" s="6" t="s">
        <v>78</v>
      </c>
      <c r="F447" s="9"/>
      <c r="G447" s="9"/>
      <c r="H447" s="9"/>
      <c r="I447" s="9">
        <f t="shared" si="36"/>
        <v>1438.1224</v>
      </c>
      <c r="J447" s="9">
        <f t="shared" si="36"/>
        <v>2518.7255599999999</v>
      </c>
    </row>
    <row r="448" spans="1:10" x14ac:dyDescent="0.3">
      <c r="A448" s="8"/>
      <c r="B448" s="8"/>
      <c r="C448" s="7"/>
      <c r="D448" s="7"/>
      <c r="E448" s="209" t="s">
        <v>665</v>
      </c>
      <c r="F448" s="9"/>
      <c r="G448" s="9"/>
      <c r="H448" s="9"/>
      <c r="I448" s="285">
        <v>1438.1224</v>
      </c>
      <c r="J448" s="285">
        <v>2518.7255599999999</v>
      </c>
    </row>
    <row r="449" spans="1:10" x14ac:dyDescent="0.3">
      <c r="A449" s="8"/>
      <c r="B449" s="23">
        <v>1004</v>
      </c>
      <c r="C449" s="22"/>
      <c r="D449" s="21"/>
      <c r="E449" s="20" t="s">
        <v>179</v>
      </c>
      <c r="F449" s="27">
        <f t="shared" ref="F449:J450" si="37">F450</f>
        <v>6436.634</v>
      </c>
      <c r="G449" s="27">
        <f t="shared" si="37"/>
        <v>127.6</v>
      </c>
      <c r="H449" s="27">
        <f t="shared" si="37"/>
        <v>6564.2340000000004</v>
      </c>
      <c r="I449" s="27">
        <f t="shared" si="37"/>
        <v>14906.261</v>
      </c>
      <c r="J449" s="27">
        <f t="shared" si="37"/>
        <v>7431.1</v>
      </c>
    </row>
    <row r="450" spans="1:10" x14ac:dyDescent="0.3">
      <c r="A450" s="8"/>
      <c r="B450" s="23"/>
      <c r="C450" s="22" t="s">
        <v>36</v>
      </c>
      <c r="D450" s="23"/>
      <c r="E450" s="28" t="s">
        <v>178</v>
      </c>
      <c r="F450" s="27">
        <f t="shared" si="37"/>
        <v>6436.634</v>
      </c>
      <c r="G450" s="27">
        <f t="shared" si="37"/>
        <v>127.6</v>
      </c>
      <c r="H450" s="27">
        <f t="shared" si="37"/>
        <v>6564.2340000000004</v>
      </c>
      <c r="I450" s="27">
        <f t="shared" si="37"/>
        <v>14906.261</v>
      </c>
      <c r="J450" s="27">
        <f t="shared" si="37"/>
        <v>7431.1</v>
      </c>
    </row>
    <row r="451" spans="1:10" ht="26.4" x14ac:dyDescent="0.3">
      <c r="A451" s="54"/>
      <c r="B451" s="34"/>
      <c r="C451" s="35" t="s">
        <v>273</v>
      </c>
      <c r="D451" s="34"/>
      <c r="E451" s="33" t="s">
        <v>272</v>
      </c>
      <c r="F451" s="32">
        <f>F452+F460</f>
        <v>6436.634</v>
      </c>
      <c r="G451" s="32">
        <f>G452+G460</f>
        <v>127.6</v>
      </c>
      <c r="H451" s="32">
        <f>H452+H460</f>
        <v>6564.2340000000004</v>
      </c>
      <c r="I451" s="32">
        <f>I452+I460</f>
        <v>14906.261</v>
      </c>
      <c r="J451" s="32">
        <f>J452+J460</f>
        <v>7431.1</v>
      </c>
    </row>
    <row r="452" spans="1:10" x14ac:dyDescent="0.3">
      <c r="A452" s="226"/>
      <c r="B452" s="226"/>
      <c r="C452" s="226" t="s">
        <v>284</v>
      </c>
      <c r="D452" s="226"/>
      <c r="E452" s="227" t="s">
        <v>283</v>
      </c>
      <c r="F452" s="228">
        <f>F455+F453</f>
        <v>6436.634</v>
      </c>
      <c r="G452" s="228">
        <f>G455+G453</f>
        <v>127.6</v>
      </c>
      <c r="H452" s="228">
        <f>H455+H453</f>
        <v>6564.2340000000004</v>
      </c>
      <c r="I452" s="228">
        <f>I455+I453</f>
        <v>7475.1610000000001</v>
      </c>
      <c r="J452" s="228">
        <f>J455+J453</f>
        <v>0</v>
      </c>
    </row>
    <row r="453" spans="1:10" s="24" customFormat="1" x14ac:dyDescent="0.3">
      <c r="A453" s="61"/>
      <c r="B453" s="61"/>
      <c r="C453" s="7" t="s">
        <v>282</v>
      </c>
      <c r="D453" s="7"/>
      <c r="E453" s="321" t="s">
        <v>848</v>
      </c>
      <c r="F453" s="9">
        <f>F454</f>
        <v>5012.1400000000003</v>
      </c>
      <c r="G453" s="9"/>
      <c r="H453" s="9">
        <f>H454</f>
        <v>5012.1400000000003</v>
      </c>
      <c r="I453" s="9">
        <f>I454</f>
        <v>5060.3379999999997</v>
      </c>
      <c r="J453" s="9">
        <f>J454</f>
        <v>0</v>
      </c>
    </row>
    <row r="454" spans="1:10" s="24" customFormat="1" x14ac:dyDescent="0.3">
      <c r="A454" s="61"/>
      <c r="B454" s="61"/>
      <c r="C454" s="7"/>
      <c r="D454" s="7" t="s">
        <v>79</v>
      </c>
      <c r="E454" s="6" t="s">
        <v>78</v>
      </c>
      <c r="F454" s="9">
        <v>5012.1400000000003</v>
      </c>
      <c r="G454" s="9"/>
      <c r="H454" s="9">
        <v>5012.1400000000003</v>
      </c>
      <c r="I454" s="9">
        <v>5060.3379999999997</v>
      </c>
      <c r="J454" s="9">
        <v>0</v>
      </c>
    </row>
    <row r="455" spans="1:10" ht="40.200000000000003" x14ac:dyDescent="0.3">
      <c r="A455" s="7"/>
      <c r="B455" s="7"/>
      <c r="C455" s="7" t="s">
        <v>281</v>
      </c>
      <c r="D455" s="7"/>
      <c r="E455" s="12" t="s">
        <v>280</v>
      </c>
      <c r="F455" s="9">
        <f>F456</f>
        <v>1424.4939999999999</v>
      </c>
      <c r="G455" s="9">
        <f>G456</f>
        <v>127.6</v>
      </c>
      <c r="H455" s="9">
        <f>H456</f>
        <v>1552.0939999999998</v>
      </c>
      <c r="I455" s="9">
        <f>I456</f>
        <v>2414.8230000000003</v>
      </c>
      <c r="J455" s="9">
        <f>J456</f>
        <v>0</v>
      </c>
    </row>
    <row r="456" spans="1:10" x14ac:dyDescent="0.3">
      <c r="A456" s="7"/>
      <c r="B456" s="7"/>
      <c r="C456" s="7"/>
      <c r="D456" s="7" t="s">
        <v>79</v>
      </c>
      <c r="E456" s="6" t="s">
        <v>78</v>
      </c>
      <c r="F456" s="9">
        <f>F459</f>
        <v>1424.4939999999999</v>
      </c>
      <c r="G456" s="9">
        <f>G457+G458+G459</f>
        <v>127.6</v>
      </c>
      <c r="H456" s="9">
        <f>H459</f>
        <v>1552.0939999999998</v>
      </c>
      <c r="I456" s="9">
        <f>I457+I458+I459</f>
        <v>2414.8230000000003</v>
      </c>
      <c r="J456" s="9">
        <f>J459</f>
        <v>0</v>
      </c>
    </row>
    <row r="457" spans="1:10" x14ac:dyDescent="0.3">
      <c r="A457" s="7"/>
      <c r="B457" s="7"/>
      <c r="C457" s="7"/>
      <c r="D457" s="7"/>
      <c r="E457" s="6" t="s">
        <v>115</v>
      </c>
      <c r="F457" s="9">
        <v>0</v>
      </c>
      <c r="G457" s="9"/>
      <c r="H457" s="9">
        <v>0</v>
      </c>
      <c r="I457" s="9">
        <v>1094.8900000000001</v>
      </c>
      <c r="J457" s="9">
        <v>0</v>
      </c>
    </row>
    <row r="458" spans="1:10" x14ac:dyDescent="0.3">
      <c r="A458" s="7"/>
      <c r="B458" s="7"/>
      <c r="C458" s="7"/>
      <c r="D458" s="7"/>
      <c r="E458" s="6" t="s">
        <v>114</v>
      </c>
      <c r="F458" s="9">
        <v>0</v>
      </c>
      <c r="G458" s="9"/>
      <c r="H458" s="9">
        <v>0</v>
      </c>
      <c r="I458" s="9">
        <v>327.04500000000002</v>
      </c>
      <c r="J458" s="9">
        <v>0</v>
      </c>
    </row>
    <row r="459" spans="1:10" x14ac:dyDescent="0.3">
      <c r="A459" s="7"/>
      <c r="B459" s="7"/>
      <c r="C459" s="7"/>
      <c r="D459" s="7"/>
      <c r="E459" s="6" t="s">
        <v>106</v>
      </c>
      <c r="F459" s="9">
        <v>1424.4939999999999</v>
      </c>
      <c r="G459" s="9">
        <v>127.6</v>
      </c>
      <c r="H459" s="9">
        <f>1424.494+127.6</f>
        <v>1552.0939999999998</v>
      </c>
      <c r="I459" s="9">
        <v>992.88800000000003</v>
      </c>
      <c r="J459" s="9">
        <v>0</v>
      </c>
    </row>
    <row r="460" spans="1:10" ht="40.200000000000003" x14ac:dyDescent="0.3">
      <c r="A460" s="226"/>
      <c r="B460" s="226"/>
      <c r="C460" s="226" t="s">
        <v>271</v>
      </c>
      <c r="D460" s="226"/>
      <c r="E460" s="227" t="s">
        <v>270</v>
      </c>
      <c r="F460" s="228">
        <f t="shared" ref="F460:J461" si="38">F461</f>
        <v>0</v>
      </c>
      <c r="G460" s="228"/>
      <c r="H460" s="228">
        <f t="shared" si="38"/>
        <v>0</v>
      </c>
      <c r="I460" s="228">
        <f t="shared" si="38"/>
        <v>7431.1</v>
      </c>
      <c r="J460" s="228">
        <f t="shared" si="38"/>
        <v>7431.1</v>
      </c>
    </row>
    <row r="461" spans="1:10" ht="57" customHeight="1" x14ac:dyDescent="0.3">
      <c r="A461" s="8"/>
      <c r="B461" s="8"/>
      <c r="C461" s="7" t="s">
        <v>279</v>
      </c>
      <c r="D461" s="7"/>
      <c r="E461" s="81" t="s">
        <v>278</v>
      </c>
      <c r="F461" s="9">
        <f t="shared" si="38"/>
        <v>0</v>
      </c>
      <c r="G461" s="9"/>
      <c r="H461" s="9">
        <f t="shared" si="38"/>
        <v>0</v>
      </c>
      <c r="I461" s="9">
        <f t="shared" si="38"/>
        <v>7431.1</v>
      </c>
      <c r="J461" s="9">
        <f t="shared" si="38"/>
        <v>7431.1</v>
      </c>
    </row>
    <row r="462" spans="1:10" ht="27" x14ac:dyDescent="0.3">
      <c r="A462" s="8"/>
      <c r="B462" s="8"/>
      <c r="C462" s="7"/>
      <c r="D462" s="7" t="s">
        <v>277</v>
      </c>
      <c r="E462" s="6" t="s">
        <v>276</v>
      </c>
      <c r="F462" s="5">
        <v>0</v>
      </c>
      <c r="G462" s="5"/>
      <c r="H462" s="5">
        <v>0</v>
      </c>
      <c r="I462" s="5">
        <v>7431.1</v>
      </c>
      <c r="J462" s="5">
        <v>7431.1</v>
      </c>
    </row>
    <row r="463" spans="1:10" x14ac:dyDescent="0.3">
      <c r="A463" s="8"/>
      <c r="B463" s="23" t="s">
        <v>275</v>
      </c>
      <c r="C463" s="22"/>
      <c r="D463" s="21"/>
      <c r="E463" s="20" t="s">
        <v>274</v>
      </c>
      <c r="F463" s="27">
        <f t="shared" ref="F463:J467" si="39">F464</f>
        <v>93</v>
      </c>
      <c r="G463" s="27"/>
      <c r="H463" s="27">
        <f t="shared" si="39"/>
        <v>93</v>
      </c>
      <c r="I463" s="27">
        <f t="shared" si="39"/>
        <v>101.3</v>
      </c>
      <c r="J463" s="27">
        <f t="shared" si="39"/>
        <v>110.1</v>
      </c>
    </row>
    <row r="464" spans="1:10" x14ac:dyDescent="0.3">
      <c r="A464" s="8"/>
      <c r="B464" s="23"/>
      <c r="C464" s="22" t="s">
        <v>36</v>
      </c>
      <c r="D464" s="23"/>
      <c r="E464" s="28" t="s">
        <v>178</v>
      </c>
      <c r="F464" s="27">
        <f t="shared" si="39"/>
        <v>93</v>
      </c>
      <c r="G464" s="27"/>
      <c r="H464" s="27">
        <f t="shared" si="39"/>
        <v>93</v>
      </c>
      <c r="I464" s="27">
        <f t="shared" si="39"/>
        <v>101.3</v>
      </c>
      <c r="J464" s="27">
        <f t="shared" si="39"/>
        <v>110.1</v>
      </c>
    </row>
    <row r="465" spans="1:10" ht="26.4" x14ac:dyDescent="0.3">
      <c r="A465" s="54"/>
      <c r="B465" s="34"/>
      <c r="C465" s="35" t="s">
        <v>273</v>
      </c>
      <c r="D465" s="34"/>
      <c r="E465" s="33" t="s">
        <v>272</v>
      </c>
      <c r="F465" s="32">
        <f t="shared" si="39"/>
        <v>93</v>
      </c>
      <c r="G465" s="32"/>
      <c r="H465" s="32">
        <f t="shared" si="39"/>
        <v>93</v>
      </c>
      <c r="I465" s="32">
        <f t="shared" si="39"/>
        <v>101.3</v>
      </c>
      <c r="J465" s="32">
        <f t="shared" si="39"/>
        <v>110.1</v>
      </c>
    </row>
    <row r="466" spans="1:10" ht="40.200000000000003" x14ac:dyDescent="0.3">
      <c r="A466" s="226"/>
      <c r="B466" s="226"/>
      <c r="C466" s="226" t="s">
        <v>271</v>
      </c>
      <c r="D466" s="226"/>
      <c r="E466" s="227" t="s">
        <v>270</v>
      </c>
      <c r="F466" s="228">
        <f t="shared" si="39"/>
        <v>93</v>
      </c>
      <c r="G466" s="228"/>
      <c r="H466" s="228">
        <f t="shared" si="39"/>
        <v>93</v>
      </c>
      <c r="I466" s="228">
        <f t="shared" si="39"/>
        <v>101.3</v>
      </c>
      <c r="J466" s="228">
        <f t="shared" si="39"/>
        <v>110.1</v>
      </c>
    </row>
    <row r="467" spans="1:10" ht="27" x14ac:dyDescent="0.3">
      <c r="A467" s="8"/>
      <c r="B467" s="8"/>
      <c r="C467" s="7" t="s">
        <v>269</v>
      </c>
      <c r="D467" s="7"/>
      <c r="E467" s="6" t="s">
        <v>268</v>
      </c>
      <c r="F467" s="9">
        <f t="shared" si="39"/>
        <v>93</v>
      </c>
      <c r="G467" s="9"/>
      <c r="H467" s="9">
        <f t="shared" si="39"/>
        <v>93</v>
      </c>
      <c r="I467" s="9">
        <f t="shared" si="39"/>
        <v>101.3</v>
      </c>
      <c r="J467" s="9">
        <f t="shared" si="39"/>
        <v>110.1</v>
      </c>
    </row>
    <row r="468" spans="1:10" x14ac:dyDescent="0.3">
      <c r="A468" s="8"/>
      <c r="B468" s="8"/>
      <c r="C468" s="7"/>
      <c r="D468" s="7" t="s">
        <v>12</v>
      </c>
      <c r="E468" s="6" t="s">
        <v>11</v>
      </c>
      <c r="F468" s="9">
        <v>93</v>
      </c>
      <c r="G468" s="9"/>
      <c r="H468" s="9">
        <v>93</v>
      </c>
      <c r="I468" s="9">
        <v>101.3</v>
      </c>
      <c r="J468" s="9">
        <v>110.1</v>
      </c>
    </row>
    <row r="469" spans="1:10" ht="26.4" x14ac:dyDescent="0.3">
      <c r="A469" s="40">
        <v>611</v>
      </c>
      <c r="B469" s="42"/>
      <c r="C469" s="41"/>
      <c r="D469" s="40"/>
      <c r="E469" s="39" t="s">
        <v>267</v>
      </c>
      <c r="F469" s="80">
        <f>F470+F583+F613</f>
        <v>591668.47793000005</v>
      </c>
      <c r="G469" s="80">
        <f>G470+G583+G613</f>
        <v>136.51024000000001</v>
      </c>
      <c r="H469" s="80">
        <f>H470+H583+H613</f>
        <v>591804.98817000003</v>
      </c>
      <c r="I469" s="80">
        <f>I470+I583+I613</f>
        <v>495350.8861</v>
      </c>
      <c r="J469" s="80">
        <f>J470+J583+J613</f>
        <v>496755.15705999988</v>
      </c>
    </row>
    <row r="470" spans="1:10" x14ac:dyDescent="0.3">
      <c r="A470" s="37"/>
      <c r="B470" s="23" t="s">
        <v>162</v>
      </c>
      <c r="C470" s="22"/>
      <c r="D470" s="21"/>
      <c r="E470" s="20" t="s">
        <v>161</v>
      </c>
      <c r="F470" s="27">
        <f>F471+F491+F533+F542</f>
        <v>559711.15283000004</v>
      </c>
      <c r="G470" s="27">
        <f>G471+G491+G533+G542</f>
        <v>136.51024000000001</v>
      </c>
      <c r="H470" s="27">
        <f>H471+H491+H533+H542</f>
        <v>559847.66307000001</v>
      </c>
      <c r="I470" s="27">
        <f>I471+I491+I533+I542</f>
        <v>464368.89010000002</v>
      </c>
      <c r="J470" s="27">
        <f>J471+J491+J533+J542</f>
        <v>453437.31819999992</v>
      </c>
    </row>
    <row r="471" spans="1:10" x14ac:dyDescent="0.3">
      <c r="A471" s="37"/>
      <c r="B471" s="23" t="s">
        <v>266</v>
      </c>
      <c r="C471" s="22"/>
      <c r="D471" s="21"/>
      <c r="E471" s="20" t="s">
        <v>265</v>
      </c>
      <c r="F471" s="27">
        <f t="shared" ref="F471:J472" si="40">F472</f>
        <v>124442.72779999999</v>
      </c>
      <c r="G471" s="27"/>
      <c r="H471" s="27">
        <f t="shared" si="40"/>
        <v>124442.72779999999</v>
      </c>
      <c r="I471" s="27">
        <f t="shared" si="40"/>
        <v>119378.8412</v>
      </c>
      <c r="J471" s="27">
        <f t="shared" si="40"/>
        <v>117483.3027</v>
      </c>
    </row>
    <row r="472" spans="1:10" s="78" customFormat="1" x14ac:dyDescent="0.3">
      <c r="A472" s="21"/>
      <c r="B472" s="23"/>
      <c r="C472" s="22" t="s">
        <v>36</v>
      </c>
      <c r="D472" s="21"/>
      <c r="E472" s="28" t="s">
        <v>178</v>
      </c>
      <c r="F472" s="27">
        <f t="shared" si="40"/>
        <v>124442.72779999999</v>
      </c>
      <c r="G472" s="27"/>
      <c r="H472" s="27">
        <f t="shared" si="40"/>
        <v>124442.72779999999</v>
      </c>
      <c r="I472" s="27">
        <f t="shared" si="40"/>
        <v>119378.8412</v>
      </c>
      <c r="J472" s="27">
        <f t="shared" si="40"/>
        <v>117483.3027</v>
      </c>
    </row>
    <row r="473" spans="1:10" ht="26.4" x14ac:dyDescent="0.3">
      <c r="A473" s="54"/>
      <c r="B473" s="34"/>
      <c r="C473" s="35" t="s">
        <v>87</v>
      </c>
      <c r="D473" s="34"/>
      <c r="E473" s="33" t="s">
        <v>228</v>
      </c>
      <c r="F473" s="32">
        <f>F474+F487</f>
        <v>124442.72779999999</v>
      </c>
      <c r="G473" s="32"/>
      <c r="H473" s="32">
        <f>H474+H487</f>
        <v>124442.72779999999</v>
      </c>
      <c r="I473" s="32">
        <f>I474+I487</f>
        <v>119378.8412</v>
      </c>
      <c r="J473" s="32">
        <f>J474+J487</f>
        <v>117483.3027</v>
      </c>
    </row>
    <row r="474" spans="1:10" x14ac:dyDescent="0.3">
      <c r="A474" s="31"/>
      <c r="B474" s="31"/>
      <c r="C474" s="31" t="s">
        <v>177</v>
      </c>
      <c r="D474" s="31"/>
      <c r="E474" s="52" t="s">
        <v>176</v>
      </c>
      <c r="F474" s="29">
        <f>F475</f>
        <v>123659.1394</v>
      </c>
      <c r="G474" s="29"/>
      <c r="H474" s="29">
        <f>H475</f>
        <v>123659.1394</v>
      </c>
      <c r="I474" s="29">
        <f>I475</f>
        <v>118516.894</v>
      </c>
      <c r="J474" s="29">
        <f>J475</f>
        <v>116542.9966</v>
      </c>
    </row>
    <row r="475" spans="1:10" ht="27" x14ac:dyDescent="0.3">
      <c r="A475" s="226"/>
      <c r="B475" s="226"/>
      <c r="C475" s="226" t="s">
        <v>175</v>
      </c>
      <c r="D475" s="226"/>
      <c r="E475" s="227" t="s">
        <v>194</v>
      </c>
      <c r="F475" s="228">
        <f>F476+F478+F481+F483</f>
        <v>123659.1394</v>
      </c>
      <c r="G475" s="228"/>
      <c r="H475" s="228">
        <f>H476+H478+H481+H483</f>
        <v>123659.1394</v>
      </c>
      <c r="I475" s="228">
        <f>I476+I478+I481</f>
        <v>118516.894</v>
      </c>
      <c r="J475" s="228">
        <f>J476+J478+J481</f>
        <v>116542.9966</v>
      </c>
    </row>
    <row r="476" spans="1:10" ht="27" x14ac:dyDescent="0.3">
      <c r="A476" s="8"/>
      <c r="B476" s="8"/>
      <c r="C476" s="7" t="s">
        <v>264</v>
      </c>
      <c r="D476" s="61"/>
      <c r="E476" s="6" t="s">
        <v>263</v>
      </c>
      <c r="F476" s="9">
        <f>F477</f>
        <v>28230</v>
      </c>
      <c r="G476" s="9"/>
      <c r="H476" s="9">
        <f>H477</f>
        <v>28230</v>
      </c>
      <c r="I476" s="9">
        <f>I477</f>
        <v>28230</v>
      </c>
      <c r="J476" s="9">
        <f>J477</f>
        <v>28230</v>
      </c>
    </row>
    <row r="477" spans="1:10" ht="27" x14ac:dyDescent="0.3">
      <c r="A477" s="8"/>
      <c r="B477" s="8"/>
      <c r="C477" s="7"/>
      <c r="D477" s="7" t="s">
        <v>57</v>
      </c>
      <c r="E477" s="6" t="s">
        <v>56</v>
      </c>
      <c r="F477" s="9">
        <v>28230</v>
      </c>
      <c r="G477" s="9"/>
      <c r="H477" s="9">
        <v>28230</v>
      </c>
      <c r="I477" s="9">
        <v>28230</v>
      </c>
      <c r="J477" s="9">
        <v>28230</v>
      </c>
    </row>
    <row r="478" spans="1:10" ht="40.200000000000003" x14ac:dyDescent="0.3">
      <c r="A478" s="8"/>
      <c r="B478" s="8"/>
      <c r="C478" s="7" t="s">
        <v>262</v>
      </c>
      <c r="D478" s="7"/>
      <c r="E478" s="6" t="s">
        <v>261</v>
      </c>
      <c r="F478" s="9">
        <f>F479+F480</f>
        <v>93455.039399999994</v>
      </c>
      <c r="G478" s="9"/>
      <c r="H478" s="9">
        <f>H479+H480</f>
        <v>93455.039399999994</v>
      </c>
      <c r="I478" s="9">
        <f>I479+I480</f>
        <v>89362.793999999994</v>
      </c>
      <c r="J478" s="9">
        <f>J479+J480</f>
        <v>87388.896599999993</v>
      </c>
    </row>
    <row r="479" spans="1:10" x14ac:dyDescent="0.3">
      <c r="A479" s="8"/>
      <c r="B479" s="8"/>
      <c r="C479" s="7"/>
      <c r="D479" s="7" t="s">
        <v>79</v>
      </c>
      <c r="E479" s="6" t="s">
        <v>78</v>
      </c>
      <c r="F479" s="9">
        <v>23.352499999999999</v>
      </c>
      <c r="G479" s="9"/>
      <c r="H479" s="9">
        <v>23.352499999999999</v>
      </c>
      <c r="I479" s="9">
        <v>23.352499999999999</v>
      </c>
      <c r="J479" s="9">
        <v>23.352499999999999</v>
      </c>
    </row>
    <row r="480" spans="1:10" ht="27" x14ac:dyDescent="0.3">
      <c r="A480" s="8"/>
      <c r="B480" s="8"/>
      <c r="C480" s="7"/>
      <c r="D480" s="7" t="s">
        <v>57</v>
      </c>
      <c r="E480" s="6" t="s">
        <v>56</v>
      </c>
      <c r="F480" s="9">
        <v>93431.686900000001</v>
      </c>
      <c r="G480" s="9"/>
      <c r="H480" s="9">
        <v>93431.686900000001</v>
      </c>
      <c r="I480" s="5">
        <v>89339.441500000001</v>
      </c>
      <c r="J480" s="5">
        <v>87365.544099999999</v>
      </c>
    </row>
    <row r="481" spans="1:10" x14ac:dyDescent="0.3">
      <c r="A481" s="8"/>
      <c r="B481" s="8"/>
      <c r="C481" s="7" t="s">
        <v>260</v>
      </c>
      <c r="D481" s="7"/>
      <c r="E481" s="6" t="s">
        <v>259</v>
      </c>
      <c r="F481" s="9">
        <f>F482</f>
        <v>924.1</v>
      </c>
      <c r="G481" s="9"/>
      <c r="H481" s="9">
        <f>H482</f>
        <v>924.1</v>
      </c>
      <c r="I481" s="9">
        <f>I482</f>
        <v>924.1</v>
      </c>
      <c r="J481" s="9">
        <f>J482</f>
        <v>924.1</v>
      </c>
    </row>
    <row r="482" spans="1:10" ht="27" x14ac:dyDescent="0.3">
      <c r="A482" s="8"/>
      <c r="B482" s="8"/>
      <c r="C482" s="7"/>
      <c r="D482" s="7" t="s">
        <v>57</v>
      </c>
      <c r="E482" s="6" t="s">
        <v>56</v>
      </c>
      <c r="F482" s="9">
        <v>924.1</v>
      </c>
      <c r="G482" s="9"/>
      <c r="H482" s="9">
        <v>924.1</v>
      </c>
      <c r="I482" s="9">
        <v>924.1</v>
      </c>
      <c r="J482" s="9">
        <v>924.1</v>
      </c>
    </row>
    <row r="483" spans="1:10" ht="27" x14ac:dyDescent="0.3">
      <c r="A483" s="8"/>
      <c r="B483" s="8"/>
      <c r="C483" s="7" t="s">
        <v>826</v>
      </c>
      <c r="D483" s="7"/>
      <c r="E483" s="6" t="s">
        <v>240</v>
      </c>
      <c r="F483" s="9">
        <f>F484</f>
        <v>1050</v>
      </c>
      <c r="G483" s="9"/>
      <c r="H483" s="9">
        <f>H484</f>
        <v>1050</v>
      </c>
      <c r="I483" s="9">
        <f>I484</f>
        <v>0</v>
      </c>
      <c r="J483" s="9">
        <f>J484</f>
        <v>0</v>
      </c>
    </row>
    <row r="484" spans="1:10" ht="27" x14ac:dyDescent="0.3">
      <c r="A484" s="8"/>
      <c r="B484" s="8"/>
      <c r="C484" s="7"/>
      <c r="D484" s="7" t="s">
        <v>57</v>
      </c>
      <c r="E484" s="6" t="s">
        <v>56</v>
      </c>
      <c r="F484" s="9">
        <f>F485+F486</f>
        <v>1050</v>
      </c>
      <c r="G484" s="9"/>
      <c r="H484" s="9">
        <f>H485+H486</f>
        <v>1050</v>
      </c>
      <c r="I484" s="9">
        <f>I485+I486</f>
        <v>0</v>
      </c>
      <c r="J484" s="9">
        <f>J485+J486</f>
        <v>0</v>
      </c>
    </row>
    <row r="485" spans="1:10" x14ac:dyDescent="0.3">
      <c r="A485" s="8"/>
      <c r="B485" s="8"/>
      <c r="C485" s="7"/>
      <c r="D485" s="7"/>
      <c r="E485" s="6" t="s">
        <v>239</v>
      </c>
      <c r="F485" s="9">
        <v>1050</v>
      </c>
      <c r="G485" s="9"/>
      <c r="H485" s="9">
        <v>1050</v>
      </c>
      <c r="I485" s="9">
        <v>0</v>
      </c>
      <c r="J485" s="9">
        <v>0</v>
      </c>
    </row>
    <row r="486" spans="1:10" x14ac:dyDescent="0.3">
      <c r="A486" s="8"/>
      <c r="B486" s="8"/>
      <c r="C486" s="7"/>
      <c r="D486" s="7"/>
      <c r="E486" s="6" t="s">
        <v>77</v>
      </c>
      <c r="F486" s="9">
        <v>0</v>
      </c>
      <c r="G486" s="9"/>
      <c r="H486" s="9">
        <v>0</v>
      </c>
      <c r="I486" s="9">
        <v>0</v>
      </c>
      <c r="J486" s="9">
        <v>0</v>
      </c>
    </row>
    <row r="487" spans="1:10" x14ac:dyDescent="0.3">
      <c r="A487" s="31"/>
      <c r="B487" s="31"/>
      <c r="C487" s="31" t="s">
        <v>85</v>
      </c>
      <c r="D487" s="31"/>
      <c r="E487" s="52" t="s">
        <v>84</v>
      </c>
      <c r="F487" s="29">
        <f t="shared" ref="F487:J489" si="41">F488</f>
        <v>783.58839999999998</v>
      </c>
      <c r="G487" s="29"/>
      <c r="H487" s="29">
        <f t="shared" si="41"/>
        <v>783.58839999999998</v>
      </c>
      <c r="I487" s="29">
        <f t="shared" si="41"/>
        <v>861.94719999999995</v>
      </c>
      <c r="J487" s="29">
        <f t="shared" si="41"/>
        <v>940.30610000000001</v>
      </c>
    </row>
    <row r="488" spans="1:10" ht="27" x14ac:dyDescent="0.3">
      <c r="A488" s="226"/>
      <c r="B488" s="226"/>
      <c r="C488" s="226" t="s">
        <v>83</v>
      </c>
      <c r="D488" s="226"/>
      <c r="E488" s="227" t="s">
        <v>82</v>
      </c>
      <c r="F488" s="228">
        <f t="shared" si="41"/>
        <v>783.58839999999998</v>
      </c>
      <c r="G488" s="228"/>
      <c r="H488" s="228">
        <f t="shared" si="41"/>
        <v>783.58839999999998</v>
      </c>
      <c r="I488" s="228">
        <f t="shared" si="41"/>
        <v>861.94719999999995</v>
      </c>
      <c r="J488" s="228">
        <f t="shared" si="41"/>
        <v>940.30610000000001</v>
      </c>
    </row>
    <row r="489" spans="1:10" ht="27" x14ac:dyDescent="0.3">
      <c r="A489" s="7"/>
      <c r="B489" s="7"/>
      <c r="C489" s="7" t="s">
        <v>183</v>
      </c>
      <c r="D489" s="7"/>
      <c r="E489" s="6" t="s">
        <v>182</v>
      </c>
      <c r="F489" s="9">
        <f t="shared" si="41"/>
        <v>783.58839999999998</v>
      </c>
      <c r="G489" s="9"/>
      <c r="H489" s="9">
        <f t="shared" si="41"/>
        <v>783.58839999999998</v>
      </c>
      <c r="I489" s="9">
        <f t="shared" si="41"/>
        <v>861.94719999999995</v>
      </c>
      <c r="J489" s="9">
        <f t="shared" si="41"/>
        <v>940.30610000000001</v>
      </c>
    </row>
    <row r="490" spans="1:10" ht="27" x14ac:dyDescent="0.3">
      <c r="A490" s="7"/>
      <c r="B490" s="7"/>
      <c r="C490" s="7"/>
      <c r="D490" s="73" t="s">
        <v>57</v>
      </c>
      <c r="E490" s="72" t="s">
        <v>56</v>
      </c>
      <c r="F490" s="9">
        <v>783.58839999999998</v>
      </c>
      <c r="G490" s="9"/>
      <c r="H490" s="9">
        <v>783.58839999999998</v>
      </c>
      <c r="I490" s="9">
        <v>861.94719999999995</v>
      </c>
      <c r="J490" s="9">
        <v>940.30610000000001</v>
      </c>
    </row>
    <row r="491" spans="1:10" x14ac:dyDescent="0.3">
      <c r="A491" s="37"/>
      <c r="B491" s="23" t="s">
        <v>258</v>
      </c>
      <c r="C491" s="22"/>
      <c r="D491" s="21"/>
      <c r="E491" s="20" t="s">
        <v>257</v>
      </c>
      <c r="F491" s="27">
        <f t="shared" ref="F491:J492" si="42">F492</f>
        <v>386136.02503000008</v>
      </c>
      <c r="G491" s="27">
        <f t="shared" si="42"/>
        <v>136.51024000000001</v>
      </c>
      <c r="H491" s="27">
        <f t="shared" si="42"/>
        <v>386272.53527000005</v>
      </c>
      <c r="I491" s="27">
        <f t="shared" si="42"/>
        <v>295802.44889999996</v>
      </c>
      <c r="J491" s="27">
        <f t="shared" si="42"/>
        <v>286556.01549999992</v>
      </c>
    </row>
    <row r="492" spans="1:10" x14ac:dyDescent="0.3">
      <c r="A492" s="37"/>
      <c r="B492" s="23"/>
      <c r="C492" s="22" t="s">
        <v>36</v>
      </c>
      <c r="D492" s="21"/>
      <c r="E492" s="28" t="s">
        <v>35</v>
      </c>
      <c r="F492" s="27">
        <f t="shared" si="42"/>
        <v>386136.02503000008</v>
      </c>
      <c r="G492" s="27">
        <f t="shared" si="42"/>
        <v>136.51024000000001</v>
      </c>
      <c r="H492" s="27">
        <f t="shared" si="42"/>
        <v>386272.53527000005</v>
      </c>
      <c r="I492" s="27">
        <f t="shared" si="42"/>
        <v>295802.44889999996</v>
      </c>
      <c r="J492" s="27">
        <f t="shared" si="42"/>
        <v>286556.01549999992</v>
      </c>
    </row>
    <row r="493" spans="1:10" ht="26.4" x14ac:dyDescent="0.3">
      <c r="A493" s="54"/>
      <c r="B493" s="34"/>
      <c r="C493" s="35" t="s">
        <v>87</v>
      </c>
      <c r="D493" s="34"/>
      <c r="E493" s="33" t="s">
        <v>228</v>
      </c>
      <c r="F493" s="32">
        <f>F494+F518+F522</f>
        <v>386136.02503000008</v>
      </c>
      <c r="G493" s="32">
        <f>G494+G518+G522</f>
        <v>136.51024000000001</v>
      </c>
      <c r="H493" s="32">
        <f>H494+H518+H522</f>
        <v>386272.53527000005</v>
      </c>
      <c r="I493" s="32">
        <f>I494+I518+I522</f>
        <v>295802.44889999996</v>
      </c>
      <c r="J493" s="32">
        <f>J494+J518+J522</f>
        <v>286556.01549999992</v>
      </c>
    </row>
    <row r="494" spans="1:10" x14ac:dyDescent="0.3">
      <c r="A494" s="31"/>
      <c r="B494" s="31"/>
      <c r="C494" s="31" t="s">
        <v>192</v>
      </c>
      <c r="D494" s="31"/>
      <c r="E494" s="52" t="s">
        <v>191</v>
      </c>
      <c r="F494" s="29">
        <f>F495+F504+F515</f>
        <v>294713.70800000004</v>
      </c>
      <c r="G494" s="29"/>
      <c r="H494" s="29">
        <f>H495+H504+H515</f>
        <v>294713.70800000004</v>
      </c>
      <c r="I494" s="29">
        <f>I495+I504+I515</f>
        <v>290495.84719999996</v>
      </c>
      <c r="J494" s="29">
        <f>J495+J504+J515</f>
        <v>281249.34819999995</v>
      </c>
    </row>
    <row r="495" spans="1:10" ht="27" x14ac:dyDescent="0.3">
      <c r="A495" s="226"/>
      <c r="B495" s="226"/>
      <c r="C495" s="226" t="s">
        <v>256</v>
      </c>
      <c r="D495" s="226"/>
      <c r="E495" s="227" t="s">
        <v>174</v>
      </c>
      <c r="F495" s="228">
        <f>F496+F498+F500</f>
        <v>263357.32459999999</v>
      </c>
      <c r="G495" s="228"/>
      <c r="H495" s="228">
        <f>H496+H498+H500</f>
        <v>263357.32459999999</v>
      </c>
      <c r="I495" s="228">
        <f>I496+I498+I500</f>
        <v>259433.1974</v>
      </c>
      <c r="J495" s="228">
        <f>J496+J498+J500</f>
        <v>250831.19839999999</v>
      </c>
    </row>
    <row r="496" spans="1:10" ht="27" x14ac:dyDescent="0.3">
      <c r="A496" s="8"/>
      <c r="B496" s="8"/>
      <c r="C496" s="7" t="s">
        <v>255</v>
      </c>
      <c r="D496" s="61"/>
      <c r="E496" s="6" t="s">
        <v>254</v>
      </c>
      <c r="F496" s="9">
        <f>F497</f>
        <v>35235.9</v>
      </c>
      <c r="G496" s="9"/>
      <c r="H496" s="9">
        <f>H497</f>
        <v>35235.9</v>
      </c>
      <c r="I496" s="9">
        <f>I497</f>
        <v>35235.9</v>
      </c>
      <c r="J496" s="9">
        <f>J497</f>
        <v>35235.9</v>
      </c>
    </row>
    <row r="497" spans="1:10" ht="27" x14ac:dyDescent="0.3">
      <c r="A497" s="8"/>
      <c r="B497" s="8"/>
      <c r="C497" s="7"/>
      <c r="D497" s="7" t="s">
        <v>57</v>
      </c>
      <c r="E497" s="6" t="s">
        <v>56</v>
      </c>
      <c r="F497" s="9">
        <v>35235.9</v>
      </c>
      <c r="G497" s="9"/>
      <c r="H497" s="9">
        <v>35235.9</v>
      </c>
      <c r="I497" s="9">
        <v>35235.9</v>
      </c>
      <c r="J497" s="9">
        <v>35235.9</v>
      </c>
    </row>
    <row r="498" spans="1:10" ht="40.200000000000003" x14ac:dyDescent="0.3">
      <c r="A498" s="8"/>
      <c r="B498" s="8"/>
      <c r="C498" s="7" t="s">
        <v>253</v>
      </c>
      <c r="D498" s="7"/>
      <c r="E498" s="6" t="s">
        <v>252</v>
      </c>
      <c r="F498" s="9">
        <f>F499</f>
        <v>218466.32459999999</v>
      </c>
      <c r="G498" s="9"/>
      <c r="H498" s="9">
        <f>H499</f>
        <v>218466.32459999999</v>
      </c>
      <c r="I498" s="9">
        <f>I499</f>
        <v>214542.1974</v>
      </c>
      <c r="J498" s="9">
        <f>J499</f>
        <v>205940.19839999999</v>
      </c>
    </row>
    <row r="499" spans="1:10" ht="27" x14ac:dyDescent="0.3">
      <c r="A499" s="8"/>
      <c r="B499" s="8"/>
      <c r="C499" s="7"/>
      <c r="D499" s="7" t="s">
        <v>57</v>
      </c>
      <c r="E499" s="6" t="s">
        <v>56</v>
      </c>
      <c r="F499" s="9">
        <v>218466.32459999999</v>
      </c>
      <c r="G499" s="9"/>
      <c r="H499" s="9">
        <v>218466.32459999999</v>
      </c>
      <c r="I499" s="5">
        <v>214542.1974</v>
      </c>
      <c r="J499" s="5">
        <v>205940.19839999999</v>
      </c>
    </row>
    <row r="500" spans="1:10" ht="51" customHeight="1" x14ac:dyDescent="0.3">
      <c r="A500" s="8"/>
      <c r="B500" s="8"/>
      <c r="C500" s="7" t="s">
        <v>251</v>
      </c>
      <c r="D500" s="7"/>
      <c r="E500" s="6" t="s">
        <v>250</v>
      </c>
      <c r="F500" s="79">
        <f>F502+F503</f>
        <v>9655.1</v>
      </c>
      <c r="G500" s="79"/>
      <c r="H500" s="79">
        <f>H502+H503</f>
        <v>9655.1</v>
      </c>
      <c r="I500" s="79">
        <f>I502+I503</f>
        <v>9655.1</v>
      </c>
      <c r="J500" s="79">
        <f>J502+J503</f>
        <v>9655.1</v>
      </c>
    </row>
    <row r="501" spans="1:10" ht="27" x14ac:dyDescent="0.3">
      <c r="A501" s="8"/>
      <c r="B501" s="8"/>
      <c r="C501" s="7"/>
      <c r="D501" s="7" t="s">
        <v>57</v>
      </c>
      <c r="E501" s="6" t="s">
        <v>56</v>
      </c>
      <c r="F501" s="79">
        <f>F502+F503</f>
        <v>9655.1</v>
      </c>
      <c r="G501" s="79"/>
      <c r="H501" s="79">
        <f>H502+H503</f>
        <v>9655.1</v>
      </c>
      <c r="I501" s="79">
        <f>I502+I503</f>
        <v>9655.1</v>
      </c>
      <c r="J501" s="79">
        <f>J502+J503</f>
        <v>9655.1</v>
      </c>
    </row>
    <row r="502" spans="1:10" x14ac:dyDescent="0.3">
      <c r="A502" s="8"/>
      <c r="B502" s="8"/>
      <c r="C502" s="7"/>
      <c r="D502" s="7"/>
      <c r="E502" s="6" t="s">
        <v>239</v>
      </c>
      <c r="F502" s="9">
        <v>8930.9</v>
      </c>
      <c r="G502" s="9"/>
      <c r="H502" s="9">
        <v>8930.9</v>
      </c>
      <c r="I502" s="9">
        <v>8930.9</v>
      </c>
      <c r="J502" s="9">
        <v>8930.9</v>
      </c>
    </row>
    <row r="503" spans="1:10" x14ac:dyDescent="0.3">
      <c r="A503" s="8"/>
      <c r="B503" s="8"/>
      <c r="C503" s="7"/>
      <c r="D503" s="7"/>
      <c r="E503" s="6" t="s">
        <v>77</v>
      </c>
      <c r="F503" s="9">
        <v>724.2</v>
      </c>
      <c r="G503" s="9"/>
      <c r="H503" s="9">
        <v>724.2</v>
      </c>
      <c r="I503" s="9">
        <v>724.2</v>
      </c>
      <c r="J503" s="9">
        <v>724.2</v>
      </c>
    </row>
    <row r="504" spans="1:10" ht="40.200000000000003" x14ac:dyDescent="0.3">
      <c r="A504" s="226"/>
      <c r="B504" s="226"/>
      <c r="C504" s="226" t="s">
        <v>190</v>
      </c>
      <c r="D504" s="226"/>
      <c r="E504" s="227" t="s">
        <v>189</v>
      </c>
      <c r="F504" s="228">
        <f>F505+F507+F509+F511+F513</f>
        <v>30927.899999999998</v>
      </c>
      <c r="G504" s="228"/>
      <c r="H504" s="228">
        <f>H505+H507+H509+H511+H513</f>
        <v>30927.899999999998</v>
      </c>
      <c r="I504" s="228">
        <f>I505+I507+I509+I511+I513+I483</f>
        <v>30544.6</v>
      </c>
      <c r="J504" s="228">
        <f>J505+J507+J509+J511+J513+J483</f>
        <v>29900.1</v>
      </c>
    </row>
    <row r="505" spans="1:10" x14ac:dyDescent="0.3">
      <c r="A505" s="8"/>
      <c r="B505" s="8"/>
      <c r="C505" s="7" t="s">
        <v>249</v>
      </c>
      <c r="D505" s="7"/>
      <c r="E505" s="6" t="s">
        <v>248</v>
      </c>
      <c r="F505" s="9">
        <f>F506</f>
        <v>7208.4</v>
      </c>
      <c r="G505" s="9"/>
      <c r="H505" s="9">
        <f>H506</f>
        <v>7208.4</v>
      </c>
      <c r="I505" s="9">
        <f>I506</f>
        <v>7208.4</v>
      </c>
      <c r="J505" s="9">
        <f>J506</f>
        <v>7208.4</v>
      </c>
    </row>
    <row r="506" spans="1:10" ht="27" x14ac:dyDescent="0.3">
      <c r="A506" s="8"/>
      <c r="B506" s="8"/>
      <c r="C506" s="7"/>
      <c r="D506" s="7" t="s">
        <v>57</v>
      </c>
      <c r="E506" s="6" t="s">
        <v>56</v>
      </c>
      <c r="F506" s="9">
        <v>7208.4</v>
      </c>
      <c r="G506" s="9"/>
      <c r="H506" s="9">
        <v>7208.4</v>
      </c>
      <c r="I506" s="9">
        <v>7208.4</v>
      </c>
      <c r="J506" s="9">
        <v>7208.4</v>
      </c>
    </row>
    <row r="507" spans="1:10" ht="27" x14ac:dyDescent="0.3">
      <c r="A507" s="8"/>
      <c r="B507" s="8"/>
      <c r="C507" s="7" t="s">
        <v>247</v>
      </c>
      <c r="D507" s="7"/>
      <c r="E507" s="6" t="s">
        <v>246</v>
      </c>
      <c r="F507" s="9">
        <f>F508</f>
        <v>419.8</v>
      </c>
      <c r="G507" s="9"/>
      <c r="H507" s="9">
        <f>H508</f>
        <v>419.8</v>
      </c>
      <c r="I507" s="9">
        <f>I508</f>
        <v>419.8</v>
      </c>
      <c r="J507" s="9">
        <f>J508</f>
        <v>419.8</v>
      </c>
    </row>
    <row r="508" spans="1:10" ht="27" x14ac:dyDescent="0.3">
      <c r="A508" s="8"/>
      <c r="B508" s="8"/>
      <c r="C508" s="7"/>
      <c r="D508" s="7" t="s">
        <v>57</v>
      </c>
      <c r="E508" s="6" t="s">
        <v>56</v>
      </c>
      <c r="F508" s="9">
        <v>419.8</v>
      </c>
      <c r="G508" s="9"/>
      <c r="H508" s="9">
        <v>419.8</v>
      </c>
      <c r="I508" s="9">
        <v>419.8</v>
      </c>
      <c r="J508" s="9">
        <v>419.8</v>
      </c>
    </row>
    <row r="509" spans="1:10" ht="27" x14ac:dyDescent="0.3">
      <c r="A509" s="8"/>
      <c r="B509" s="8"/>
      <c r="C509" s="7" t="s">
        <v>245</v>
      </c>
      <c r="D509" s="7"/>
      <c r="E509" s="6" t="s">
        <v>244</v>
      </c>
      <c r="F509" s="9">
        <f>F510</f>
        <v>113.8</v>
      </c>
      <c r="G509" s="9"/>
      <c r="H509" s="9">
        <f>H510</f>
        <v>113.8</v>
      </c>
      <c r="I509" s="9">
        <f>I510</f>
        <v>113.8</v>
      </c>
      <c r="J509" s="9">
        <f>J510</f>
        <v>113.8</v>
      </c>
    </row>
    <row r="510" spans="1:10" ht="27" x14ac:dyDescent="0.3">
      <c r="A510" s="8"/>
      <c r="B510" s="8"/>
      <c r="C510" s="7"/>
      <c r="D510" s="7" t="s">
        <v>57</v>
      </c>
      <c r="E510" s="6" t="s">
        <v>56</v>
      </c>
      <c r="F510" s="9">
        <v>113.8</v>
      </c>
      <c r="G510" s="9"/>
      <c r="H510" s="9">
        <v>113.8</v>
      </c>
      <c r="I510" s="9">
        <v>113.8</v>
      </c>
      <c r="J510" s="9">
        <v>113.8</v>
      </c>
    </row>
    <row r="511" spans="1:10" ht="27" x14ac:dyDescent="0.3">
      <c r="A511" s="8"/>
      <c r="B511" s="8"/>
      <c r="C511" s="7" t="s">
        <v>816</v>
      </c>
      <c r="D511" s="7"/>
      <c r="E511" s="6" t="s">
        <v>243</v>
      </c>
      <c r="F511" s="9">
        <f>F512</f>
        <v>11589.1</v>
      </c>
      <c r="G511" s="9"/>
      <c r="H511" s="9">
        <f>H512</f>
        <v>11589.1</v>
      </c>
      <c r="I511" s="9">
        <f>I512</f>
        <v>11589.1</v>
      </c>
      <c r="J511" s="9">
        <f>J512</f>
        <v>11589.1</v>
      </c>
    </row>
    <row r="512" spans="1:10" ht="27" x14ac:dyDescent="0.3">
      <c r="A512" s="8"/>
      <c r="B512" s="8"/>
      <c r="C512" s="7"/>
      <c r="D512" s="7" t="s">
        <v>57</v>
      </c>
      <c r="E512" s="6" t="s">
        <v>56</v>
      </c>
      <c r="F512" s="9">
        <v>11589.1</v>
      </c>
      <c r="G512" s="9"/>
      <c r="H512" s="9">
        <v>11589.1</v>
      </c>
      <c r="I512" s="9">
        <v>11589.1</v>
      </c>
      <c r="J512" s="9">
        <v>11589.1</v>
      </c>
    </row>
    <row r="513" spans="1:10" ht="27" x14ac:dyDescent="0.3">
      <c r="A513" s="8"/>
      <c r="B513" s="8"/>
      <c r="C513" s="7" t="s">
        <v>242</v>
      </c>
      <c r="D513" s="7"/>
      <c r="E513" s="6" t="s">
        <v>241</v>
      </c>
      <c r="F513" s="9">
        <f>F514</f>
        <v>11596.8</v>
      </c>
      <c r="G513" s="9"/>
      <c r="H513" s="9">
        <f>H514</f>
        <v>11596.8</v>
      </c>
      <c r="I513" s="9">
        <f>I514</f>
        <v>11213.5</v>
      </c>
      <c r="J513" s="9">
        <f>J514</f>
        <v>10569</v>
      </c>
    </row>
    <row r="514" spans="1:10" ht="27" x14ac:dyDescent="0.3">
      <c r="A514" s="8"/>
      <c r="B514" s="8"/>
      <c r="C514" s="7"/>
      <c r="D514" s="7" t="s">
        <v>57</v>
      </c>
      <c r="E514" s="6" t="s">
        <v>56</v>
      </c>
      <c r="F514" s="9">
        <v>11596.8</v>
      </c>
      <c r="G514" s="9"/>
      <c r="H514" s="9">
        <v>11596.8</v>
      </c>
      <c r="I514" s="9">
        <v>11213.5</v>
      </c>
      <c r="J514" s="9">
        <v>10569</v>
      </c>
    </row>
    <row r="515" spans="1:10" s="78" customFormat="1" ht="26.4" x14ac:dyDescent="0.3">
      <c r="A515" s="235"/>
      <c r="B515" s="235"/>
      <c r="C515" s="236" t="s">
        <v>238</v>
      </c>
      <c r="D515" s="231"/>
      <c r="E515" s="237" t="s">
        <v>237</v>
      </c>
      <c r="F515" s="228">
        <f t="shared" ref="F515:J516" si="43">F516</f>
        <v>428.48340000000002</v>
      </c>
      <c r="G515" s="228"/>
      <c r="H515" s="228">
        <f t="shared" si="43"/>
        <v>428.48340000000002</v>
      </c>
      <c r="I515" s="228">
        <f t="shared" si="43"/>
        <v>518.0498</v>
      </c>
      <c r="J515" s="228">
        <f t="shared" si="43"/>
        <v>518.0498</v>
      </c>
    </row>
    <row r="516" spans="1:10" ht="40.200000000000003" x14ac:dyDescent="0.3">
      <c r="A516" s="8"/>
      <c r="B516" s="8"/>
      <c r="C516" s="77" t="s">
        <v>236</v>
      </c>
      <c r="D516" s="77"/>
      <c r="E516" s="6" t="s">
        <v>235</v>
      </c>
      <c r="F516" s="9">
        <f t="shared" si="43"/>
        <v>428.48340000000002</v>
      </c>
      <c r="G516" s="9"/>
      <c r="H516" s="9">
        <f t="shared" si="43"/>
        <v>428.48340000000002</v>
      </c>
      <c r="I516" s="9">
        <f t="shared" si="43"/>
        <v>518.0498</v>
      </c>
      <c r="J516" s="9">
        <f t="shared" si="43"/>
        <v>518.0498</v>
      </c>
    </row>
    <row r="517" spans="1:10" ht="27" x14ac:dyDescent="0.3">
      <c r="A517" s="8"/>
      <c r="B517" s="8"/>
      <c r="C517" s="77"/>
      <c r="D517" s="77" t="s">
        <v>57</v>
      </c>
      <c r="E517" s="76" t="s">
        <v>56</v>
      </c>
      <c r="F517" s="9">
        <v>428.48340000000002</v>
      </c>
      <c r="G517" s="9"/>
      <c r="H517" s="9">
        <v>428.48340000000002</v>
      </c>
      <c r="I517" s="9">
        <v>518.0498</v>
      </c>
      <c r="J517" s="9">
        <v>518.0498</v>
      </c>
    </row>
    <row r="518" spans="1:10" x14ac:dyDescent="0.3">
      <c r="A518" s="31"/>
      <c r="B518" s="31"/>
      <c r="C518" s="31" t="s">
        <v>85</v>
      </c>
      <c r="D518" s="31"/>
      <c r="E518" s="52" t="s">
        <v>84</v>
      </c>
      <c r="F518" s="29">
        <f t="shared" ref="F518:J520" si="44">F519</f>
        <v>5104.0924000000005</v>
      </c>
      <c r="G518" s="29"/>
      <c r="H518" s="29">
        <f t="shared" si="44"/>
        <v>5104.0924000000005</v>
      </c>
      <c r="I518" s="29">
        <f t="shared" si="44"/>
        <v>5306.6017000000002</v>
      </c>
      <c r="J518" s="29">
        <f t="shared" si="44"/>
        <v>5306.6673000000001</v>
      </c>
    </row>
    <row r="519" spans="1:10" ht="27" x14ac:dyDescent="0.3">
      <c r="A519" s="226"/>
      <c r="B519" s="226"/>
      <c r="C519" s="226" t="s">
        <v>83</v>
      </c>
      <c r="D519" s="226"/>
      <c r="E519" s="227" t="s">
        <v>82</v>
      </c>
      <c r="F519" s="228">
        <f t="shared" si="44"/>
        <v>5104.0924000000005</v>
      </c>
      <c r="G519" s="228"/>
      <c r="H519" s="228">
        <f t="shared" si="44"/>
        <v>5104.0924000000005</v>
      </c>
      <c r="I519" s="228">
        <f t="shared" si="44"/>
        <v>5306.6017000000002</v>
      </c>
      <c r="J519" s="228">
        <f t="shared" si="44"/>
        <v>5306.6673000000001</v>
      </c>
    </row>
    <row r="520" spans="1:10" ht="27" x14ac:dyDescent="0.3">
      <c r="A520" s="8"/>
      <c r="B520" s="8"/>
      <c r="C520" s="7" t="s">
        <v>183</v>
      </c>
      <c r="D520" s="7"/>
      <c r="E520" s="6" t="s">
        <v>182</v>
      </c>
      <c r="F520" s="9">
        <f t="shared" si="44"/>
        <v>5104.0924000000005</v>
      </c>
      <c r="G520" s="9"/>
      <c r="H520" s="9">
        <f t="shared" si="44"/>
        <v>5104.0924000000005</v>
      </c>
      <c r="I520" s="9">
        <f t="shared" si="44"/>
        <v>5306.6017000000002</v>
      </c>
      <c r="J520" s="9">
        <f t="shared" si="44"/>
        <v>5306.6673000000001</v>
      </c>
    </row>
    <row r="521" spans="1:10" ht="27" x14ac:dyDescent="0.3">
      <c r="A521" s="8"/>
      <c r="B521" s="8"/>
      <c r="C521" s="7"/>
      <c r="D521" s="73" t="s">
        <v>57</v>
      </c>
      <c r="E521" s="72" t="s">
        <v>56</v>
      </c>
      <c r="F521" s="9">
        <v>5104.0924000000005</v>
      </c>
      <c r="G521" s="9"/>
      <c r="H521" s="9">
        <v>5104.0924000000005</v>
      </c>
      <c r="I521" s="9">
        <v>5306.6017000000002</v>
      </c>
      <c r="J521" s="9">
        <v>5306.6673000000001</v>
      </c>
    </row>
    <row r="522" spans="1:10" x14ac:dyDescent="0.3">
      <c r="A522" s="31"/>
      <c r="B522" s="31"/>
      <c r="C522" s="31" t="s">
        <v>234</v>
      </c>
      <c r="D522" s="31"/>
      <c r="E522" s="52" t="s">
        <v>233</v>
      </c>
      <c r="F522" s="29">
        <f>F523</f>
        <v>86318.224630000012</v>
      </c>
      <c r="G522" s="29">
        <f>G523</f>
        <v>136.51024000000001</v>
      </c>
      <c r="H522" s="29">
        <f>H523</f>
        <v>86454.73487</v>
      </c>
      <c r="I522" s="29">
        <f>I523</f>
        <v>0</v>
      </c>
      <c r="J522" s="29">
        <f>J523</f>
        <v>0</v>
      </c>
    </row>
    <row r="523" spans="1:10" ht="27" x14ac:dyDescent="0.3">
      <c r="A523" s="234"/>
      <c r="B523" s="234"/>
      <c r="C523" s="234" t="s">
        <v>232</v>
      </c>
      <c r="D523" s="234"/>
      <c r="E523" s="227" t="s">
        <v>231</v>
      </c>
      <c r="F523" s="228">
        <f>+F524+F528</f>
        <v>86318.224630000012</v>
      </c>
      <c r="G523" s="228">
        <f>+G524+G528</f>
        <v>136.51024000000001</v>
      </c>
      <c r="H523" s="228">
        <f>+H524+H528</f>
        <v>86454.73487</v>
      </c>
      <c r="I523" s="228">
        <f>+I524+I528</f>
        <v>0</v>
      </c>
      <c r="J523" s="228">
        <f>+J524</f>
        <v>0</v>
      </c>
    </row>
    <row r="524" spans="1:10" ht="26.4" x14ac:dyDescent="0.3">
      <c r="A524" s="8"/>
      <c r="B524" s="8"/>
      <c r="C524" s="7" t="s">
        <v>230</v>
      </c>
      <c r="D524" s="7"/>
      <c r="E524" s="10" t="s">
        <v>229</v>
      </c>
      <c r="F524" s="5">
        <f>F525</f>
        <v>18400</v>
      </c>
      <c r="G524" s="5"/>
      <c r="H524" s="5">
        <f>H525</f>
        <v>18400</v>
      </c>
      <c r="I524" s="5">
        <f>I525</f>
        <v>0</v>
      </c>
      <c r="J524" s="5">
        <v>0</v>
      </c>
    </row>
    <row r="525" spans="1:10" ht="27" x14ac:dyDescent="0.3">
      <c r="A525" s="8"/>
      <c r="B525" s="8"/>
      <c r="C525" s="7"/>
      <c r="D525" s="7" t="s">
        <v>57</v>
      </c>
      <c r="E525" s="6" t="s">
        <v>56</v>
      </c>
      <c r="F525" s="5">
        <f>F526+F527</f>
        <v>18400</v>
      </c>
      <c r="G525" s="5"/>
      <c r="H525" s="5">
        <f>H526+H527</f>
        <v>18400</v>
      </c>
      <c r="I525" s="5">
        <f>I526+I527</f>
        <v>0</v>
      </c>
      <c r="J525" s="5">
        <v>0</v>
      </c>
    </row>
    <row r="526" spans="1:10" x14ac:dyDescent="0.3">
      <c r="A526" s="8"/>
      <c r="B526" s="8"/>
      <c r="C526" s="7"/>
      <c r="D526" s="7"/>
      <c r="E526" s="6" t="s">
        <v>165</v>
      </c>
      <c r="F526" s="5">
        <v>16560</v>
      </c>
      <c r="G526" s="5"/>
      <c r="H526" s="5">
        <v>16560</v>
      </c>
      <c r="I526" s="5">
        <v>0</v>
      </c>
      <c r="J526" s="5">
        <v>0</v>
      </c>
    </row>
    <row r="527" spans="1:10" x14ac:dyDescent="0.3">
      <c r="A527" s="8"/>
      <c r="B527" s="8"/>
      <c r="C527" s="7"/>
      <c r="D527" s="7"/>
      <c r="E527" s="6" t="s">
        <v>164</v>
      </c>
      <c r="F527" s="5">
        <v>1840</v>
      </c>
      <c r="G527" s="5"/>
      <c r="H527" s="5">
        <v>1840</v>
      </c>
      <c r="I527" s="5">
        <v>0</v>
      </c>
      <c r="J527" s="5">
        <v>0</v>
      </c>
    </row>
    <row r="528" spans="1:10" ht="40.200000000000003" x14ac:dyDescent="0.3">
      <c r="A528" s="8"/>
      <c r="B528" s="8"/>
      <c r="C528" s="75" t="s">
        <v>616</v>
      </c>
      <c r="D528" s="74"/>
      <c r="E528" s="143" t="s">
        <v>615</v>
      </c>
      <c r="F528" s="5">
        <f>F529</f>
        <v>67918.224630000012</v>
      </c>
      <c r="G528" s="5">
        <f>G529</f>
        <v>136.51024000000001</v>
      </c>
      <c r="H528" s="5">
        <f>H529</f>
        <v>68054.73487</v>
      </c>
      <c r="I528" s="5">
        <f>I529</f>
        <v>0</v>
      </c>
      <c r="J528" s="5">
        <v>0</v>
      </c>
    </row>
    <row r="529" spans="1:10" ht="27" x14ac:dyDescent="0.3">
      <c r="A529" s="8"/>
      <c r="B529" s="8"/>
      <c r="C529" s="74"/>
      <c r="D529" s="7" t="s">
        <v>57</v>
      </c>
      <c r="E529" s="6" t="s">
        <v>56</v>
      </c>
      <c r="F529" s="5">
        <f>F531+F532+F530</f>
        <v>67918.224630000012</v>
      </c>
      <c r="G529" s="5">
        <f>G530+G531+G532</f>
        <v>136.51024000000001</v>
      </c>
      <c r="H529" s="5">
        <f>H531+H532+H530</f>
        <v>68054.73487</v>
      </c>
      <c r="I529" s="5">
        <v>0</v>
      </c>
      <c r="J529" s="5">
        <v>0</v>
      </c>
    </row>
    <row r="530" spans="1:10" x14ac:dyDescent="0.3">
      <c r="A530" s="8"/>
      <c r="B530" s="8"/>
      <c r="C530" s="74"/>
      <c r="D530" s="7"/>
      <c r="E530" s="6" t="s">
        <v>765</v>
      </c>
      <c r="F530" s="5">
        <v>48355.3</v>
      </c>
      <c r="G530" s="5"/>
      <c r="H530" s="5">
        <v>48355.3</v>
      </c>
      <c r="I530" s="5">
        <v>0</v>
      </c>
      <c r="J530" s="5">
        <v>0</v>
      </c>
    </row>
    <row r="531" spans="1:10" x14ac:dyDescent="0.3">
      <c r="A531" s="8"/>
      <c r="B531" s="8"/>
      <c r="C531" s="74"/>
      <c r="D531" s="7"/>
      <c r="E531" s="6" t="s">
        <v>239</v>
      </c>
      <c r="F531" s="5">
        <v>14443.79091</v>
      </c>
      <c r="G531" s="5"/>
      <c r="H531" s="5">
        <v>14443.79091</v>
      </c>
      <c r="I531" s="5">
        <v>0</v>
      </c>
      <c r="J531" s="5">
        <v>0</v>
      </c>
    </row>
    <row r="532" spans="1:10" x14ac:dyDescent="0.3">
      <c r="A532" s="8"/>
      <c r="B532" s="8"/>
      <c r="C532" s="74"/>
      <c r="D532" s="7"/>
      <c r="E532" s="6" t="s">
        <v>77</v>
      </c>
      <c r="F532" s="5">
        <v>5119.1337199999998</v>
      </c>
      <c r="G532" s="5">
        <v>136.51024000000001</v>
      </c>
      <c r="H532" s="5">
        <f>5119.13372+136.51024</f>
        <v>5255.6439599999994</v>
      </c>
      <c r="I532" s="5">
        <v>0</v>
      </c>
      <c r="J532" s="5">
        <v>0</v>
      </c>
    </row>
    <row r="533" spans="1:10" x14ac:dyDescent="0.3">
      <c r="A533" s="37"/>
      <c r="B533" s="23" t="s">
        <v>160</v>
      </c>
      <c r="C533" s="22"/>
      <c r="D533" s="23"/>
      <c r="E533" s="28" t="s">
        <v>159</v>
      </c>
      <c r="F533" s="27">
        <f t="shared" ref="F533:J536" si="45">F534</f>
        <v>34668.400000000001</v>
      </c>
      <c r="G533" s="27"/>
      <c r="H533" s="27">
        <f t="shared" si="45"/>
        <v>34668.400000000001</v>
      </c>
      <c r="I533" s="27">
        <f t="shared" si="45"/>
        <v>34668.400000000001</v>
      </c>
      <c r="J533" s="27">
        <f t="shared" si="45"/>
        <v>34668.400000000001</v>
      </c>
    </row>
    <row r="534" spans="1:10" x14ac:dyDescent="0.3">
      <c r="A534" s="37"/>
      <c r="B534" s="23"/>
      <c r="C534" s="22" t="s">
        <v>36</v>
      </c>
      <c r="D534" s="21"/>
      <c r="E534" s="28" t="s">
        <v>35</v>
      </c>
      <c r="F534" s="27">
        <f t="shared" si="45"/>
        <v>34668.400000000001</v>
      </c>
      <c r="G534" s="27"/>
      <c r="H534" s="27">
        <f t="shared" si="45"/>
        <v>34668.400000000001</v>
      </c>
      <c r="I534" s="27">
        <f t="shared" si="45"/>
        <v>34668.400000000001</v>
      </c>
      <c r="J534" s="27">
        <f t="shared" si="45"/>
        <v>34668.400000000001</v>
      </c>
    </row>
    <row r="535" spans="1:10" ht="26.4" x14ac:dyDescent="0.3">
      <c r="A535" s="54"/>
      <c r="B535" s="34"/>
      <c r="C535" s="35" t="s">
        <v>87</v>
      </c>
      <c r="D535" s="34"/>
      <c r="E535" s="33" t="s">
        <v>228</v>
      </c>
      <c r="F535" s="32">
        <f t="shared" si="45"/>
        <v>34668.400000000001</v>
      </c>
      <c r="G535" s="32"/>
      <c r="H535" s="32">
        <f t="shared" si="45"/>
        <v>34668.400000000001</v>
      </c>
      <c r="I535" s="32">
        <f t="shared" si="45"/>
        <v>34668.400000000001</v>
      </c>
      <c r="J535" s="32">
        <f t="shared" si="45"/>
        <v>34668.400000000001</v>
      </c>
    </row>
    <row r="536" spans="1:10" x14ac:dyDescent="0.3">
      <c r="A536" s="31"/>
      <c r="B536" s="31"/>
      <c r="C536" s="31" t="s">
        <v>223</v>
      </c>
      <c r="D536" s="31"/>
      <c r="E536" s="52" t="s">
        <v>222</v>
      </c>
      <c r="F536" s="29">
        <f t="shared" si="45"/>
        <v>34668.400000000001</v>
      </c>
      <c r="G536" s="29"/>
      <c r="H536" s="29">
        <f t="shared" si="45"/>
        <v>34668.400000000001</v>
      </c>
      <c r="I536" s="29">
        <f t="shared" si="45"/>
        <v>34668.400000000001</v>
      </c>
      <c r="J536" s="29">
        <f t="shared" si="45"/>
        <v>34668.400000000001</v>
      </c>
    </row>
    <row r="537" spans="1:10" ht="27" x14ac:dyDescent="0.3">
      <c r="A537" s="226"/>
      <c r="B537" s="226"/>
      <c r="C537" s="226" t="s">
        <v>221</v>
      </c>
      <c r="D537" s="234"/>
      <c r="E537" s="227" t="s">
        <v>220</v>
      </c>
      <c r="F537" s="228">
        <f>F538+F540</f>
        <v>34668.400000000001</v>
      </c>
      <c r="G537" s="228"/>
      <c r="H537" s="228">
        <f>H538+H540</f>
        <v>34668.400000000001</v>
      </c>
      <c r="I537" s="228">
        <f>I538+I540</f>
        <v>34668.400000000001</v>
      </c>
      <c r="J537" s="228">
        <f>J538+J540</f>
        <v>34668.400000000001</v>
      </c>
    </row>
    <row r="538" spans="1:10" ht="30" customHeight="1" x14ac:dyDescent="0.3">
      <c r="A538" s="8"/>
      <c r="B538" s="8"/>
      <c r="C538" s="7" t="s">
        <v>227</v>
      </c>
      <c r="D538" s="61"/>
      <c r="E538" s="6" t="s">
        <v>226</v>
      </c>
      <c r="F538" s="9">
        <f>F539</f>
        <v>21343</v>
      </c>
      <c r="G538" s="9"/>
      <c r="H538" s="9">
        <f>H539</f>
        <v>21343</v>
      </c>
      <c r="I538" s="9">
        <f>I539</f>
        <v>21343</v>
      </c>
      <c r="J538" s="9">
        <f>J539</f>
        <v>21343</v>
      </c>
    </row>
    <row r="539" spans="1:10" ht="27" x14ac:dyDescent="0.3">
      <c r="A539" s="8"/>
      <c r="B539" s="8"/>
      <c r="C539" s="7"/>
      <c r="D539" s="7" t="s">
        <v>57</v>
      </c>
      <c r="E539" s="6" t="s">
        <v>56</v>
      </c>
      <c r="F539" s="9">
        <v>21343</v>
      </c>
      <c r="G539" s="9"/>
      <c r="H539" s="9">
        <v>21343</v>
      </c>
      <c r="I539" s="9">
        <v>21343</v>
      </c>
      <c r="J539" s="9">
        <v>21343</v>
      </c>
    </row>
    <row r="540" spans="1:10" ht="27" customHeight="1" x14ac:dyDescent="0.3">
      <c r="A540" s="8"/>
      <c r="B540" s="8"/>
      <c r="C540" s="7" t="s">
        <v>225</v>
      </c>
      <c r="D540" s="61"/>
      <c r="E540" s="6" t="s">
        <v>224</v>
      </c>
      <c r="F540" s="9">
        <f>F541</f>
        <v>13325.4</v>
      </c>
      <c r="G540" s="9"/>
      <c r="H540" s="9">
        <f>H541</f>
        <v>13325.4</v>
      </c>
      <c r="I540" s="9">
        <f>I541</f>
        <v>13325.4</v>
      </c>
      <c r="J540" s="9">
        <f>J541</f>
        <v>13325.4</v>
      </c>
    </row>
    <row r="541" spans="1:10" ht="27" x14ac:dyDescent="0.3">
      <c r="A541" s="8"/>
      <c r="B541" s="8"/>
      <c r="C541" s="7"/>
      <c r="D541" s="7" t="s">
        <v>57</v>
      </c>
      <c r="E541" s="6" t="s">
        <v>56</v>
      </c>
      <c r="F541" s="9">
        <v>13325.4</v>
      </c>
      <c r="G541" s="9"/>
      <c r="H541" s="9">
        <v>13325.4</v>
      </c>
      <c r="I541" s="9">
        <v>13325.4</v>
      </c>
      <c r="J541" s="9">
        <v>13325.4</v>
      </c>
    </row>
    <row r="542" spans="1:10" x14ac:dyDescent="0.3">
      <c r="A542" s="37"/>
      <c r="B542" s="23" t="s">
        <v>144</v>
      </c>
      <c r="C542" s="22"/>
      <c r="D542" s="23"/>
      <c r="E542" s="28" t="s">
        <v>143</v>
      </c>
      <c r="F542" s="27">
        <f>F543</f>
        <v>14464</v>
      </c>
      <c r="G542" s="27"/>
      <c r="H542" s="27">
        <f>H543</f>
        <v>14464</v>
      </c>
      <c r="I542" s="27">
        <f>I543</f>
        <v>14519.2</v>
      </c>
      <c r="J542" s="27">
        <f>J543</f>
        <v>14729.6</v>
      </c>
    </row>
    <row r="543" spans="1:10" x14ac:dyDescent="0.3">
      <c r="A543" s="37"/>
      <c r="B543" s="23"/>
      <c r="C543" s="22" t="s">
        <v>36</v>
      </c>
      <c r="D543" s="23"/>
      <c r="E543" s="28" t="s">
        <v>35</v>
      </c>
      <c r="F543" s="27">
        <f>F544+F550</f>
        <v>14464</v>
      </c>
      <c r="G543" s="27"/>
      <c r="H543" s="27">
        <f>H544+H550</f>
        <v>14464</v>
      </c>
      <c r="I543" s="27">
        <f>I544+I550</f>
        <v>14519.2</v>
      </c>
      <c r="J543" s="27">
        <f>J544+J550</f>
        <v>14729.6</v>
      </c>
    </row>
    <row r="544" spans="1:10" ht="26.4" x14ac:dyDescent="0.3">
      <c r="A544" s="54"/>
      <c r="B544" s="34"/>
      <c r="C544" s="35" t="s">
        <v>34</v>
      </c>
      <c r="D544" s="34"/>
      <c r="E544" s="33" t="s">
        <v>33</v>
      </c>
      <c r="F544" s="32">
        <f t="shared" ref="F544:J546" si="46">F545</f>
        <v>7108.8</v>
      </c>
      <c r="G544" s="32"/>
      <c r="H544" s="32">
        <f t="shared" si="46"/>
        <v>7108.8</v>
      </c>
      <c r="I544" s="32">
        <f t="shared" si="46"/>
        <v>7164</v>
      </c>
      <c r="J544" s="32">
        <f t="shared" si="46"/>
        <v>7374.4</v>
      </c>
    </row>
    <row r="545" spans="1:10" ht="27" x14ac:dyDescent="0.3">
      <c r="A545" s="31"/>
      <c r="B545" s="31"/>
      <c r="C545" s="31" t="s">
        <v>32</v>
      </c>
      <c r="D545" s="31"/>
      <c r="E545" s="30" t="s">
        <v>31</v>
      </c>
      <c r="F545" s="29">
        <f t="shared" si="46"/>
        <v>7108.8</v>
      </c>
      <c r="G545" s="29"/>
      <c r="H545" s="29">
        <f t="shared" si="46"/>
        <v>7108.8</v>
      </c>
      <c r="I545" s="29">
        <f t="shared" si="46"/>
        <v>7164</v>
      </c>
      <c r="J545" s="29">
        <f t="shared" si="46"/>
        <v>7374.4</v>
      </c>
    </row>
    <row r="546" spans="1:10" ht="40.200000000000003" x14ac:dyDescent="0.3">
      <c r="A546" s="226"/>
      <c r="B546" s="226"/>
      <c r="C546" s="226" t="s">
        <v>30</v>
      </c>
      <c r="D546" s="226"/>
      <c r="E546" s="227" t="s">
        <v>29</v>
      </c>
      <c r="F546" s="228">
        <f t="shared" si="46"/>
        <v>7108.8</v>
      </c>
      <c r="G546" s="228"/>
      <c r="H546" s="228">
        <f t="shared" si="46"/>
        <v>7108.8</v>
      </c>
      <c r="I546" s="228">
        <f t="shared" si="46"/>
        <v>7164</v>
      </c>
      <c r="J546" s="228">
        <f t="shared" si="46"/>
        <v>7374.4</v>
      </c>
    </row>
    <row r="547" spans="1:10" ht="26.4" x14ac:dyDescent="0.3">
      <c r="A547" s="8"/>
      <c r="B547" s="8"/>
      <c r="C547" s="7" t="s">
        <v>28</v>
      </c>
      <c r="D547" s="7"/>
      <c r="E547" s="10" t="s">
        <v>27</v>
      </c>
      <c r="F547" s="9">
        <f>F548+F549</f>
        <v>7108.8</v>
      </c>
      <c r="G547" s="9"/>
      <c r="H547" s="9">
        <f>H548+H549</f>
        <v>7108.8</v>
      </c>
      <c r="I547" s="9">
        <f>I548+I549</f>
        <v>7164</v>
      </c>
      <c r="J547" s="9">
        <f>J548+J549</f>
        <v>7374.4</v>
      </c>
    </row>
    <row r="548" spans="1:10" ht="40.200000000000003" x14ac:dyDescent="0.3">
      <c r="A548" s="8"/>
      <c r="B548" s="8"/>
      <c r="C548" s="7"/>
      <c r="D548" s="7" t="s">
        <v>2</v>
      </c>
      <c r="E548" s="6" t="s">
        <v>1</v>
      </c>
      <c r="F548" s="9">
        <f>6634.1+264.3</f>
        <v>6898.4000000000005</v>
      </c>
      <c r="G548" s="9"/>
      <c r="H548" s="9">
        <f>6634.1+264.3</f>
        <v>6898.4000000000005</v>
      </c>
      <c r="I548" s="9">
        <f>6864.9+299.1</f>
        <v>7164</v>
      </c>
      <c r="J548" s="9">
        <f>6864.9+299.1</f>
        <v>7164</v>
      </c>
    </row>
    <row r="549" spans="1:10" x14ac:dyDescent="0.3">
      <c r="A549" s="8"/>
      <c r="B549" s="8"/>
      <c r="C549" s="7"/>
      <c r="D549" s="7" t="s">
        <v>12</v>
      </c>
      <c r="E549" s="6" t="s">
        <v>11</v>
      </c>
      <c r="F549" s="9">
        <v>210.4</v>
      </c>
      <c r="G549" s="9"/>
      <c r="H549" s="9">
        <v>210.4</v>
      </c>
      <c r="I549" s="9">
        <v>0</v>
      </c>
      <c r="J549" s="9">
        <v>210.4</v>
      </c>
    </row>
    <row r="550" spans="1:10" ht="26.4" x14ac:dyDescent="0.3">
      <c r="A550" s="54"/>
      <c r="B550" s="34"/>
      <c r="C550" s="35" t="s">
        <v>87</v>
      </c>
      <c r="D550" s="34"/>
      <c r="E550" s="33" t="s">
        <v>86</v>
      </c>
      <c r="F550" s="32">
        <f>F551+F573+F579+F563</f>
        <v>7355.2000000000007</v>
      </c>
      <c r="G550" s="32"/>
      <c r="H550" s="32">
        <f>H551+H573+H579+H563</f>
        <v>7355.2000000000007</v>
      </c>
      <c r="I550" s="32">
        <f>I551+I573+I579+I563</f>
        <v>7355.2000000000007</v>
      </c>
      <c r="J550" s="32">
        <f>J551+J573+J579+J563</f>
        <v>7355.2000000000007</v>
      </c>
    </row>
    <row r="551" spans="1:10" x14ac:dyDescent="0.3">
      <c r="A551" s="31"/>
      <c r="B551" s="31"/>
      <c r="C551" s="31" t="s">
        <v>223</v>
      </c>
      <c r="D551" s="31"/>
      <c r="E551" s="30" t="s">
        <v>222</v>
      </c>
      <c r="F551" s="29">
        <f>F552</f>
        <v>741.09999999999991</v>
      </c>
      <c r="G551" s="29"/>
      <c r="H551" s="29">
        <f>H552</f>
        <v>741.09999999999991</v>
      </c>
      <c r="I551" s="29">
        <f>I552</f>
        <v>741.09999999999991</v>
      </c>
      <c r="J551" s="29">
        <f>J552</f>
        <v>741.09999999999991</v>
      </c>
    </row>
    <row r="552" spans="1:10" ht="27" x14ac:dyDescent="0.3">
      <c r="A552" s="226"/>
      <c r="B552" s="226"/>
      <c r="C552" s="226" t="s">
        <v>221</v>
      </c>
      <c r="D552" s="226"/>
      <c r="E552" s="227" t="s">
        <v>220</v>
      </c>
      <c r="F552" s="228">
        <f>F553+F555+F557+F559+F561</f>
        <v>741.09999999999991</v>
      </c>
      <c r="G552" s="228"/>
      <c r="H552" s="228">
        <f>H553+H555+H557+H559+H561</f>
        <v>741.09999999999991</v>
      </c>
      <c r="I552" s="228">
        <f>I553+I555+I557+I559+I561</f>
        <v>741.09999999999991</v>
      </c>
      <c r="J552" s="228">
        <f>J553+J555+J557+J559+J561</f>
        <v>741.09999999999991</v>
      </c>
    </row>
    <row r="553" spans="1:10" x14ac:dyDescent="0.3">
      <c r="A553" s="8"/>
      <c r="B553" s="8"/>
      <c r="C553" s="7" t="s">
        <v>219</v>
      </c>
      <c r="D553" s="7"/>
      <c r="E553" s="6" t="s">
        <v>218</v>
      </c>
      <c r="F553" s="9">
        <f>F554</f>
        <v>290.5</v>
      </c>
      <c r="G553" s="9"/>
      <c r="H553" s="9">
        <f>H554</f>
        <v>290.5</v>
      </c>
      <c r="I553" s="9">
        <f>I554</f>
        <v>290.5</v>
      </c>
      <c r="J553" s="9">
        <f>J554</f>
        <v>290.5</v>
      </c>
    </row>
    <row r="554" spans="1:10" ht="27" x14ac:dyDescent="0.3">
      <c r="A554" s="8"/>
      <c r="B554" s="8"/>
      <c r="C554" s="7"/>
      <c r="D554" s="7" t="s">
        <v>57</v>
      </c>
      <c r="E554" s="6" t="s">
        <v>56</v>
      </c>
      <c r="F554" s="9">
        <v>290.5</v>
      </c>
      <c r="G554" s="9"/>
      <c r="H554" s="9">
        <v>290.5</v>
      </c>
      <c r="I554" s="9">
        <v>290.5</v>
      </c>
      <c r="J554" s="9">
        <v>290.5</v>
      </c>
    </row>
    <row r="555" spans="1:10" x14ac:dyDescent="0.3">
      <c r="A555" s="8"/>
      <c r="B555" s="8"/>
      <c r="C555" s="7" t="s">
        <v>217</v>
      </c>
      <c r="D555" s="7"/>
      <c r="E555" s="6" t="s">
        <v>216</v>
      </c>
      <c r="F555" s="9">
        <f>F556</f>
        <v>120.3</v>
      </c>
      <c r="G555" s="9"/>
      <c r="H555" s="9">
        <f>H556</f>
        <v>120.3</v>
      </c>
      <c r="I555" s="9">
        <f>I556</f>
        <v>120.3</v>
      </c>
      <c r="J555" s="9">
        <f>J556</f>
        <v>120.3</v>
      </c>
    </row>
    <row r="556" spans="1:10" ht="27" x14ac:dyDescent="0.3">
      <c r="A556" s="8"/>
      <c r="B556" s="8"/>
      <c r="C556" s="7"/>
      <c r="D556" s="7" t="s">
        <v>57</v>
      </c>
      <c r="E556" s="6" t="s">
        <v>56</v>
      </c>
      <c r="F556" s="9">
        <v>120.3</v>
      </c>
      <c r="G556" s="9"/>
      <c r="H556" s="9">
        <v>120.3</v>
      </c>
      <c r="I556" s="9">
        <v>120.3</v>
      </c>
      <c r="J556" s="9">
        <v>120.3</v>
      </c>
    </row>
    <row r="557" spans="1:10" x14ac:dyDescent="0.3">
      <c r="A557" s="8"/>
      <c r="B557" s="8"/>
      <c r="C557" s="7" t="s">
        <v>215</v>
      </c>
      <c r="D557" s="7"/>
      <c r="E557" s="6" t="s">
        <v>214</v>
      </c>
      <c r="F557" s="9">
        <f>F558</f>
        <v>70.2</v>
      </c>
      <c r="G557" s="9"/>
      <c r="H557" s="9">
        <f>H558</f>
        <v>70.2</v>
      </c>
      <c r="I557" s="9">
        <f>I558</f>
        <v>70.2</v>
      </c>
      <c r="J557" s="9">
        <f>J558</f>
        <v>70.2</v>
      </c>
    </row>
    <row r="558" spans="1:10" ht="27" x14ac:dyDescent="0.3">
      <c r="A558" s="8"/>
      <c r="B558" s="8"/>
      <c r="C558" s="7"/>
      <c r="D558" s="7" t="s">
        <v>57</v>
      </c>
      <c r="E558" s="6" t="s">
        <v>56</v>
      </c>
      <c r="F558" s="9">
        <v>70.2</v>
      </c>
      <c r="G558" s="9"/>
      <c r="H558" s="9">
        <v>70.2</v>
      </c>
      <c r="I558" s="9">
        <v>70.2</v>
      </c>
      <c r="J558" s="9">
        <v>70.2</v>
      </c>
    </row>
    <row r="559" spans="1:10" ht="27" customHeight="1" x14ac:dyDescent="0.3">
      <c r="A559" s="8"/>
      <c r="B559" s="8"/>
      <c r="C559" s="7" t="s">
        <v>213</v>
      </c>
      <c r="D559" s="7"/>
      <c r="E559" s="6" t="s">
        <v>212</v>
      </c>
      <c r="F559" s="9">
        <f>F560</f>
        <v>85.9</v>
      </c>
      <c r="G559" s="9"/>
      <c r="H559" s="9">
        <f>H560</f>
        <v>85.9</v>
      </c>
      <c r="I559" s="9">
        <f>I560</f>
        <v>85.9</v>
      </c>
      <c r="J559" s="9">
        <f>J560</f>
        <v>85.9</v>
      </c>
    </row>
    <row r="560" spans="1:10" ht="27" x14ac:dyDescent="0.3">
      <c r="A560" s="8"/>
      <c r="B560" s="8"/>
      <c r="C560" s="7"/>
      <c r="D560" s="7" t="s">
        <v>57</v>
      </c>
      <c r="E560" s="6" t="s">
        <v>56</v>
      </c>
      <c r="F560" s="9">
        <v>85.9</v>
      </c>
      <c r="G560" s="9"/>
      <c r="H560" s="9">
        <v>85.9</v>
      </c>
      <c r="I560" s="9">
        <v>85.9</v>
      </c>
      <c r="J560" s="9">
        <v>85.9</v>
      </c>
    </row>
    <row r="561" spans="1:10" ht="14.25" customHeight="1" x14ac:dyDescent="0.3">
      <c r="A561" s="8"/>
      <c r="B561" s="8"/>
      <c r="C561" s="7" t="s">
        <v>211</v>
      </c>
      <c r="D561" s="7"/>
      <c r="E561" s="6" t="s">
        <v>210</v>
      </c>
      <c r="F561" s="9">
        <f>F562</f>
        <v>174.2</v>
      </c>
      <c r="G561" s="9"/>
      <c r="H561" s="9">
        <f>H562</f>
        <v>174.2</v>
      </c>
      <c r="I561" s="9">
        <f>I562</f>
        <v>174.2</v>
      </c>
      <c r="J561" s="9">
        <f>J562</f>
        <v>174.2</v>
      </c>
    </row>
    <row r="562" spans="1:10" ht="27" x14ac:dyDescent="0.3">
      <c r="A562" s="8"/>
      <c r="B562" s="8"/>
      <c r="C562" s="7"/>
      <c r="D562" s="7" t="s">
        <v>57</v>
      </c>
      <c r="E562" s="6" t="s">
        <v>56</v>
      </c>
      <c r="F562" s="9">
        <v>174.2</v>
      </c>
      <c r="G562" s="9"/>
      <c r="H562" s="9">
        <v>174.2</v>
      </c>
      <c r="I562" s="9">
        <v>174.2</v>
      </c>
      <c r="J562" s="9">
        <v>174.2</v>
      </c>
    </row>
    <row r="563" spans="1:10" x14ac:dyDescent="0.3">
      <c r="A563" s="31"/>
      <c r="B563" s="31"/>
      <c r="C563" s="31" t="s">
        <v>142</v>
      </c>
      <c r="D563" s="31"/>
      <c r="E563" s="30" t="s">
        <v>141</v>
      </c>
      <c r="F563" s="29">
        <f>F564</f>
        <v>6282.6</v>
      </c>
      <c r="G563" s="29"/>
      <c r="H563" s="29">
        <f>H564</f>
        <v>6282.6</v>
      </c>
      <c r="I563" s="29">
        <f>I564</f>
        <v>6282.6</v>
      </c>
      <c r="J563" s="29">
        <f>J564</f>
        <v>6282.6</v>
      </c>
    </row>
    <row r="564" spans="1:10" ht="26.25" customHeight="1" x14ac:dyDescent="0.3">
      <c r="A564" s="226"/>
      <c r="B564" s="226"/>
      <c r="C564" s="226" t="s">
        <v>140</v>
      </c>
      <c r="D564" s="226"/>
      <c r="E564" s="227" t="s">
        <v>139</v>
      </c>
      <c r="F564" s="228">
        <f>F569+F565+F567</f>
        <v>6282.6</v>
      </c>
      <c r="G564" s="228"/>
      <c r="H564" s="228">
        <f>H569+H565+H567</f>
        <v>6282.6</v>
      </c>
      <c r="I564" s="228">
        <f>I569+I565+I567</f>
        <v>6282.6</v>
      </c>
      <c r="J564" s="228">
        <f>J569+J565+J567</f>
        <v>6282.6</v>
      </c>
    </row>
    <row r="565" spans="1:10" ht="25.5" customHeight="1" x14ac:dyDescent="0.3">
      <c r="A565" s="8"/>
      <c r="B565" s="8"/>
      <c r="C565" s="7" t="s">
        <v>209</v>
      </c>
      <c r="D565" s="7"/>
      <c r="E565" s="146" t="s">
        <v>829</v>
      </c>
      <c r="F565" s="9">
        <f>F566</f>
        <v>115.7</v>
      </c>
      <c r="G565" s="9"/>
      <c r="H565" s="9">
        <f>H566</f>
        <v>115.7</v>
      </c>
      <c r="I565" s="9">
        <f>I566</f>
        <v>115.7</v>
      </c>
      <c r="J565" s="9">
        <f>J566</f>
        <v>115.7</v>
      </c>
    </row>
    <row r="566" spans="1:10" ht="27" x14ac:dyDescent="0.3">
      <c r="A566" s="8"/>
      <c r="B566" s="8"/>
      <c r="C566" s="7"/>
      <c r="D566" s="7" t="s">
        <v>57</v>
      </c>
      <c r="E566" s="6" t="s">
        <v>56</v>
      </c>
      <c r="F566" s="9">
        <v>115.7</v>
      </c>
      <c r="G566" s="9"/>
      <c r="H566" s="9">
        <v>115.7</v>
      </c>
      <c r="I566" s="9">
        <v>115.7</v>
      </c>
      <c r="J566" s="9">
        <v>115.7</v>
      </c>
    </row>
    <row r="567" spans="1:10" ht="27" x14ac:dyDescent="0.3">
      <c r="A567" s="8"/>
      <c r="B567" s="8"/>
      <c r="C567" s="7" t="s">
        <v>138</v>
      </c>
      <c r="D567" s="7"/>
      <c r="E567" s="6" t="s">
        <v>137</v>
      </c>
      <c r="F567" s="9">
        <f>F568</f>
        <v>1560.8</v>
      </c>
      <c r="G567" s="9"/>
      <c r="H567" s="9">
        <f>H568</f>
        <v>1560.8</v>
      </c>
      <c r="I567" s="9">
        <f>I568</f>
        <v>1560.8</v>
      </c>
      <c r="J567" s="9">
        <f>J568</f>
        <v>1560.8</v>
      </c>
    </row>
    <row r="568" spans="1:10" ht="27" x14ac:dyDescent="0.3">
      <c r="A568" s="8"/>
      <c r="B568" s="8"/>
      <c r="C568" s="7"/>
      <c r="D568" s="7" t="s">
        <v>57</v>
      </c>
      <c r="E568" s="6" t="s">
        <v>56</v>
      </c>
      <c r="F568" s="9">
        <v>1560.8</v>
      </c>
      <c r="G568" s="9"/>
      <c r="H568" s="9">
        <v>1560.8</v>
      </c>
      <c r="I568" s="9">
        <v>1560.8</v>
      </c>
      <c r="J568" s="9">
        <v>1560.8</v>
      </c>
    </row>
    <row r="569" spans="1:10" ht="27.75" customHeight="1" x14ac:dyDescent="0.3">
      <c r="A569" s="8"/>
      <c r="B569" s="8"/>
      <c r="C569" s="7" t="s">
        <v>208</v>
      </c>
      <c r="D569" s="7"/>
      <c r="E569" s="6" t="s">
        <v>207</v>
      </c>
      <c r="F569" s="9">
        <f>F571</f>
        <v>4606.1000000000004</v>
      </c>
      <c r="G569" s="9"/>
      <c r="H569" s="9">
        <f>H571</f>
        <v>4606.1000000000004</v>
      </c>
      <c r="I569" s="9">
        <f>I571</f>
        <v>4606.1000000000004</v>
      </c>
      <c r="J569" s="9">
        <f>J571</f>
        <v>4606.1000000000004</v>
      </c>
    </row>
    <row r="570" spans="1:10" x14ac:dyDescent="0.3">
      <c r="A570" s="8"/>
      <c r="B570" s="8"/>
      <c r="C570" s="7"/>
      <c r="D570" s="7" t="s">
        <v>79</v>
      </c>
      <c r="E570" s="6" t="s">
        <v>78</v>
      </c>
      <c r="F570" s="9">
        <v>0</v>
      </c>
      <c r="G570" s="9"/>
      <c r="H570" s="9">
        <v>0</v>
      </c>
      <c r="I570" s="9">
        <v>0</v>
      </c>
      <c r="J570" s="9">
        <v>0</v>
      </c>
    </row>
    <row r="571" spans="1:10" ht="27" x14ac:dyDescent="0.3">
      <c r="A571" s="8"/>
      <c r="B571" s="8"/>
      <c r="C571" s="7"/>
      <c r="D571" s="7" t="s">
        <v>57</v>
      </c>
      <c r="E571" s="6" t="s">
        <v>56</v>
      </c>
      <c r="F571" s="9">
        <v>4606.1000000000004</v>
      </c>
      <c r="G571" s="9"/>
      <c r="H571" s="9">
        <v>4606.1000000000004</v>
      </c>
      <c r="I571" s="9">
        <v>4606.1000000000004</v>
      </c>
      <c r="J571" s="9">
        <v>4606.1000000000004</v>
      </c>
    </row>
    <row r="572" spans="1:10" x14ac:dyDescent="0.3">
      <c r="A572" s="8"/>
      <c r="B572" s="8"/>
      <c r="C572" s="7"/>
      <c r="D572" s="7" t="s">
        <v>22</v>
      </c>
      <c r="E572" s="6" t="s">
        <v>21</v>
      </c>
      <c r="F572" s="9">
        <v>0</v>
      </c>
      <c r="G572" s="9"/>
      <c r="H572" s="9">
        <v>0</v>
      </c>
      <c r="I572" s="9">
        <v>0</v>
      </c>
      <c r="J572" s="9">
        <v>0</v>
      </c>
    </row>
    <row r="573" spans="1:10" x14ac:dyDescent="0.3">
      <c r="A573" s="31"/>
      <c r="B573" s="31"/>
      <c r="C573" s="31" t="s">
        <v>85</v>
      </c>
      <c r="D573" s="31"/>
      <c r="E573" s="52" t="s">
        <v>84</v>
      </c>
      <c r="F573" s="29">
        <f>F574</f>
        <v>278.2</v>
      </c>
      <c r="G573" s="29"/>
      <c r="H573" s="29">
        <f>H574</f>
        <v>278.2</v>
      </c>
      <c r="I573" s="29">
        <f>I574</f>
        <v>278.2</v>
      </c>
      <c r="J573" s="29">
        <f>J574</f>
        <v>278.2</v>
      </c>
    </row>
    <row r="574" spans="1:10" ht="27" x14ac:dyDescent="0.3">
      <c r="A574" s="226"/>
      <c r="B574" s="226"/>
      <c r="C574" s="226" t="s">
        <v>206</v>
      </c>
      <c r="D574" s="226"/>
      <c r="E574" s="227" t="s">
        <v>205</v>
      </c>
      <c r="F574" s="228">
        <f>F577+F575</f>
        <v>278.2</v>
      </c>
      <c r="G574" s="228"/>
      <c r="H574" s="228">
        <f>H577+H575</f>
        <v>278.2</v>
      </c>
      <c r="I574" s="228">
        <f>I577+I575</f>
        <v>278.2</v>
      </c>
      <c r="J574" s="228">
        <f>J577+J575</f>
        <v>278.2</v>
      </c>
    </row>
    <row r="575" spans="1:10" x14ac:dyDescent="0.3">
      <c r="A575" s="73"/>
      <c r="B575" s="73"/>
      <c r="C575" s="73" t="s">
        <v>204</v>
      </c>
      <c r="D575" s="73"/>
      <c r="E575" s="72" t="s">
        <v>203</v>
      </c>
      <c r="F575" s="9">
        <f>F576</f>
        <v>175</v>
      </c>
      <c r="G575" s="9"/>
      <c r="H575" s="9">
        <f>H576</f>
        <v>175</v>
      </c>
      <c r="I575" s="9">
        <f>I576</f>
        <v>175</v>
      </c>
      <c r="J575" s="9">
        <f>J576</f>
        <v>175</v>
      </c>
    </row>
    <row r="576" spans="1:10" ht="27" x14ac:dyDescent="0.3">
      <c r="A576" s="73"/>
      <c r="B576" s="73"/>
      <c r="C576" s="73"/>
      <c r="D576" s="73" t="s">
        <v>57</v>
      </c>
      <c r="E576" s="72" t="s">
        <v>56</v>
      </c>
      <c r="F576" s="9">
        <v>175</v>
      </c>
      <c r="G576" s="9"/>
      <c r="H576" s="9">
        <v>175</v>
      </c>
      <c r="I576" s="9">
        <v>175</v>
      </c>
      <c r="J576" s="9">
        <v>175</v>
      </c>
    </row>
    <row r="577" spans="1:10" ht="27" x14ac:dyDescent="0.3">
      <c r="A577" s="7"/>
      <c r="B577" s="7"/>
      <c r="C577" s="7" t="s">
        <v>202</v>
      </c>
      <c r="D577" s="7"/>
      <c r="E577" s="6" t="s">
        <v>201</v>
      </c>
      <c r="F577" s="9">
        <f>F578</f>
        <v>103.2</v>
      </c>
      <c r="G577" s="9"/>
      <c r="H577" s="9">
        <f>H578</f>
        <v>103.2</v>
      </c>
      <c r="I577" s="9">
        <f>I578</f>
        <v>103.2</v>
      </c>
      <c r="J577" s="9">
        <f>J578</f>
        <v>103.2</v>
      </c>
    </row>
    <row r="578" spans="1:10" ht="27" x14ac:dyDescent="0.3">
      <c r="A578" s="7"/>
      <c r="B578" s="7"/>
      <c r="C578" s="7"/>
      <c r="D578" s="73" t="s">
        <v>57</v>
      </c>
      <c r="E578" s="72" t="s">
        <v>56</v>
      </c>
      <c r="F578" s="9">
        <v>103.2</v>
      </c>
      <c r="G578" s="9"/>
      <c r="H578" s="9">
        <v>103.2</v>
      </c>
      <c r="I578" s="9">
        <v>103.2</v>
      </c>
      <c r="J578" s="9">
        <v>103.2</v>
      </c>
    </row>
    <row r="579" spans="1:10" x14ac:dyDescent="0.3">
      <c r="A579" s="31"/>
      <c r="B579" s="31"/>
      <c r="C579" s="31" t="s">
        <v>200</v>
      </c>
      <c r="D579" s="31"/>
      <c r="E579" s="52" t="s">
        <v>199</v>
      </c>
      <c r="F579" s="29">
        <f t="shared" ref="F579:J581" si="47">F580</f>
        <v>53.3</v>
      </c>
      <c r="G579" s="29"/>
      <c r="H579" s="29">
        <f t="shared" si="47"/>
        <v>53.3</v>
      </c>
      <c r="I579" s="29">
        <f t="shared" si="47"/>
        <v>53.3</v>
      </c>
      <c r="J579" s="29">
        <f t="shared" si="47"/>
        <v>53.3</v>
      </c>
    </row>
    <row r="580" spans="1:10" x14ac:dyDescent="0.3">
      <c r="A580" s="226"/>
      <c r="B580" s="226"/>
      <c r="C580" s="226" t="s">
        <v>198</v>
      </c>
      <c r="D580" s="226"/>
      <c r="E580" s="227" t="s">
        <v>197</v>
      </c>
      <c r="F580" s="228">
        <f t="shared" si="47"/>
        <v>53.3</v>
      </c>
      <c r="G580" s="228"/>
      <c r="H580" s="228">
        <f t="shared" si="47"/>
        <v>53.3</v>
      </c>
      <c r="I580" s="228">
        <f t="shared" si="47"/>
        <v>53.3</v>
      </c>
      <c r="J580" s="228">
        <f t="shared" si="47"/>
        <v>53.3</v>
      </c>
    </row>
    <row r="581" spans="1:10" ht="27" x14ac:dyDescent="0.3">
      <c r="A581" s="8"/>
      <c r="B581" s="8"/>
      <c r="C581" s="7" t="s">
        <v>196</v>
      </c>
      <c r="D581" s="7"/>
      <c r="E581" s="6" t="s">
        <v>195</v>
      </c>
      <c r="F581" s="9">
        <f t="shared" si="47"/>
        <v>53.3</v>
      </c>
      <c r="G581" s="9"/>
      <c r="H581" s="9">
        <f t="shared" si="47"/>
        <v>53.3</v>
      </c>
      <c r="I581" s="9">
        <f t="shared" si="47"/>
        <v>53.3</v>
      </c>
      <c r="J581" s="9">
        <f t="shared" si="47"/>
        <v>53.3</v>
      </c>
    </row>
    <row r="582" spans="1:10" ht="27" x14ac:dyDescent="0.3">
      <c r="A582" s="8"/>
      <c r="B582" s="8"/>
      <c r="C582" s="7"/>
      <c r="D582" s="7" t="s">
        <v>57</v>
      </c>
      <c r="E582" s="6" t="s">
        <v>56</v>
      </c>
      <c r="F582" s="9">
        <v>53.3</v>
      </c>
      <c r="G582" s="9"/>
      <c r="H582" s="9">
        <v>53.3</v>
      </c>
      <c r="I582" s="9">
        <v>53.3</v>
      </c>
      <c r="J582" s="9">
        <v>53.3</v>
      </c>
    </row>
    <row r="583" spans="1:10" x14ac:dyDescent="0.3">
      <c r="A583" s="8"/>
      <c r="B583" s="23">
        <v>1000</v>
      </c>
      <c r="C583" s="22"/>
      <c r="D583" s="21"/>
      <c r="E583" s="20" t="s">
        <v>89</v>
      </c>
      <c r="F583" s="27">
        <f>F584+F606</f>
        <v>29695.971000000001</v>
      </c>
      <c r="G583" s="27"/>
      <c r="H583" s="27">
        <f>H584+H606</f>
        <v>29695.971000000001</v>
      </c>
      <c r="I583" s="27">
        <f>I584+I606</f>
        <v>28831.996000000003</v>
      </c>
      <c r="J583" s="27">
        <f>J584+J606</f>
        <v>28603.496000000003</v>
      </c>
    </row>
    <row r="584" spans="1:10" x14ac:dyDescent="0.3">
      <c r="A584" s="8"/>
      <c r="B584" s="23">
        <v>1003</v>
      </c>
      <c r="C584" s="22"/>
      <c r="D584" s="21"/>
      <c r="E584" s="20" t="s">
        <v>88</v>
      </c>
      <c r="F584" s="27">
        <f t="shared" ref="F584:J585" si="48">F585</f>
        <v>25121.671000000002</v>
      </c>
      <c r="G584" s="27"/>
      <c r="H584" s="27">
        <f t="shared" si="48"/>
        <v>25121.671000000002</v>
      </c>
      <c r="I584" s="27">
        <f t="shared" si="48"/>
        <v>25259.796000000002</v>
      </c>
      <c r="J584" s="27">
        <f t="shared" si="48"/>
        <v>25089.596000000001</v>
      </c>
    </row>
    <row r="585" spans="1:10" x14ac:dyDescent="0.3">
      <c r="A585" s="8"/>
      <c r="B585" s="23"/>
      <c r="C585" s="22" t="s">
        <v>36</v>
      </c>
      <c r="D585" s="21"/>
      <c r="E585" s="28" t="s">
        <v>35</v>
      </c>
      <c r="F585" s="27">
        <f t="shared" si="48"/>
        <v>25121.671000000002</v>
      </c>
      <c r="G585" s="27"/>
      <c r="H585" s="27">
        <f t="shared" si="48"/>
        <v>25121.671000000002</v>
      </c>
      <c r="I585" s="27">
        <f t="shared" si="48"/>
        <v>25259.796000000002</v>
      </c>
      <c r="J585" s="27">
        <f t="shared" si="48"/>
        <v>25089.596000000001</v>
      </c>
    </row>
    <row r="586" spans="1:10" ht="26.4" x14ac:dyDescent="0.3">
      <c r="A586" s="35"/>
      <c r="B586" s="35"/>
      <c r="C586" s="35" t="s">
        <v>87</v>
      </c>
      <c r="D586" s="34"/>
      <c r="E586" s="33" t="s">
        <v>86</v>
      </c>
      <c r="F586" s="32">
        <f>F587+F591+F599</f>
        <v>25121.671000000002</v>
      </c>
      <c r="G586" s="32"/>
      <c r="H586" s="32">
        <f>H587+H591+H599</f>
        <v>25121.671000000002</v>
      </c>
      <c r="I586" s="32">
        <f>I587+I591+I599</f>
        <v>25259.796000000002</v>
      </c>
      <c r="J586" s="32">
        <f>J587+J591+J599</f>
        <v>25089.596000000001</v>
      </c>
    </row>
    <row r="587" spans="1:10" x14ac:dyDescent="0.3">
      <c r="A587" s="31"/>
      <c r="B587" s="31"/>
      <c r="C587" s="31" t="s">
        <v>177</v>
      </c>
      <c r="D587" s="31"/>
      <c r="E587" s="52" t="s">
        <v>176</v>
      </c>
      <c r="F587" s="29">
        <f t="shared" ref="F587:J589" si="49">F588</f>
        <v>138.19999999999999</v>
      </c>
      <c r="G587" s="29"/>
      <c r="H587" s="29">
        <f t="shared" si="49"/>
        <v>138.19999999999999</v>
      </c>
      <c r="I587" s="29">
        <f t="shared" si="49"/>
        <v>138.19999999999999</v>
      </c>
      <c r="J587" s="29">
        <f t="shared" si="49"/>
        <v>138.19999999999999</v>
      </c>
    </row>
    <row r="588" spans="1:10" ht="27" x14ac:dyDescent="0.3">
      <c r="A588" s="226"/>
      <c r="B588" s="226"/>
      <c r="C588" s="226" t="s">
        <v>175</v>
      </c>
      <c r="D588" s="226"/>
      <c r="E588" s="227" t="s">
        <v>194</v>
      </c>
      <c r="F588" s="228">
        <f t="shared" si="49"/>
        <v>138.19999999999999</v>
      </c>
      <c r="G588" s="228"/>
      <c r="H588" s="228">
        <f t="shared" si="49"/>
        <v>138.19999999999999</v>
      </c>
      <c r="I588" s="228">
        <f t="shared" si="49"/>
        <v>138.19999999999999</v>
      </c>
      <c r="J588" s="228">
        <f t="shared" si="49"/>
        <v>138.19999999999999</v>
      </c>
    </row>
    <row r="589" spans="1:10" ht="27" x14ac:dyDescent="0.3">
      <c r="A589" s="8"/>
      <c r="B589" s="8"/>
      <c r="C589" s="55" t="s">
        <v>193</v>
      </c>
      <c r="D589" s="7"/>
      <c r="E589" s="6" t="s">
        <v>762</v>
      </c>
      <c r="F589" s="9">
        <f t="shared" si="49"/>
        <v>138.19999999999999</v>
      </c>
      <c r="G589" s="9"/>
      <c r="H589" s="9">
        <f t="shared" si="49"/>
        <v>138.19999999999999</v>
      </c>
      <c r="I589" s="9">
        <f t="shared" si="49"/>
        <v>138.19999999999999</v>
      </c>
      <c r="J589" s="9">
        <f t="shared" si="49"/>
        <v>138.19999999999999</v>
      </c>
    </row>
    <row r="590" spans="1:10" ht="27" x14ac:dyDescent="0.3">
      <c r="A590" s="8"/>
      <c r="B590" s="8"/>
      <c r="C590" s="55"/>
      <c r="D590" s="7" t="s">
        <v>57</v>
      </c>
      <c r="E590" s="6" t="s">
        <v>56</v>
      </c>
      <c r="F590" s="9">
        <v>138.19999999999999</v>
      </c>
      <c r="G590" s="9"/>
      <c r="H590" s="9">
        <v>138.19999999999999</v>
      </c>
      <c r="I590" s="9">
        <v>138.19999999999999</v>
      </c>
      <c r="J590" s="9">
        <v>138.19999999999999</v>
      </c>
    </row>
    <row r="591" spans="1:10" x14ac:dyDescent="0.3">
      <c r="A591" s="31"/>
      <c r="B591" s="31"/>
      <c r="C591" s="31" t="s">
        <v>192</v>
      </c>
      <c r="D591" s="31"/>
      <c r="E591" s="52" t="s">
        <v>191</v>
      </c>
      <c r="F591" s="29">
        <f>F592</f>
        <v>9490.7000000000007</v>
      </c>
      <c r="G591" s="29"/>
      <c r="H591" s="29">
        <f>H592</f>
        <v>9490.7000000000007</v>
      </c>
      <c r="I591" s="29">
        <f>I592</f>
        <v>9755.7000000000007</v>
      </c>
      <c r="J591" s="29">
        <f>J592</f>
        <v>9585.5</v>
      </c>
    </row>
    <row r="592" spans="1:10" ht="40.200000000000003" x14ac:dyDescent="0.3">
      <c r="A592" s="226"/>
      <c r="B592" s="226"/>
      <c r="C592" s="226" t="s">
        <v>190</v>
      </c>
      <c r="D592" s="226"/>
      <c r="E592" s="227" t="s">
        <v>189</v>
      </c>
      <c r="F592" s="228">
        <f>F593+F595+F597</f>
        <v>9490.7000000000007</v>
      </c>
      <c r="G592" s="228"/>
      <c r="H592" s="228">
        <f>H593+H595+H597</f>
        <v>9490.7000000000007</v>
      </c>
      <c r="I592" s="228">
        <f>I593+I595+I597</f>
        <v>9755.7000000000007</v>
      </c>
      <c r="J592" s="228">
        <f>J593+J595+J597</f>
        <v>9585.5</v>
      </c>
    </row>
    <row r="593" spans="1:11" ht="26.4" x14ac:dyDescent="0.3">
      <c r="A593" s="8"/>
      <c r="B593" s="8"/>
      <c r="C593" s="71" t="s">
        <v>188</v>
      </c>
      <c r="D593" s="7"/>
      <c r="E593" s="10" t="s">
        <v>187</v>
      </c>
      <c r="F593" s="9">
        <f>F594</f>
        <v>3726.4</v>
      </c>
      <c r="G593" s="9"/>
      <c r="H593" s="9">
        <f>H594</f>
        <v>3726.4</v>
      </c>
      <c r="I593" s="9">
        <f>I594</f>
        <v>3953.5</v>
      </c>
      <c r="J593" s="9">
        <f>J594</f>
        <v>3915.7</v>
      </c>
    </row>
    <row r="594" spans="1:11" ht="27" x14ac:dyDescent="0.3">
      <c r="A594" s="8"/>
      <c r="B594" s="8"/>
      <c r="C594" s="71"/>
      <c r="D594" s="7" t="s">
        <v>57</v>
      </c>
      <c r="E594" s="6" t="s">
        <v>56</v>
      </c>
      <c r="F594" s="9">
        <v>3726.4</v>
      </c>
      <c r="G594" s="9"/>
      <c r="H594" s="9">
        <v>3726.4</v>
      </c>
      <c r="I594" s="9">
        <v>3953.5</v>
      </c>
      <c r="J594" s="9">
        <v>3915.7</v>
      </c>
    </row>
    <row r="595" spans="1:11" ht="16.5" customHeight="1" x14ac:dyDescent="0.3">
      <c r="A595" s="8"/>
      <c r="B595" s="8"/>
      <c r="C595" s="71" t="s">
        <v>186</v>
      </c>
      <c r="D595" s="7"/>
      <c r="E595" s="6" t="s">
        <v>185</v>
      </c>
      <c r="F595" s="9">
        <f>F596</f>
        <v>4104.8</v>
      </c>
      <c r="G595" s="9"/>
      <c r="H595" s="9">
        <f>H596</f>
        <v>4104.8</v>
      </c>
      <c r="I595" s="9">
        <f>I596</f>
        <v>4142.7</v>
      </c>
      <c r="J595" s="9">
        <f>J596</f>
        <v>4010.3</v>
      </c>
    </row>
    <row r="596" spans="1:11" ht="27" x14ac:dyDescent="0.3">
      <c r="A596" s="8"/>
      <c r="B596" s="8"/>
      <c r="C596" s="71"/>
      <c r="D596" s="7" t="s">
        <v>57</v>
      </c>
      <c r="E596" s="6" t="s">
        <v>56</v>
      </c>
      <c r="F596" s="9">
        <v>4104.8</v>
      </c>
      <c r="G596" s="9"/>
      <c r="H596" s="9">
        <v>4104.8</v>
      </c>
      <c r="I596" s="9">
        <v>4142.7</v>
      </c>
      <c r="J596" s="9">
        <v>4010.3</v>
      </c>
    </row>
    <row r="597" spans="1:11" ht="27" x14ac:dyDescent="0.3">
      <c r="A597" s="8"/>
      <c r="B597" s="8"/>
      <c r="C597" s="7" t="s">
        <v>184</v>
      </c>
      <c r="D597" s="7"/>
      <c r="E597" s="6" t="s">
        <v>827</v>
      </c>
      <c r="F597" s="9">
        <f>F598</f>
        <v>1659.5</v>
      </c>
      <c r="G597" s="9"/>
      <c r="H597" s="9">
        <f>H598</f>
        <v>1659.5</v>
      </c>
      <c r="I597" s="9">
        <f>I598</f>
        <v>1659.5</v>
      </c>
      <c r="J597" s="9">
        <f>J598</f>
        <v>1659.5</v>
      </c>
    </row>
    <row r="598" spans="1:11" ht="27" x14ac:dyDescent="0.3">
      <c r="A598" s="8"/>
      <c r="B598" s="8"/>
      <c r="C598" s="7"/>
      <c r="D598" s="7" t="s">
        <v>57</v>
      </c>
      <c r="E598" s="6" t="s">
        <v>56</v>
      </c>
      <c r="F598" s="9">
        <f>1519.4+140.1</f>
        <v>1659.5</v>
      </c>
      <c r="G598" s="9"/>
      <c r="H598" s="9">
        <f>1519.4+140.1</f>
        <v>1659.5</v>
      </c>
      <c r="I598" s="9">
        <f>1519.4+140.1</f>
        <v>1659.5</v>
      </c>
      <c r="J598" s="9">
        <f>1519.4+140.1</f>
        <v>1659.5</v>
      </c>
    </row>
    <row r="599" spans="1:11" x14ac:dyDescent="0.3">
      <c r="A599" s="31"/>
      <c r="B599" s="31"/>
      <c r="C599" s="31" t="s">
        <v>85</v>
      </c>
      <c r="D599" s="31"/>
      <c r="E599" s="52" t="s">
        <v>84</v>
      </c>
      <c r="F599" s="29">
        <f>F600</f>
        <v>15492.771000000001</v>
      </c>
      <c r="G599" s="29"/>
      <c r="H599" s="29">
        <f>H600</f>
        <v>15492.771000000001</v>
      </c>
      <c r="I599" s="29">
        <f>I600</f>
        <v>15365.896000000001</v>
      </c>
      <c r="J599" s="29">
        <f>J600</f>
        <v>15365.896000000001</v>
      </c>
    </row>
    <row r="600" spans="1:11" ht="27" x14ac:dyDescent="0.3">
      <c r="A600" s="226"/>
      <c r="B600" s="226"/>
      <c r="C600" s="226" t="s">
        <v>83</v>
      </c>
      <c r="D600" s="226"/>
      <c r="E600" s="227" t="s">
        <v>82</v>
      </c>
      <c r="F600" s="228">
        <f>F601+F603</f>
        <v>15492.771000000001</v>
      </c>
      <c r="G600" s="228"/>
      <c r="H600" s="228">
        <f>H601+H603</f>
        <v>15492.771000000001</v>
      </c>
      <c r="I600" s="228">
        <f>I601+I603</f>
        <v>15365.896000000001</v>
      </c>
      <c r="J600" s="228">
        <f>J601+J603</f>
        <v>15365.896000000001</v>
      </c>
    </row>
    <row r="601" spans="1:11" ht="27" x14ac:dyDescent="0.3">
      <c r="A601" s="8"/>
      <c r="B601" s="8"/>
      <c r="C601" s="7" t="s">
        <v>183</v>
      </c>
      <c r="D601" s="7"/>
      <c r="E601" s="6" t="s">
        <v>182</v>
      </c>
      <c r="F601" s="9">
        <f>SUM(F602)</f>
        <v>913.5</v>
      </c>
      <c r="G601" s="9"/>
      <c r="H601" s="9">
        <f>SUM(H602)</f>
        <v>913.5</v>
      </c>
      <c r="I601" s="9">
        <f>SUM(I602)</f>
        <v>786.625</v>
      </c>
      <c r="J601" s="9">
        <f>SUM(J602)</f>
        <v>786.625</v>
      </c>
    </row>
    <row r="602" spans="1:11" x14ac:dyDescent="0.3">
      <c r="A602" s="8"/>
      <c r="B602" s="8"/>
      <c r="C602" s="7"/>
      <c r="D602" s="7" t="s">
        <v>79</v>
      </c>
      <c r="E602" s="6" t="s">
        <v>78</v>
      </c>
      <c r="F602" s="9">
        <v>913.5</v>
      </c>
      <c r="G602" s="9"/>
      <c r="H602" s="9">
        <v>913.5</v>
      </c>
      <c r="I602" s="9">
        <v>786.625</v>
      </c>
      <c r="J602" s="9">
        <v>786.625</v>
      </c>
    </row>
    <row r="603" spans="1:11" ht="36.75" customHeight="1" x14ac:dyDescent="0.3">
      <c r="A603" s="8"/>
      <c r="B603" s="8"/>
      <c r="C603" s="7" t="s">
        <v>81</v>
      </c>
      <c r="D603" s="7"/>
      <c r="E603" s="6" t="s">
        <v>181</v>
      </c>
      <c r="F603" s="9">
        <f>F604+F605</f>
        <v>14579.271000000001</v>
      </c>
      <c r="G603" s="9"/>
      <c r="H603" s="9">
        <f>H604+H605</f>
        <v>14579.271000000001</v>
      </c>
      <c r="I603" s="9">
        <f>I604+I605</f>
        <v>14579.271000000001</v>
      </c>
      <c r="J603" s="9">
        <f>J604+J605</f>
        <v>14579.271000000001</v>
      </c>
    </row>
    <row r="604" spans="1:11" x14ac:dyDescent="0.3">
      <c r="A604" s="8"/>
      <c r="B604" s="8"/>
      <c r="C604" s="7"/>
      <c r="D604" s="7" t="s">
        <v>79</v>
      </c>
      <c r="E604" s="6" t="s">
        <v>78</v>
      </c>
      <c r="F604" s="9">
        <v>6854.4</v>
      </c>
      <c r="G604" s="9"/>
      <c r="H604" s="9">
        <v>6854.4</v>
      </c>
      <c r="I604" s="9">
        <v>6854.4</v>
      </c>
      <c r="J604" s="9">
        <v>6854.4</v>
      </c>
    </row>
    <row r="605" spans="1:11" ht="27" x14ac:dyDescent="0.3">
      <c r="A605" s="8"/>
      <c r="B605" s="8"/>
      <c r="C605" s="7"/>
      <c r="D605" s="7" t="s">
        <v>57</v>
      </c>
      <c r="E605" s="6" t="s">
        <v>56</v>
      </c>
      <c r="F605" s="9">
        <v>7724.8710000000001</v>
      </c>
      <c r="G605" s="9"/>
      <c r="H605" s="9">
        <v>7724.8710000000001</v>
      </c>
      <c r="I605" s="9">
        <v>7724.8710000000001</v>
      </c>
      <c r="J605" s="9">
        <v>7724.8710000000001</v>
      </c>
      <c r="K605" s="1" t="s">
        <v>180</v>
      </c>
    </row>
    <row r="606" spans="1:11" x14ac:dyDescent="0.3">
      <c r="A606" s="21"/>
      <c r="B606" s="23">
        <v>1004</v>
      </c>
      <c r="C606" s="22"/>
      <c r="D606" s="21"/>
      <c r="E606" s="20" t="s">
        <v>179</v>
      </c>
      <c r="F606" s="27">
        <f t="shared" ref="F606:J611" si="50">F607</f>
        <v>4574.3</v>
      </c>
      <c r="G606" s="27"/>
      <c r="H606" s="27">
        <f t="shared" si="50"/>
        <v>4574.3</v>
      </c>
      <c r="I606" s="27">
        <f t="shared" si="50"/>
        <v>3572.2</v>
      </c>
      <c r="J606" s="27">
        <f t="shared" si="50"/>
        <v>3513.9</v>
      </c>
    </row>
    <row r="607" spans="1:11" x14ac:dyDescent="0.3">
      <c r="A607" s="21"/>
      <c r="B607" s="23"/>
      <c r="C607" s="22" t="s">
        <v>36</v>
      </c>
      <c r="D607" s="23"/>
      <c r="E607" s="56" t="s">
        <v>178</v>
      </c>
      <c r="F607" s="27">
        <f t="shared" si="50"/>
        <v>4574.3</v>
      </c>
      <c r="G607" s="27"/>
      <c r="H607" s="27">
        <f t="shared" si="50"/>
        <v>4574.3</v>
      </c>
      <c r="I607" s="27">
        <f t="shared" si="50"/>
        <v>3572.2</v>
      </c>
      <c r="J607" s="27">
        <f t="shared" si="50"/>
        <v>3513.9</v>
      </c>
    </row>
    <row r="608" spans="1:11" ht="26.4" x14ac:dyDescent="0.3">
      <c r="A608" s="54"/>
      <c r="B608" s="34"/>
      <c r="C608" s="35" t="s">
        <v>87</v>
      </c>
      <c r="D608" s="34"/>
      <c r="E608" s="33" t="s">
        <v>86</v>
      </c>
      <c r="F608" s="32">
        <f t="shared" si="50"/>
        <v>4574.3</v>
      </c>
      <c r="G608" s="32"/>
      <c r="H608" s="32">
        <f t="shared" si="50"/>
        <v>4574.3</v>
      </c>
      <c r="I608" s="32">
        <f t="shared" si="50"/>
        <v>3572.2</v>
      </c>
      <c r="J608" s="32">
        <f t="shared" si="50"/>
        <v>3513.9</v>
      </c>
    </row>
    <row r="609" spans="1:10" x14ac:dyDescent="0.3">
      <c r="A609" s="70"/>
      <c r="B609" s="68"/>
      <c r="C609" s="69" t="s">
        <v>177</v>
      </c>
      <c r="D609" s="68"/>
      <c r="E609" s="67" t="s">
        <v>176</v>
      </c>
      <c r="F609" s="66">
        <f t="shared" si="50"/>
        <v>4574.3</v>
      </c>
      <c r="G609" s="66"/>
      <c r="H609" s="66">
        <f t="shared" si="50"/>
        <v>4574.3</v>
      </c>
      <c r="I609" s="66">
        <f t="shared" si="50"/>
        <v>3572.2</v>
      </c>
      <c r="J609" s="66">
        <f t="shared" si="50"/>
        <v>3513.9</v>
      </c>
    </row>
    <row r="610" spans="1:10" ht="27" x14ac:dyDescent="0.3">
      <c r="A610" s="226"/>
      <c r="B610" s="226"/>
      <c r="C610" s="226" t="s">
        <v>175</v>
      </c>
      <c r="D610" s="226"/>
      <c r="E610" s="227" t="s">
        <v>174</v>
      </c>
      <c r="F610" s="228">
        <f t="shared" si="50"/>
        <v>4574.3</v>
      </c>
      <c r="G610" s="228"/>
      <c r="H610" s="228">
        <f t="shared" si="50"/>
        <v>4574.3</v>
      </c>
      <c r="I610" s="228">
        <f t="shared" si="50"/>
        <v>3572.2</v>
      </c>
      <c r="J610" s="228">
        <f t="shared" si="50"/>
        <v>3513.9</v>
      </c>
    </row>
    <row r="611" spans="1:10" ht="40.200000000000003" x14ac:dyDescent="0.3">
      <c r="A611" s="8"/>
      <c r="B611" s="8"/>
      <c r="C611" s="7" t="s">
        <v>173</v>
      </c>
      <c r="D611" s="7"/>
      <c r="E611" s="6" t="s">
        <v>9</v>
      </c>
      <c r="F611" s="9">
        <f t="shared" si="50"/>
        <v>4574.3</v>
      </c>
      <c r="G611" s="9"/>
      <c r="H611" s="9">
        <f t="shared" si="50"/>
        <v>4574.3</v>
      </c>
      <c r="I611" s="9">
        <f t="shared" si="50"/>
        <v>3572.2</v>
      </c>
      <c r="J611" s="9">
        <f t="shared" si="50"/>
        <v>3513.9</v>
      </c>
    </row>
    <row r="612" spans="1:10" ht="27" x14ac:dyDescent="0.3">
      <c r="A612" s="8"/>
      <c r="B612" s="8"/>
      <c r="C612" s="7"/>
      <c r="D612" s="7" t="s">
        <v>57</v>
      </c>
      <c r="E612" s="6" t="s">
        <v>56</v>
      </c>
      <c r="F612" s="9">
        <v>4574.3</v>
      </c>
      <c r="G612" s="9"/>
      <c r="H612" s="9">
        <v>4574.3</v>
      </c>
      <c r="I612" s="9">
        <v>3572.2</v>
      </c>
      <c r="J612" s="9">
        <v>3513.9</v>
      </c>
    </row>
    <row r="613" spans="1:10" x14ac:dyDescent="0.3">
      <c r="A613" s="37"/>
      <c r="B613" s="23">
        <v>1100</v>
      </c>
      <c r="C613" s="22"/>
      <c r="D613" s="21"/>
      <c r="E613" s="20" t="s">
        <v>76</v>
      </c>
      <c r="F613" s="27">
        <f t="shared" ref="F613:J615" si="51">F614</f>
        <v>2261.3541</v>
      </c>
      <c r="G613" s="27"/>
      <c r="H613" s="27">
        <f t="shared" si="51"/>
        <v>2261.3541</v>
      </c>
      <c r="I613" s="27">
        <f t="shared" si="51"/>
        <v>2150</v>
      </c>
      <c r="J613" s="27">
        <f t="shared" si="51"/>
        <v>14714.342860000001</v>
      </c>
    </row>
    <row r="614" spans="1:10" x14ac:dyDescent="0.3">
      <c r="A614" s="37"/>
      <c r="B614" s="23" t="s">
        <v>75</v>
      </c>
      <c r="C614" s="22"/>
      <c r="D614" s="23"/>
      <c r="E614" s="28" t="s">
        <v>74</v>
      </c>
      <c r="F614" s="27">
        <f t="shared" si="51"/>
        <v>2261.3541</v>
      </c>
      <c r="G614" s="27"/>
      <c r="H614" s="27">
        <f t="shared" si="51"/>
        <v>2261.3541</v>
      </c>
      <c r="I614" s="27">
        <f t="shared" si="51"/>
        <v>2150</v>
      </c>
      <c r="J614" s="27">
        <f t="shared" si="51"/>
        <v>14714.342860000001</v>
      </c>
    </row>
    <row r="615" spans="1:10" x14ac:dyDescent="0.3">
      <c r="A615" s="37"/>
      <c r="B615" s="23"/>
      <c r="C615" s="22" t="s">
        <v>36</v>
      </c>
      <c r="D615" s="23"/>
      <c r="E615" s="28" t="s">
        <v>35</v>
      </c>
      <c r="F615" s="27">
        <f t="shared" si="51"/>
        <v>2261.3541</v>
      </c>
      <c r="G615" s="27"/>
      <c r="H615" s="27">
        <f t="shared" si="51"/>
        <v>2261.3541</v>
      </c>
      <c r="I615" s="27">
        <f t="shared" si="51"/>
        <v>2150</v>
      </c>
      <c r="J615" s="27">
        <f t="shared" si="51"/>
        <v>14714.342860000001</v>
      </c>
    </row>
    <row r="616" spans="1:10" ht="26.4" x14ac:dyDescent="0.3">
      <c r="A616" s="54"/>
      <c r="B616" s="34"/>
      <c r="C616" s="35" t="s">
        <v>73</v>
      </c>
      <c r="D616" s="34"/>
      <c r="E616" s="33" t="s">
        <v>72</v>
      </c>
      <c r="F616" s="32">
        <f>F617+F625</f>
        <v>2261.3541</v>
      </c>
      <c r="G616" s="32"/>
      <c r="H616" s="32">
        <f>H617+H625</f>
        <v>2261.3541</v>
      </c>
      <c r="I616" s="32">
        <f>I617+I625</f>
        <v>2150</v>
      </c>
      <c r="J616" s="32">
        <f>J617+J625</f>
        <v>14714.342860000001</v>
      </c>
    </row>
    <row r="617" spans="1:10" ht="27" x14ac:dyDescent="0.3">
      <c r="A617" s="226"/>
      <c r="B617" s="226"/>
      <c r="C617" s="226" t="s">
        <v>71</v>
      </c>
      <c r="D617" s="226"/>
      <c r="E617" s="227" t="s">
        <v>172</v>
      </c>
      <c r="F617" s="228">
        <f>F618+F620++F623</f>
        <v>2261.3541</v>
      </c>
      <c r="G617" s="228"/>
      <c r="H617" s="228">
        <f>H618+H620++H623</f>
        <v>2261.3541</v>
      </c>
      <c r="I617" s="228">
        <f>I618+I620</f>
        <v>299.2</v>
      </c>
      <c r="J617" s="228">
        <f>J618+J620</f>
        <v>1857.2</v>
      </c>
    </row>
    <row r="618" spans="1:10" ht="40.200000000000003" x14ac:dyDescent="0.3">
      <c r="A618" s="8"/>
      <c r="B618" s="8"/>
      <c r="C618" s="7" t="s">
        <v>69</v>
      </c>
      <c r="D618" s="7"/>
      <c r="E618" s="6" t="s">
        <v>68</v>
      </c>
      <c r="F618" s="9">
        <f>F619</f>
        <v>1601.6</v>
      </c>
      <c r="G618" s="9"/>
      <c r="H618" s="9">
        <f>H619</f>
        <v>1601.6</v>
      </c>
      <c r="I618" s="9">
        <f>I619</f>
        <v>0</v>
      </c>
      <c r="J618" s="9">
        <f>J619</f>
        <v>1558</v>
      </c>
    </row>
    <row r="619" spans="1:10" ht="27" x14ac:dyDescent="0.3">
      <c r="A619" s="8"/>
      <c r="B619" s="8"/>
      <c r="C619" s="7"/>
      <c r="D619" s="7" t="s">
        <v>57</v>
      </c>
      <c r="E619" s="6" t="s">
        <v>56</v>
      </c>
      <c r="F619" s="9">
        <f>1558+43.6</f>
        <v>1601.6</v>
      </c>
      <c r="G619" s="9"/>
      <c r="H619" s="9">
        <f>1558+43.6</f>
        <v>1601.6</v>
      </c>
      <c r="I619" s="9">
        <v>0</v>
      </c>
      <c r="J619" s="9">
        <v>1558</v>
      </c>
    </row>
    <row r="620" spans="1:10" x14ac:dyDescent="0.3">
      <c r="A620" s="8"/>
      <c r="B620" s="8"/>
      <c r="C620" s="7" t="s">
        <v>171</v>
      </c>
      <c r="D620" s="7"/>
      <c r="E620" s="6" t="s">
        <v>170</v>
      </c>
      <c r="F620" s="9">
        <f t="shared" ref="F620:J621" si="52">F621</f>
        <v>299.2</v>
      </c>
      <c r="G620" s="9"/>
      <c r="H620" s="9">
        <f t="shared" si="52"/>
        <v>299.2</v>
      </c>
      <c r="I620" s="9">
        <f t="shared" si="52"/>
        <v>299.2</v>
      </c>
      <c r="J620" s="9">
        <f t="shared" si="52"/>
        <v>299.2</v>
      </c>
    </row>
    <row r="621" spans="1:10" ht="27" x14ac:dyDescent="0.3">
      <c r="A621" s="8"/>
      <c r="B621" s="8"/>
      <c r="C621" s="7"/>
      <c r="D621" s="7" t="s">
        <v>57</v>
      </c>
      <c r="E621" s="6" t="s">
        <v>56</v>
      </c>
      <c r="F621" s="9">
        <f t="shared" si="52"/>
        <v>299.2</v>
      </c>
      <c r="G621" s="9"/>
      <c r="H621" s="9">
        <f t="shared" si="52"/>
        <v>299.2</v>
      </c>
      <c r="I621" s="9">
        <f t="shared" si="52"/>
        <v>299.2</v>
      </c>
      <c r="J621" s="9">
        <f t="shared" si="52"/>
        <v>299.2</v>
      </c>
    </row>
    <row r="622" spans="1:10" x14ac:dyDescent="0.3">
      <c r="A622" s="8"/>
      <c r="B622" s="8"/>
      <c r="C622" s="7"/>
      <c r="D622" s="7"/>
      <c r="E622" s="10" t="s">
        <v>106</v>
      </c>
      <c r="F622" s="9">
        <v>299.2</v>
      </c>
      <c r="G622" s="9"/>
      <c r="H622" s="9">
        <v>299.2</v>
      </c>
      <c r="I622" s="9">
        <v>299.2</v>
      </c>
      <c r="J622" s="9">
        <v>299.2</v>
      </c>
    </row>
    <row r="623" spans="1:10" x14ac:dyDescent="0.3">
      <c r="A623" s="8"/>
      <c r="B623" s="8"/>
      <c r="C623" s="7" t="s">
        <v>830</v>
      </c>
      <c r="D623" s="7"/>
      <c r="E623" s="10" t="s">
        <v>831</v>
      </c>
      <c r="F623" s="9">
        <f>F624</f>
        <v>360.55410000000001</v>
      </c>
      <c r="G623" s="9"/>
      <c r="H623" s="9">
        <f>H624</f>
        <v>360.55410000000001</v>
      </c>
      <c r="I623" s="9"/>
      <c r="J623" s="9"/>
    </row>
    <row r="624" spans="1:10" ht="27" x14ac:dyDescent="0.3">
      <c r="A624" s="8"/>
      <c r="B624" s="8"/>
      <c r="C624" s="7"/>
      <c r="D624" s="7" t="s">
        <v>57</v>
      </c>
      <c r="E624" s="6" t="s">
        <v>56</v>
      </c>
      <c r="F624" s="9">
        <v>360.55410000000001</v>
      </c>
      <c r="G624" s="9"/>
      <c r="H624" s="9">
        <v>360.55410000000001</v>
      </c>
      <c r="I624" s="9"/>
      <c r="J624" s="9"/>
    </row>
    <row r="625" spans="1:10" ht="27" x14ac:dyDescent="0.3">
      <c r="A625" s="226"/>
      <c r="B625" s="226"/>
      <c r="C625" s="226" t="s">
        <v>169</v>
      </c>
      <c r="D625" s="226"/>
      <c r="E625" s="227" t="s">
        <v>168</v>
      </c>
      <c r="F625" s="228">
        <f>F628</f>
        <v>0</v>
      </c>
      <c r="G625" s="228"/>
      <c r="H625" s="228">
        <f>H628</f>
        <v>0</v>
      </c>
      <c r="I625" s="228">
        <f>I626</f>
        <v>1850.8</v>
      </c>
      <c r="J625" s="228">
        <f>J628</f>
        <v>12857.14286</v>
      </c>
    </row>
    <row r="626" spans="1:10" ht="30.75" customHeight="1" x14ac:dyDescent="0.3">
      <c r="A626" s="8"/>
      <c r="B626" s="8"/>
      <c r="C626" s="7" t="s">
        <v>617</v>
      </c>
      <c r="D626" s="7"/>
      <c r="E626" s="6" t="s">
        <v>618</v>
      </c>
      <c r="F626" s="9">
        <v>0</v>
      </c>
      <c r="G626" s="9"/>
      <c r="H626" s="9">
        <v>0</v>
      </c>
      <c r="I626" s="9">
        <f>I627</f>
        <v>1850.8</v>
      </c>
      <c r="J626" s="9">
        <f>J627</f>
        <v>0</v>
      </c>
    </row>
    <row r="627" spans="1:10" ht="27" x14ac:dyDescent="0.3">
      <c r="A627" s="8"/>
      <c r="B627" s="8"/>
      <c r="C627" s="7"/>
      <c r="D627" s="7" t="s">
        <v>57</v>
      </c>
      <c r="E627" s="6" t="s">
        <v>56</v>
      </c>
      <c r="F627" s="9">
        <v>0</v>
      </c>
      <c r="G627" s="9"/>
      <c r="H627" s="9">
        <v>0</v>
      </c>
      <c r="I627" s="9">
        <v>1850.8</v>
      </c>
      <c r="J627" s="9">
        <v>0</v>
      </c>
    </row>
    <row r="628" spans="1:10" x14ac:dyDescent="0.3">
      <c r="A628" s="8"/>
      <c r="B628" s="8"/>
      <c r="C628" s="7" t="s">
        <v>167</v>
      </c>
      <c r="D628" s="7"/>
      <c r="E628" s="6" t="s">
        <v>166</v>
      </c>
      <c r="F628" s="9">
        <v>0</v>
      </c>
      <c r="G628" s="9"/>
      <c r="H628" s="9">
        <v>0</v>
      </c>
      <c r="I628" s="9">
        <v>0</v>
      </c>
      <c r="J628" s="9">
        <v>12857.14286</v>
      </c>
    </row>
    <row r="629" spans="1:10" ht="27" x14ac:dyDescent="0.3">
      <c r="A629" s="8"/>
      <c r="B629" s="8"/>
      <c r="C629" s="7"/>
      <c r="D629" s="7" t="s">
        <v>57</v>
      </c>
      <c r="E629" s="6" t="s">
        <v>56</v>
      </c>
      <c r="F629" s="9">
        <v>0</v>
      </c>
      <c r="G629" s="9"/>
      <c r="H629" s="9">
        <v>0</v>
      </c>
      <c r="I629" s="9">
        <v>0</v>
      </c>
      <c r="J629" s="9">
        <v>12857.14286</v>
      </c>
    </row>
    <row r="630" spans="1:10" x14ac:dyDescent="0.3">
      <c r="A630" s="8"/>
      <c r="B630" s="8"/>
      <c r="C630" s="7"/>
      <c r="D630" s="7"/>
      <c r="E630" s="6" t="s">
        <v>165</v>
      </c>
      <c r="F630" s="5">
        <v>0</v>
      </c>
      <c r="G630" s="5"/>
      <c r="H630" s="5">
        <v>0</v>
      </c>
      <c r="I630" s="5">
        <v>0</v>
      </c>
      <c r="J630" s="5">
        <v>0</v>
      </c>
    </row>
    <row r="631" spans="1:10" x14ac:dyDescent="0.3">
      <c r="A631" s="8"/>
      <c r="B631" s="8"/>
      <c r="C631" s="7"/>
      <c r="D631" s="7"/>
      <c r="E631" s="6" t="s">
        <v>164</v>
      </c>
      <c r="F631" s="9">
        <v>0</v>
      </c>
      <c r="G631" s="9"/>
      <c r="H631" s="9">
        <v>0</v>
      </c>
      <c r="I631" s="9">
        <v>0</v>
      </c>
      <c r="J631" s="9">
        <v>12857.14286</v>
      </c>
    </row>
    <row r="632" spans="1:10" ht="26.4" x14ac:dyDescent="0.3">
      <c r="A632" s="40">
        <v>621</v>
      </c>
      <c r="B632" s="42"/>
      <c r="C632" s="41"/>
      <c r="D632" s="40"/>
      <c r="E632" s="39" t="s">
        <v>163</v>
      </c>
      <c r="F632" s="38">
        <f>F633+F659+F708+F717+F724</f>
        <v>104267.11688999999</v>
      </c>
      <c r="G632" s="38">
        <f>G633+G659+G708+G717+G724</f>
        <v>248.441</v>
      </c>
      <c r="H632" s="38">
        <f>H633+H659+H708+H717+H724</f>
        <v>104515.55789</v>
      </c>
      <c r="I632" s="38">
        <f>I633+I659+I708+I717+I724</f>
        <v>98468.957890000005</v>
      </c>
      <c r="J632" s="38">
        <f>J633+J659+J708+J717+J724</f>
        <v>100821.8</v>
      </c>
    </row>
    <row r="633" spans="1:10" x14ac:dyDescent="0.3">
      <c r="A633" s="65"/>
      <c r="B633" s="23" t="s">
        <v>162</v>
      </c>
      <c r="C633" s="22"/>
      <c r="D633" s="21"/>
      <c r="E633" s="20" t="s">
        <v>161</v>
      </c>
      <c r="F633" s="27">
        <f>F634+F641+F652</f>
        <v>22864.199999999997</v>
      </c>
      <c r="G633" s="27"/>
      <c r="H633" s="27">
        <f>H634+H641+H652</f>
        <v>22864.199999999997</v>
      </c>
      <c r="I633" s="27">
        <f>I634+I641+I652</f>
        <v>22565.699999999997</v>
      </c>
      <c r="J633" s="27">
        <f>J634+J641+J652</f>
        <v>22864.199999999997</v>
      </c>
    </row>
    <row r="634" spans="1:10" x14ac:dyDescent="0.3">
      <c r="A634" s="65"/>
      <c r="B634" s="23" t="s">
        <v>160</v>
      </c>
      <c r="C634" s="22"/>
      <c r="D634" s="21"/>
      <c r="E634" s="20" t="s">
        <v>159</v>
      </c>
      <c r="F634" s="27">
        <f t="shared" ref="F634:J639" si="53">F635</f>
        <v>22356.6</v>
      </c>
      <c r="G634" s="27"/>
      <c r="H634" s="27">
        <f t="shared" si="53"/>
        <v>22356.6</v>
      </c>
      <c r="I634" s="27">
        <f t="shared" si="53"/>
        <v>22356.6</v>
      </c>
      <c r="J634" s="27">
        <f t="shared" si="53"/>
        <v>22356.6</v>
      </c>
    </row>
    <row r="635" spans="1:10" x14ac:dyDescent="0.3">
      <c r="A635" s="65"/>
      <c r="B635" s="23"/>
      <c r="C635" s="22" t="s">
        <v>36</v>
      </c>
      <c r="D635" s="23"/>
      <c r="E635" s="28" t="s">
        <v>35</v>
      </c>
      <c r="F635" s="27">
        <f t="shared" si="53"/>
        <v>22356.6</v>
      </c>
      <c r="G635" s="27"/>
      <c r="H635" s="27">
        <f t="shared" si="53"/>
        <v>22356.6</v>
      </c>
      <c r="I635" s="27">
        <f t="shared" si="53"/>
        <v>22356.6</v>
      </c>
      <c r="J635" s="27">
        <f t="shared" si="53"/>
        <v>22356.6</v>
      </c>
    </row>
    <row r="636" spans="1:10" ht="26.4" x14ac:dyDescent="0.3">
      <c r="A636" s="54"/>
      <c r="B636" s="34"/>
      <c r="C636" s="35" t="s">
        <v>65</v>
      </c>
      <c r="D636" s="34"/>
      <c r="E636" s="33" t="s">
        <v>64</v>
      </c>
      <c r="F636" s="32">
        <f t="shared" si="53"/>
        <v>22356.6</v>
      </c>
      <c r="G636" s="32"/>
      <c r="H636" s="32">
        <f t="shared" si="53"/>
        <v>22356.6</v>
      </c>
      <c r="I636" s="32">
        <f t="shared" si="53"/>
        <v>22356.6</v>
      </c>
      <c r="J636" s="32">
        <f t="shared" si="53"/>
        <v>22356.6</v>
      </c>
    </row>
    <row r="637" spans="1:10" ht="27" x14ac:dyDescent="0.3">
      <c r="A637" s="31"/>
      <c r="B637" s="31"/>
      <c r="C637" s="31" t="s">
        <v>101</v>
      </c>
      <c r="D637" s="31"/>
      <c r="E637" s="52" t="s">
        <v>100</v>
      </c>
      <c r="F637" s="29">
        <f t="shared" si="53"/>
        <v>22356.6</v>
      </c>
      <c r="G637" s="29"/>
      <c r="H637" s="29">
        <f t="shared" si="53"/>
        <v>22356.6</v>
      </c>
      <c r="I637" s="29">
        <f t="shared" si="53"/>
        <v>22356.6</v>
      </c>
      <c r="J637" s="29">
        <f t="shared" si="53"/>
        <v>22356.6</v>
      </c>
    </row>
    <row r="638" spans="1:10" ht="27" x14ac:dyDescent="0.3">
      <c r="A638" s="226"/>
      <c r="B638" s="226"/>
      <c r="C638" s="226" t="s">
        <v>158</v>
      </c>
      <c r="D638" s="226"/>
      <c r="E638" s="227" t="s">
        <v>157</v>
      </c>
      <c r="F638" s="228">
        <f t="shared" si="53"/>
        <v>22356.6</v>
      </c>
      <c r="G638" s="228"/>
      <c r="H638" s="228">
        <f t="shared" si="53"/>
        <v>22356.6</v>
      </c>
      <c r="I638" s="228">
        <f t="shared" si="53"/>
        <v>22356.6</v>
      </c>
      <c r="J638" s="228">
        <f t="shared" si="53"/>
        <v>22356.6</v>
      </c>
    </row>
    <row r="639" spans="1:10" x14ac:dyDescent="0.3">
      <c r="A639" s="8"/>
      <c r="B639" s="8"/>
      <c r="C639" s="7" t="s">
        <v>156</v>
      </c>
      <c r="D639" s="7"/>
      <c r="E639" s="64" t="s">
        <v>155</v>
      </c>
      <c r="F639" s="9">
        <f t="shared" si="53"/>
        <v>22356.6</v>
      </c>
      <c r="G639" s="9"/>
      <c r="H639" s="9">
        <f t="shared" si="53"/>
        <v>22356.6</v>
      </c>
      <c r="I639" s="9">
        <f t="shared" si="53"/>
        <v>22356.6</v>
      </c>
      <c r="J639" s="9">
        <f t="shared" si="53"/>
        <v>22356.6</v>
      </c>
    </row>
    <row r="640" spans="1:10" ht="27" x14ac:dyDescent="0.3">
      <c r="A640" s="8"/>
      <c r="B640" s="8"/>
      <c r="C640" s="7"/>
      <c r="D640" s="7" t="s">
        <v>57</v>
      </c>
      <c r="E640" s="6" t="s">
        <v>56</v>
      </c>
      <c r="F640" s="9">
        <v>22356.6</v>
      </c>
      <c r="G640" s="9"/>
      <c r="H640" s="9">
        <v>22356.6</v>
      </c>
      <c r="I640" s="9">
        <v>22356.6</v>
      </c>
      <c r="J640" s="9">
        <v>22356.6</v>
      </c>
    </row>
    <row r="641" spans="1:10" x14ac:dyDescent="0.3">
      <c r="A641" s="53"/>
      <c r="B641" s="23" t="s">
        <v>154</v>
      </c>
      <c r="C641" s="22"/>
      <c r="D641" s="23"/>
      <c r="E641" s="20" t="s">
        <v>153</v>
      </c>
      <c r="F641" s="27">
        <f t="shared" ref="F641:J644" si="54">F642</f>
        <v>365.5</v>
      </c>
      <c r="G641" s="27"/>
      <c r="H641" s="27">
        <f t="shared" si="54"/>
        <v>365.5</v>
      </c>
      <c r="I641" s="27">
        <f t="shared" si="54"/>
        <v>67</v>
      </c>
      <c r="J641" s="27">
        <f t="shared" si="54"/>
        <v>365.5</v>
      </c>
    </row>
    <row r="642" spans="1:10" x14ac:dyDescent="0.3">
      <c r="A642" s="53"/>
      <c r="B642" s="23"/>
      <c r="C642" s="22" t="s">
        <v>36</v>
      </c>
      <c r="D642" s="23"/>
      <c r="E642" s="28" t="s">
        <v>35</v>
      </c>
      <c r="F642" s="27">
        <f t="shared" si="54"/>
        <v>365.5</v>
      </c>
      <c r="G642" s="27"/>
      <c r="H642" s="27">
        <f t="shared" si="54"/>
        <v>365.5</v>
      </c>
      <c r="I642" s="27">
        <f t="shared" si="54"/>
        <v>67</v>
      </c>
      <c r="J642" s="27">
        <f t="shared" si="54"/>
        <v>365.5</v>
      </c>
    </row>
    <row r="643" spans="1:10" ht="26.4" x14ac:dyDescent="0.3">
      <c r="A643" s="54"/>
      <c r="B643" s="34"/>
      <c r="C643" s="35" t="s">
        <v>65</v>
      </c>
      <c r="D643" s="34"/>
      <c r="E643" s="33" t="s">
        <v>64</v>
      </c>
      <c r="F643" s="32">
        <f t="shared" si="54"/>
        <v>365.5</v>
      </c>
      <c r="G643" s="32"/>
      <c r="H643" s="32">
        <f t="shared" si="54"/>
        <v>365.5</v>
      </c>
      <c r="I643" s="32">
        <f t="shared" si="54"/>
        <v>67</v>
      </c>
      <c r="J643" s="32">
        <f t="shared" si="54"/>
        <v>365.5</v>
      </c>
    </row>
    <row r="644" spans="1:10" x14ac:dyDescent="0.3">
      <c r="A644" s="31"/>
      <c r="B644" s="31"/>
      <c r="C644" s="31" t="s">
        <v>152</v>
      </c>
      <c r="D644" s="31"/>
      <c r="E644" s="52" t="s">
        <v>151</v>
      </c>
      <c r="F644" s="29">
        <f t="shared" si="54"/>
        <v>365.5</v>
      </c>
      <c r="G644" s="29"/>
      <c r="H644" s="29">
        <f t="shared" si="54"/>
        <v>365.5</v>
      </c>
      <c r="I644" s="29">
        <f t="shared" si="54"/>
        <v>67</v>
      </c>
      <c r="J644" s="29">
        <f t="shared" si="54"/>
        <v>365.5</v>
      </c>
    </row>
    <row r="645" spans="1:10" x14ac:dyDescent="0.3">
      <c r="A645" s="226"/>
      <c r="B645" s="226"/>
      <c r="C645" s="226" t="s">
        <v>150</v>
      </c>
      <c r="D645" s="226"/>
      <c r="E645" s="227" t="s">
        <v>149</v>
      </c>
      <c r="F645" s="228">
        <f>F646+F648</f>
        <v>365.5</v>
      </c>
      <c r="G645" s="228"/>
      <c r="H645" s="228">
        <f>H646+H648</f>
        <v>365.5</v>
      </c>
      <c r="I645" s="228">
        <f>I646+I648</f>
        <v>67</v>
      </c>
      <c r="J645" s="228">
        <f>J646+J648</f>
        <v>365.5</v>
      </c>
    </row>
    <row r="646" spans="1:10" ht="66.599999999999994" x14ac:dyDescent="0.3">
      <c r="A646" s="8"/>
      <c r="B646" s="8"/>
      <c r="C646" s="7" t="s">
        <v>148</v>
      </c>
      <c r="D646" s="7"/>
      <c r="E646" s="6" t="s">
        <v>147</v>
      </c>
      <c r="F646" s="9">
        <f>F647</f>
        <v>298.5</v>
      </c>
      <c r="G646" s="9"/>
      <c r="H646" s="9">
        <f>H647</f>
        <v>298.5</v>
      </c>
      <c r="I646" s="9">
        <f>I647</f>
        <v>0</v>
      </c>
      <c r="J646" s="9">
        <f>J647</f>
        <v>298.5</v>
      </c>
    </row>
    <row r="647" spans="1:10" ht="27" x14ac:dyDescent="0.3">
      <c r="A647" s="8"/>
      <c r="B647" s="8"/>
      <c r="C647" s="7"/>
      <c r="D647" s="7" t="s">
        <v>57</v>
      </c>
      <c r="E647" s="6" t="s">
        <v>56</v>
      </c>
      <c r="F647" s="9">
        <v>298.5</v>
      </c>
      <c r="G647" s="9"/>
      <c r="H647" s="9">
        <v>298.5</v>
      </c>
      <c r="I647" s="9">
        <v>0</v>
      </c>
      <c r="J647" s="9">
        <v>298.5</v>
      </c>
    </row>
    <row r="648" spans="1:10" x14ac:dyDescent="0.3">
      <c r="A648" s="8"/>
      <c r="B648" s="8"/>
      <c r="C648" s="55" t="s">
        <v>146</v>
      </c>
      <c r="D648" s="55"/>
      <c r="E648" s="10" t="s">
        <v>145</v>
      </c>
      <c r="F648" s="9">
        <f>F649</f>
        <v>67</v>
      </c>
      <c r="G648" s="9"/>
      <c r="H648" s="9">
        <f>H649</f>
        <v>67</v>
      </c>
      <c r="I648" s="9">
        <f>I649</f>
        <v>67</v>
      </c>
      <c r="J648" s="9">
        <f>J649</f>
        <v>67</v>
      </c>
    </row>
    <row r="649" spans="1:10" ht="27" x14ac:dyDescent="0.3">
      <c r="A649" s="8"/>
      <c r="B649" s="8"/>
      <c r="C649" s="55"/>
      <c r="D649" s="7" t="s">
        <v>57</v>
      </c>
      <c r="E649" s="6" t="s">
        <v>56</v>
      </c>
      <c r="F649" s="9">
        <f>F651</f>
        <v>67</v>
      </c>
      <c r="G649" s="9"/>
      <c r="H649" s="9">
        <f>H651</f>
        <v>67</v>
      </c>
      <c r="I649" s="9">
        <f>I651</f>
        <v>67</v>
      </c>
      <c r="J649" s="9">
        <f>J651</f>
        <v>67</v>
      </c>
    </row>
    <row r="650" spans="1:10" x14ac:dyDescent="0.3">
      <c r="A650" s="8"/>
      <c r="B650" s="8"/>
      <c r="C650" s="7"/>
      <c r="D650" s="7"/>
      <c r="E650" s="10" t="s">
        <v>114</v>
      </c>
      <c r="F650" s="9">
        <v>0</v>
      </c>
      <c r="G650" s="9"/>
      <c r="H650" s="9">
        <v>0</v>
      </c>
      <c r="I650" s="9">
        <v>0</v>
      </c>
      <c r="J650" s="9">
        <v>0</v>
      </c>
    </row>
    <row r="651" spans="1:10" x14ac:dyDescent="0.3">
      <c r="A651" s="8"/>
      <c r="B651" s="8"/>
      <c r="C651" s="7"/>
      <c r="D651" s="7"/>
      <c r="E651" s="10" t="s">
        <v>106</v>
      </c>
      <c r="F651" s="9">
        <v>67</v>
      </c>
      <c r="G651" s="9"/>
      <c r="H651" s="9">
        <v>67</v>
      </c>
      <c r="I651" s="9">
        <v>67</v>
      </c>
      <c r="J651" s="9">
        <v>67</v>
      </c>
    </row>
    <row r="652" spans="1:10" x14ac:dyDescent="0.3">
      <c r="A652" s="53"/>
      <c r="B652" s="23" t="s">
        <v>144</v>
      </c>
      <c r="C652" s="22"/>
      <c r="D652" s="23"/>
      <c r="E652" s="28" t="s">
        <v>143</v>
      </c>
      <c r="F652" s="27">
        <f t="shared" ref="F652:J657" si="55">F653</f>
        <v>142.1</v>
      </c>
      <c r="G652" s="27"/>
      <c r="H652" s="27">
        <f t="shared" si="55"/>
        <v>142.1</v>
      </c>
      <c r="I652" s="27">
        <f t="shared" si="55"/>
        <v>142.1</v>
      </c>
      <c r="J652" s="27">
        <f t="shared" si="55"/>
        <v>142.1</v>
      </c>
    </row>
    <row r="653" spans="1:10" x14ac:dyDescent="0.3">
      <c r="A653" s="53"/>
      <c r="B653" s="23"/>
      <c r="C653" s="22" t="s">
        <v>36</v>
      </c>
      <c r="D653" s="23"/>
      <c r="E653" s="28" t="s">
        <v>35</v>
      </c>
      <c r="F653" s="27">
        <f t="shared" si="55"/>
        <v>142.1</v>
      </c>
      <c r="G653" s="27"/>
      <c r="H653" s="27">
        <f t="shared" si="55"/>
        <v>142.1</v>
      </c>
      <c r="I653" s="27">
        <f t="shared" si="55"/>
        <v>142.1</v>
      </c>
      <c r="J653" s="27">
        <f t="shared" si="55"/>
        <v>142.1</v>
      </c>
    </row>
    <row r="654" spans="1:10" ht="26.4" x14ac:dyDescent="0.3">
      <c r="A654" s="54"/>
      <c r="B654" s="34"/>
      <c r="C654" s="35" t="s">
        <v>87</v>
      </c>
      <c r="D654" s="34"/>
      <c r="E654" s="33" t="s">
        <v>86</v>
      </c>
      <c r="F654" s="32">
        <f t="shared" si="55"/>
        <v>142.1</v>
      </c>
      <c r="G654" s="32"/>
      <c r="H654" s="32">
        <f t="shared" si="55"/>
        <v>142.1</v>
      </c>
      <c r="I654" s="32">
        <f t="shared" si="55"/>
        <v>142.1</v>
      </c>
      <c r="J654" s="32">
        <f t="shared" si="55"/>
        <v>142.1</v>
      </c>
    </row>
    <row r="655" spans="1:10" x14ac:dyDescent="0.3">
      <c r="A655" s="31"/>
      <c r="B655" s="31"/>
      <c r="C655" s="31" t="s">
        <v>142</v>
      </c>
      <c r="D655" s="31"/>
      <c r="E655" s="30" t="s">
        <v>141</v>
      </c>
      <c r="F655" s="29">
        <f t="shared" si="55"/>
        <v>142.1</v>
      </c>
      <c r="G655" s="29"/>
      <c r="H655" s="29">
        <f t="shared" si="55"/>
        <v>142.1</v>
      </c>
      <c r="I655" s="29">
        <f t="shared" si="55"/>
        <v>142.1</v>
      </c>
      <c r="J655" s="29">
        <f t="shared" si="55"/>
        <v>142.1</v>
      </c>
    </row>
    <row r="656" spans="1:10" ht="27" customHeight="1" x14ac:dyDescent="0.3">
      <c r="A656" s="226"/>
      <c r="B656" s="226"/>
      <c r="C656" s="226" t="s">
        <v>140</v>
      </c>
      <c r="D656" s="226"/>
      <c r="E656" s="227" t="s">
        <v>139</v>
      </c>
      <c r="F656" s="228">
        <f t="shared" si="55"/>
        <v>142.1</v>
      </c>
      <c r="G656" s="228"/>
      <c r="H656" s="228">
        <f t="shared" si="55"/>
        <v>142.1</v>
      </c>
      <c r="I656" s="228">
        <f t="shared" si="55"/>
        <v>142.1</v>
      </c>
      <c r="J656" s="228">
        <f t="shared" si="55"/>
        <v>142.1</v>
      </c>
    </row>
    <row r="657" spans="1:10" ht="27" x14ac:dyDescent="0.3">
      <c r="A657" s="8"/>
      <c r="B657" s="8"/>
      <c r="C657" s="7" t="s">
        <v>138</v>
      </c>
      <c r="D657" s="7"/>
      <c r="E657" s="6" t="s">
        <v>137</v>
      </c>
      <c r="F657" s="9">
        <f t="shared" si="55"/>
        <v>142.1</v>
      </c>
      <c r="G657" s="9"/>
      <c r="H657" s="9">
        <f t="shared" si="55"/>
        <v>142.1</v>
      </c>
      <c r="I657" s="9">
        <f t="shared" si="55"/>
        <v>142.1</v>
      </c>
      <c r="J657" s="9">
        <f t="shared" si="55"/>
        <v>142.1</v>
      </c>
    </row>
    <row r="658" spans="1:10" ht="27" x14ac:dyDescent="0.3">
      <c r="A658" s="8"/>
      <c r="B658" s="8"/>
      <c r="C658" s="7"/>
      <c r="D658" s="7" t="s">
        <v>57</v>
      </c>
      <c r="E658" s="6" t="s">
        <v>56</v>
      </c>
      <c r="F658" s="9">
        <v>142.1</v>
      </c>
      <c r="G658" s="9"/>
      <c r="H658" s="9">
        <v>142.1</v>
      </c>
      <c r="I658" s="9">
        <v>142.1</v>
      </c>
      <c r="J658" s="9">
        <v>142.1</v>
      </c>
    </row>
    <row r="659" spans="1:10" x14ac:dyDescent="0.3">
      <c r="A659" s="21"/>
      <c r="B659" s="23" t="s">
        <v>136</v>
      </c>
      <c r="C659" s="22"/>
      <c r="D659" s="21"/>
      <c r="E659" s="20" t="s">
        <v>135</v>
      </c>
      <c r="F659" s="27">
        <f>F660+F688</f>
        <v>79902.816889999987</v>
      </c>
      <c r="G659" s="27">
        <f>G660+G688</f>
        <v>248.441</v>
      </c>
      <c r="H659" s="27">
        <f>H660+H688</f>
        <v>80151.257889999993</v>
      </c>
      <c r="I659" s="27">
        <f>I660+I688</f>
        <v>74479.157890000002</v>
      </c>
      <c r="J659" s="27">
        <f>J660+J688</f>
        <v>76457.5</v>
      </c>
    </row>
    <row r="660" spans="1:10" x14ac:dyDescent="0.3">
      <c r="A660" s="37"/>
      <c r="B660" s="23" t="s">
        <v>134</v>
      </c>
      <c r="C660" s="22"/>
      <c r="D660" s="21"/>
      <c r="E660" s="20" t="s">
        <v>133</v>
      </c>
      <c r="F660" s="27">
        <f t="shared" ref="F660:J662" si="56">F661</f>
        <v>74046.916889999993</v>
      </c>
      <c r="G660" s="27">
        <f t="shared" si="56"/>
        <v>248.441</v>
      </c>
      <c r="H660" s="27">
        <f t="shared" si="56"/>
        <v>74295.357889999999</v>
      </c>
      <c r="I660" s="27">
        <f t="shared" si="56"/>
        <v>70695.357889999999</v>
      </c>
      <c r="J660" s="27">
        <f t="shared" si="56"/>
        <v>71195.199999999997</v>
      </c>
    </row>
    <row r="661" spans="1:10" x14ac:dyDescent="0.3">
      <c r="A661" s="37"/>
      <c r="B661" s="23"/>
      <c r="C661" s="22" t="s">
        <v>36</v>
      </c>
      <c r="D661" s="23"/>
      <c r="E661" s="28" t="s">
        <v>35</v>
      </c>
      <c r="F661" s="27">
        <f t="shared" si="56"/>
        <v>74046.916889999993</v>
      </c>
      <c r="G661" s="27">
        <f t="shared" si="56"/>
        <v>248.441</v>
      </c>
      <c r="H661" s="27">
        <f t="shared" si="56"/>
        <v>74295.357889999999</v>
      </c>
      <c r="I661" s="27">
        <f t="shared" si="56"/>
        <v>70695.357889999999</v>
      </c>
      <c r="J661" s="27">
        <f t="shared" si="56"/>
        <v>71195.199999999997</v>
      </c>
    </row>
    <row r="662" spans="1:10" ht="26.4" x14ac:dyDescent="0.3">
      <c r="A662" s="54"/>
      <c r="B662" s="34"/>
      <c r="C662" s="35" t="s">
        <v>65</v>
      </c>
      <c r="D662" s="34"/>
      <c r="E662" s="33" t="s">
        <v>64</v>
      </c>
      <c r="F662" s="32">
        <f t="shared" si="56"/>
        <v>74046.916889999993</v>
      </c>
      <c r="G662" s="32">
        <f t="shared" si="56"/>
        <v>248.441</v>
      </c>
      <c r="H662" s="32">
        <f t="shared" si="56"/>
        <v>74295.357889999999</v>
      </c>
      <c r="I662" s="32">
        <f t="shared" si="56"/>
        <v>70695.357889999999</v>
      </c>
      <c r="J662" s="32">
        <f t="shared" si="56"/>
        <v>71195.199999999997</v>
      </c>
    </row>
    <row r="663" spans="1:10" ht="27" x14ac:dyDescent="0.3">
      <c r="A663" s="31"/>
      <c r="B663" s="31"/>
      <c r="C663" s="31" t="s">
        <v>101</v>
      </c>
      <c r="D663" s="31"/>
      <c r="E663" s="52" t="s">
        <v>100</v>
      </c>
      <c r="F663" s="29">
        <f>F664+F667+F672+F675+F681</f>
        <v>74046.916889999993</v>
      </c>
      <c r="G663" s="29">
        <f>G664+G667+G672+G675+G681</f>
        <v>248.441</v>
      </c>
      <c r="H663" s="29">
        <f>H664+H667+H672+H675+H681</f>
        <v>74295.357889999999</v>
      </c>
      <c r="I663" s="29">
        <f>I664+I667+I672+I675+I681</f>
        <v>70695.357889999999</v>
      </c>
      <c r="J663" s="29">
        <f>J664+J667+J672+J675+J681</f>
        <v>71195.199999999997</v>
      </c>
    </row>
    <row r="664" spans="1:10" ht="40.200000000000003" x14ac:dyDescent="0.3">
      <c r="A664" s="226"/>
      <c r="B664" s="226"/>
      <c r="C664" s="226" t="s">
        <v>132</v>
      </c>
      <c r="D664" s="226"/>
      <c r="E664" s="227" t="s">
        <v>131</v>
      </c>
      <c r="F664" s="228">
        <f t="shared" ref="F664:J665" si="57">F665</f>
        <v>48475.8</v>
      </c>
      <c r="G664" s="228"/>
      <c r="H664" s="228">
        <f t="shared" si="57"/>
        <v>48475.8</v>
      </c>
      <c r="I664" s="228">
        <f t="shared" si="57"/>
        <v>48475.8</v>
      </c>
      <c r="J664" s="228">
        <f t="shared" si="57"/>
        <v>48475.8</v>
      </c>
    </row>
    <row r="665" spans="1:10" x14ac:dyDescent="0.3">
      <c r="A665" s="7"/>
      <c r="B665" s="7"/>
      <c r="C665" s="7" t="s">
        <v>130</v>
      </c>
      <c r="D665" s="7"/>
      <c r="E665" s="64" t="s">
        <v>129</v>
      </c>
      <c r="F665" s="9">
        <f t="shared" si="57"/>
        <v>48475.8</v>
      </c>
      <c r="G665" s="9"/>
      <c r="H665" s="9">
        <f t="shared" si="57"/>
        <v>48475.8</v>
      </c>
      <c r="I665" s="9">
        <f t="shared" si="57"/>
        <v>48475.8</v>
      </c>
      <c r="J665" s="9">
        <f t="shared" si="57"/>
        <v>48475.8</v>
      </c>
    </row>
    <row r="666" spans="1:10" ht="27" x14ac:dyDescent="0.3">
      <c r="A666" s="7"/>
      <c r="B666" s="7"/>
      <c r="C666" s="7"/>
      <c r="D666" s="7" t="s">
        <v>57</v>
      </c>
      <c r="E666" s="6" t="s">
        <v>56</v>
      </c>
      <c r="F666" s="9">
        <f>49854.3-1378.5</f>
        <v>48475.8</v>
      </c>
      <c r="G666" s="9"/>
      <c r="H666" s="9">
        <f>49854.3-1378.5</f>
        <v>48475.8</v>
      </c>
      <c r="I666" s="9">
        <f>49854.3-1378.5</f>
        <v>48475.8</v>
      </c>
      <c r="J666" s="9">
        <f>49854.3-1378.5</f>
        <v>48475.8</v>
      </c>
    </row>
    <row r="667" spans="1:10" x14ac:dyDescent="0.3">
      <c r="A667" s="226"/>
      <c r="B667" s="226"/>
      <c r="C667" s="226" t="s">
        <v>128</v>
      </c>
      <c r="D667" s="226"/>
      <c r="E667" s="227" t="s">
        <v>127</v>
      </c>
      <c r="F667" s="228">
        <f>F668+F670</f>
        <v>21246</v>
      </c>
      <c r="G667" s="228"/>
      <c r="H667" s="228">
        <f>H668+H670</f>
        <v>21246</v>
      </c>
      <c r="I667" s="228">
        <f>I668+I670</f>
        <v>20746</v>
      </c>
      <c r="J667" s="228">
        <f>J668+J670</f>
        <v>21246</v>
      </c>
    </row>
    <row r="668" spans="1:10" ht="27" x14ac:dyDescent="0.3">
      <c r="A668" s="7"/>
      <c r="B668" s="7"/>
      <c r="C668" s="7" t="s">
        <v>126</v>
      </c>
      <c r="D668" s="7"/>
      <c r="E668" s="64" t="s">
        <v>125</v>
      </c>
      <c r="F668" s="9">
        <f>F669</f>
        <v>20746</v>
      </c>
      <c r="G668" s="9"/>
      <c r="H668" s="9">
        <f>H669</f>
        <v>20746</v>
      </c>
      <c r="I668" s="9">
        <f>I669</f>
        <v>20746</v>
      </c>
      <c r="J668" s="9">
        <f>J669</f>
        <v>20746</v>
      </c>
    </row>
    <row r="669" spans="1:10" ht="27" x14ac:dyDescent="0.3">
      <c r="A669" s="7"/>
      <c r="B669" s="7"/>
      <c r="C669" s="7"/>
      <c r="D669" s="7" t="s">
        <v>57</v>
      </c>
      <c r="E669" s="6" t="s">
        <v>56</v>
      </c>
      <c r="F669" s="9">
        <v>20746</v>
      </c>
      <c r="G669" s="9"/>
      <c r="H669" s="9">
        <v>20746</v>
      </c>
      <c r="I669" s="9">
        <v>20746</v>
      </c>
      <c r="J669" s="9">
        <v>20746</v>
      </c>
    </row>
    <row r="670" spans="1:10" x14ac:dyDescent="0.3">
      <c r="A670" s="7"/>
      <c r="B670" s="7"/>
      <c r="C670" s="7" t="s">
        <v>124</v>
      </c>
      <c r="D670" s="7"/>
      <c r="E670" s="64" t="s">
        <v>123</v>
      </c>
      <c r="F670" s="9">
        <v>500</v>
      </c>
      <c r="G670" s="9"/>
      <c r="H670" s="9">
        <v>500</v>
      </c>
      <c r="I670" s="9">
        <v>0</v>
      </c>
      <c r="J670" s="9">
        <v>500</v>
      </c>
    </row>
    <row r="671" spans="1:10" ht="27" x14ac:dyDescent="0.3">
      <c r="A671" s="7"/>
      <c r="B671" s="7"/>
      <c r="C671" s="7"/>
      <c r="D671" s="7" t="s">
        <v>57</v>
      </c>
      <c r="E671" s="6" t="s">
        <v>56</v>
      </c>
      <c r="F671" s="9">
        <v>500</v>
      </c>
      <c r="G671" s="9"/>
      <c r="H671" s="9">
        <v>500</v>
      </c>
      <c r="I671" s="9">
        <v>0</v>
      </c>
      <c r="J671" s="9">
        <v>500</v>
      </c>
    </row>
    <row r="672" spans="1:10" ht="27" x14ac:dyDescent="0.3">
      <c r="A672" s="226"/>
      <c r="B672" s="226"/>
      <c r="C672" s="226" t="s">
        <v>122</v>
      </c>
      <c r="D672" s="226"/>
      <c r="E672" s="227" t="s">
        <v>121</v>
      </c>
      <c r="F672" s="228">
        <f t="shared" ref="F672:J673" si="58">F673</f>
        <v>1473.4</v>
      </c>
      <c r="G672" s="228"/>
      <c r="H672" s="228">
        <f t="shared" si="58"/>
        <v>1473.4</v>
      </c>
      <c r="I672" s="228">
        <f t="shared" si="58"/>
        <v>1473.4</v>
      </c>
      <c r="J672" s="228">
        <f t="shared" si="58"/>
        <v>1473.4</v>
      </c>
    </row>
    <row r="673" spans="1:10" x14ac:dyDescent="0.3">
      <c r="A673" s="7"/>
      <c r="B673" s="7"/>
      <c r="C673" s="7" t="s">
        <v>120</v>
      </c>
      <c r="D673" s="7"/>
      <c r="E673" s="64" t="s">
        <v>119</v>
      </c>
      <c r="F673" s="9">
        <f t="shared" si="58"/>
        <v>1473.4</v>
      </c>
      <c r="G673" s="9"/>
      <c r="H673" s="9">
        <f t="shared" si="58"/>
        <v>1473.4</v>
      </c>
      <c r="I673" s="9">
        <f t="shared" si="58"/>
        <v>1473.4</v>
      </c>
      <c r="J673" s="9">
        <f t="shared" si="58"/>
        <v>1473.4</v>
      </c>
    </row>
    <row r="674" spans="1:10" ht="27" x14ac:dyDescent="0.3">
      <c r="A674" s="7"/>
      <c r="B674" s="7"/>
      <c r="C674" s="7"/>
      <c r="D674" s="7" t="s">
        <v>57</v>
      </c>
      <c r="E674" s="6" t="s">
        <v>56</v>
      </c>
      <c r="F674" s="9">
        <v>1473.4</v>
      </c>
      <c r="G674" s="9"/>
      <c r="H674" s="9">
        <v>1473.4</v>
      </c>
      <c r="I674" s="9">
        <v>1473.4</v>
      </c>
      <c r="J674" s="9">
        <v>1473.4</v>
      </c>
    </row>
    <row r="675" spans="1:10" s="58" customFormat="1" ht="40.200000000000003" x14ac:dyDescent="0.3">
      <c r="A675" s="226"/>
      <c r="B675" s="226"/>
      <c r="C675" s="226" t="s">
        <v>118</v>
      </c>
      <c r="D675" s="226"/>
      <c r="E675" s="229" t="s">
        <v>117</v>
      </c>
      <c r="F675" s="228">
        <f>F676+F678</f>
        <v>2851.5590000000002</v>
      </c>
      <c r="G675" s="228">
        <f>G676+G678</f>
        <v>248.441</v>
      </c>
      <c r="H675" s="228">
        <f>H676+H678</f>
        <v>3100</v>
      </c>
      <c r="I675" s="228">
        <v>0</v>
      </c>
      <c r="J675" s="228">
        <v>0</v>
      </c>
    </row>
    <row r="676" spans="1:10" ht="40.200000000000003" x14ac:dyDescent="0.3">
      <c r="A676" s="8"/>
      <c r="B676" s="8"/>
      <c r="C676" s="7" t="s">
        <v>619</v>
      </c>
      <c r="D676" s="7"/>
      <c r="E676" s="6" t="s">
        <v>113</v>
      </c>
      <c r="F676" s="59">
        <f>F677</f>
        <v>2600</v>
      </c>
      <c r="G676" s="59"/>
      <c r="H676" s="59">
        <f>H677</f>
        <v>2600</v>
      </c>
      <c r="I676" s="5">
        <f>I677</f>
        <v>0.15789</v>
      </c>
      <c r="J676" s="5">
        <v>0</v>
      </c>
    </row>
    <row r="677" spans="1:10" ht="27" x14ac:dyDescent="0.3">
      <c r="A677" s="8"/>
      <c r="B677" s="8"/>
      <c r="C677" s="61"/>
      <c r="D677" s="7" t="s">
        <v>57</v>
      </c>
      <c r="E677" s="6" t="s">
        <v>56</v>
      </c>
      <c r="F677" s="59">
        <v>2600</v>
      </c>
      <c r="G677" s="59"/>
      <c r="H677" s="59">
        <v>2600</v>
      </c>
      <c r="I677" s="5">
        <f>I678</f>
        <v>0.15789</v>
      </c>
      <c r="J677" s="5">
        <v>0</v>
      </c>
    </row>
    <row r="678" spans="1:10" ht="27" x14ac:dyDescent="0.3">
      <c r="A678" s="8"/>
      <c r="B678" s="8"/>
      <c r="C678" s="7" t="s">
        <v>743</v>
      </c>
      <c r="D678" s="7"/>
      <c r="E678" s="6" t="s">
        <v>633</v>
      </c>
      <c r="F678" s="59">
        <f t="shared" ref="F678:H679" si="59">F679</f>
        <v>251.559</v>
      </c>
      <c r="G678" s="59">
        <f t="shared" si="59"/>
        <v>248.441</v>
      </c>
      <c r="H678" s="59">
        <f t="shared" si="59"/>
        <v>500</v>
      </c>
      <c r="I678" s="5">
        <f>I679</f>
        <v>0.15789</v>
      </c>
      <c r="J678" s="5">
        <v>0</v>
      </c>
    </row>
    <row r="679" spans="1:10" ht="27" x14ac:dyDescent="0.3">
      <c r="A679" s="8"/>
      <c r="B679" s="8"/>
      <c r="C679" s="61"/>
      <c r="D679" s="7" t="s">
        <v>57</v>
      </c>
      <c r="E679" s="6" t="s">
        <v>56</v>
      </c>
      <c r="F679" s="59">
        <f t="shared" si="59"/>
        <v>251.559</v>
      </c>
      <c r="G679" s="59">
        <f t="shared" si="59"/>
        <v>248.441</v>
      </c>
      <c r="H679" s="59">
        <f t="shared" si="59"/>
        <v>500</v>
      </c>
      <c r="I679" s="5">
        <f>I680</f>
        <v>0.15789</v>
      </c>
      <c r="J679" s="5">
        <v>0</v>
      </c>
    </row>
    <row r="680" spans="1:10" x14ac:dyDescent="0.3">
      <c r="A680" s="8"/>
      <c r="B680" s="8"/>
      <c r="C680" s="61"/>
      <c r="D680" s="7"/>
      <c r="E680" s="6" t="s">
        <v>106</v>
      </c>
      <c r="F680" s="59">
        <v>251.559</v>
      </c>
      <c r="G680" s="59">
        <v>248.441</v>
      </c>
      <c r="H680" s="59">
        <f>251.559+248.441</f>
        <v>500</v>
      </c>
      <c r="I680" s="5">
        <f>I681</f>
        <v>0.15789</v>
      </c>
      <c r="J680" s="5">
        <v>0</v>
      </c>
    </row>
    <row r="681" spans="1:10" x14ac:dyDescent="0.3">
      <c r="A681" s="230"/>
      <c r="B681" s="230"/>
      <c r="C681" s="231" t="s">
        <v>112</v>
      </c>
      <c r="D681" s="231"/>
      <c r="E681" s="232" t="s">
        <v>111</v>
      </c>
      <c r="F681" s="233">
        <f>F682+F685</f>
        <v>0.15789</v>
      </c>
      <c r="G681" s="233"/>
      <c r="H681" s="233">
        <f>H682+H685</f>
        <v>0.15789</v>
      </c>
      <c r="I681" s="233">
        <f>I682+I685</f>
        <v>0.15789</v>
      </c>
      <c r="J681" s="233">
        <f>J682+J685</f>
        <v>0</v>
      </c>
    </row>
    <row r="682" spans="1:10" ht="26.4" x14ac:dyDescent="0.3">
      <c r="A682" s="8"/>
      <c r="B682" s="8"/>
      <c r="C682" s="55" t="s">
        <v>110</v>
      </c>
      <c r="D682" s="55"/>
      <c r="E682" s="56" t="s">
        <v>109</v>
      </c>
      <c r="F682" s="59">
        <f>F683</f>
        <v>5.2630000000000003E-2</v>
      </c>
      <c r="G682" s="59"/>
      <c r="H682" s="59">
        <f>H683</f>
        <v>5.2630000000000003E-2</v>
      </c>
      <c r="I682" s="59">
        <f>I683</f>
        <v>5.2630000000000003E-2</v>
      </c>
      <c r="J682" s="59">
        <v>0</v>
      </c>
    </row>
    <row r="683" spans="1:10" ht="26.4" x14ac:dyDescent="0.3">
      <c r="A683" s="8"/>
      <c r="B683" s="8"/>
      <c r="C683" s="23"/>
      <c r="D683" s="55" t="s">
        <v>57</v>
      </c>
      <c r="E683" s="10" t="s">
        <v>56</v>
      </c>
      <c r="F683" s="59">
        <f>F684</f>
        <v>5.2630000000000003E-2</v>
      </c>
      <c r="G683" s="59"/>
      <c r="H683" s="59">
        <f>H684</f>
        <v>5.2630000000000003E-2</v>
      </c>
      <c r="I683" s="59">
        <f>I684</f>
        <v>5.2630000000000003E-2</v>
      </c>
      <c r="J683" s="59">
        <v>0</v>
      </c>
    </row>
    <row r="684" spans="1:10" x14ac:dyDescent="0.3">
      <c r="A684" s="8"/>
      <c r="B684" s="8"/>
      <c r="C684" s="23"/>
      <c r="D684" s="55"/>
      <c r="E684" s="6" t="s">
        <v>106</v>
      </c>
      <c r="F684" s="59">
        <v>5.2630000000000003E-2</v>
      </c>
      <c r="G684" s="59"/>
      <c r="H684" s="59">
        <v>5.2630000000000003E-2</v>
      </c>
      <c r="I684" s="59">
        <v>5.2630000000000003E-2</v>
      </c>
      <c r="J684" s="59">
        <v>0</v>
      </c>
    </row>
    <row r="685" spans="1:10" ht="26.4" x14ac:dyDescent="0.3">
      <c r="A685" s="8"/>
      <c r="B685" s="8"/>
      <c r="C685" s="55" t="s">
        <v>108</v>
      </c>
      <c r="D685" s="55"/>
      <c r="E685" s="56" t="s">
        <v>107</v>
      </c>
      <c r="F685" s="59">
        <f>F686</f>
        <v>0.10526000000000001</v>
      </c>
      <c r="G685" s="59"/>
      <c r="H685" s="59">
        <f>H686</f>
        <v>0.10526000000000001</v>
      </c>
      <c r="I685" s="59">
        <f>I686</f>
        <v>0.10526000000000001</v>
      </c>
      <c r="J685" s="59">
        <v>0</v>
      </c>
    </row>
    <row r="686" spans="1:10" ht="26.4" x14ac:dyDescent="0.3">
      <c r="A686" s="8"/>
      <c r="B686" s="8"/>
      <c r="C686" s="23"/>
      <c r="D686" s="55" t="s">
        <v>57</v>
      </c>
      <c r="E686" s="10" t="s">
        <v>56</v>
      </c>
      <c r="F686" s="59">
        <f>F687</f>
        <v>0.10526000000000001</v>
      </c>
      <c r="G686" s="59"/>
      <c r="H686" s="59">
        <f>H687</f>
        <v>0.10526000000000001</v>
      </c>
      <c r="I686" s="59">
        <f>I687</f>
        <v>0.10526000000000001</v>
      </c>
      <c r="J686" s="59">
        <v>0</v>
      </c>
    </row>
    <row r="687" spans="1:10" x14ac:dyDescent="0.3">
      <c r="A687" s="8"/>
      <c r="B687" s="8"/>
      <c r="C687" s="23"/>
      <c r="D687" s="55"/>
      <c r="E687" s="6" t="s">
        <v>106</v>
      </c>
      <c r="F687" s="59">
        <v>0.10526000000000001</v>
      </c>
      <c r="G687" s="59"/>
      <c r="H687" s="59">
        <v>0.10526000000000001</v>
      </c>
      <c r="I687" s="59">
        <v>0.10526000000000001</v>
      </c>
      <c r="J687" s="59">
        <v>0</v>
      </c>
    </row>
    <row r="688" spans="1:10" x14ac:dyDescent="0.3">
      <c r="A688" s="37"/>
      <c r="B688" s="23" t="s">
        <v>105</v>
      </c>
      <c r="C688" s="22"/>
      <c r="D688" s="21"/>
      <c r="E688" s="20" t="s">
        <v>104</v>
      </c>
      <c r="F688" s="60">
        <f>F689</f>
        <v>5855.9</v>
      </c>
      <c r="G688" s="60"/>
      <c r="H688" s="60">
        <f>H689</f>
        <v>5855.9</v>
      </c>
      <c r="I688" s="60">
        <f>I689</f>
        <v>3783.8</v>
      </c>
      <c r="J688" s="60">
        <f>J689</f>
        <v>5262.3</v>
      </c>
    </row>
    <row r="689" spans="1:10" x14ac:dyDescent="0.3">
      <c r="A689" s="37"/>
      <c r="B689" s="23"/>
      <c r="C689" s="22" t="s">
        <v>36</v>
      </c>
      <c r="D689" s="21"/>
      <c r="E689" s="28" t="s">
        <v>35</v>
      </c>
      <c r="F689" s="60">
        <f>F690+F696</f>
        <v>5855.9</v>
      </c>
      <c r="G689" s="60"/>
      <c r="H689" s="60">
        <f>H690+H696</f>
        <v>5855.9</v>
      </c>
      <c r="I689" s="60">
        <f>I690+I696</f>
        <v>3783.8</v>
      </c>
      <c r="J689" s="60">
        <f>J690+J696</f>
        <v>5262.3</v>
      </c>
    </row>
    <row r="690" spans="1:10" ht="26.4" x14ac:dyDescent="0.3">
      <c r="A690" s="36"/>
      <c r="B690" s="34"/>
      <c r="C690" s="35" t="s">
        <v>34</v>
      </c>
      <c r="D690" s="34"/>
      <c r="E690" s="33" t="s">
        <v>103</v>
      </c>
      <c r="F690" s="32">
        <f t="shared" ref="F690:J692" si="60">F691</f>
        <v>3714.1</v>
      </c>
      <c r="G690" s="32"/>
      <c r="H690" s="32">
        <f t="shared" si="60"/>
        <v>3714.1</v>
      </c>
      <c r="I690" s="32">
        <f t="shared" si="60"/>
        <v>3733.8</v>
      </c>
      <c r="J690" s="32">
        <f t="shared" si="60"/>
        <v>3852.5</v>
      </c>
    </row>
    <row r="691" spans="1:10" ht="40.200000000000003" x14ac:dyDescent="0.3">
      <c r="A691" s="31"/>
      <c r="B691" s="31"/>
      <c r="C691" s="31" t="s">
        <v>32</v>
      </c>
      <c r="D691" s="31"/>
      <c r="E691" s="52" t="s">
        <v>102</v>
      </c>
      <c r="F691" s="29">
        <f t="shared" si="60"/>
        <v>3714.1</v>
      </c>
      <c r="G691" s="29"/>
      <c r="H691" s="29">
        <f t="shared" si="60"/>
        <v>3714.1</v>
      </c>
      <c r="I691" s="29">
        <f t="shared" si="60"/>
        <v>3733.8</v>
      </c>
      <c r="J691" s="29">
        <f t="shared" si="60"/>
        <v>3852.5</v>
      </c>
    </row>
    <row r="692" spans="1:10" ht="40.200000000000003" x14ac:dyDescent="0.3">
      <c r="A692" s="226"/>
      <c r="B692" s="226"/>
      <c r="C692" s="226" t="s">
        <v>30</v>
      </c>
      <c r="D692" s="234"/>
      <c r="E692" s="227" t="s">
        <v>29</v>
      </c>
      <c r="F692" s="228">
        <f t="shared" si="60"/>
        <v>3714.1</v>
      </c>
      <c r="G692" s="228"/>
      <c r="H692" s="228">
        <f t="shared" si="60"/>
        <v>3714.1</v>
      </c>
      <c r="I692" s="228">
        <f t="shared" si="60"/>
        <v>3733.8</v>
      </c>
      <c r="J692" s="228">
        <f t="shared" si="60"/>
        <v>3852.5</v>
      </c>
    </row>
    <row r="693" spans="1:10" ht="26.4" x14ac:dyDescent="0.3">
      <c r="A693" s="37"/>
      <c r="B693" s="55"/>
      <c r="C693" s="57" t="s">
        <v>28</v>
      </c>
      <c r="D693" s="55"/>
      <c r="E693" s="10" t="s">
        <v>27</v>
      </c>
      <c r="F693" s="59">
        <f>F694+F695</f>
        <v>3714.1</v>
      </c>
      <c r="G693" s="59"/>
      <c r="H693" s="59">
        <f>H694+H695</f>
        <v>3714.1</v>
      </c>
      <c r="I693" s="59">
        <f>I694+I695</f>
        <v>3733.8</v>
      </c>
      <c r="J693" s="59">
        <f>J694+J695</f>
        <v>3852.5</v>
      </c>
    </row>
    <row r="694" spans="1:10" ht="40.200000000000003" x14ac:dyDescent="0.3">
      <c r="A694" s="37"/>
      <c r="B694" s="55"/>
      <c r="C694" s="57"/>
      <c r="D694" s="55" t="s">
        <v>2</v>
      </c>
      <c r="E694" s="6" t="s">
        <v>1</v>
      </c>
      <c r="F694" s="59">
        <f>3455.9+139.5</f>
        <v>3595.4</v>
      </c>
      <c r="G694" s="59"/>
      <c r="H694" s="59">
        <f>3455.9+139.5</f>
        <v>3595.4</v>
      </c>
      <c r="I694" s="59">
        <f>3573.5+160.3</f>
        <v>3733.8</v>
      </c>
      <c r="J694" s="59">
        <f>3573.5+160.3</f>
        <v>3733.8</v>
      </c>
    </row>
    <row r="695" spans="1:10" x14ac:dyDescent="0.3">
      <c r="A695" s="37"/>
      <c r="B695" s="55"/>
      <c r="C695" s="57"/>
      <c r="D695" s="55" t="s">
        <v>12</v>
      </c>
      <c r="E695" s="56" t="s">
        <v>11</v>
      </c>
      <c r="F695" s="9">
        <v>118.7</v>
      </c>
      <c r="G695" s="9"/>
      <c r="H695" s="9">
        <v>118.7</v>
      </c>
      <c r="I695" s="9">
        <v>0</v>
      </c>
      <c r="J695" s="9">
        <v>118.7</v>
      </c>
    </row>
    <row r="696" spans="1:10" ht="26.4" x14ac:dyDescent="0.3">
      <c r="A696" s="54"/>
      <c r="B696" s="34"/>
      <c r="C696" s="35" t="s">
        <v>65</v>
      </c>
      <c r="D696" s="34"/>
      <c r="E696" s="33" t="s">
        <v>64</v>
      </c>
      <c r="F696" s="32">
        <f>F697</f>
        <v>2141.8000000000002</v>
      </c>
      <c r="G696" s="32"/>
      <c r="H696" s="32">
        <f>H697</f>
        <v>2141.8000000000002</v>
      </c>
      <c r="I696" s="32">
        <f>I697</f>
        <v>50</v>
      </c>
      <c r="J696" s="32">
        <f>J697</f>
        <v>1409.8</v>
      </c>
    </row>
    <row r="697" spans="1:10" ht="27" x14ac:dyDescent="0.3">
      <c r="A697" s="31"/>
      <c r="B697" s="31"/>
      <c r="C697" s="31" t="s">
        <v>101</v>
      </c>
      <c r="D697" s="31"/>
      <c r="E697" s="52" t="s">
        <v>100</v>
      </c>
      <c r="F697" s="29">
        <f>F698+F705</f>
        <v>2141.8000000000002</v>
      </c>
      <c r="G697" s="29"/>
      <c r="H697" s="29">
        <f>H698+H705</f>
        <v>2141.8000000000002</v>
      </c>
      <c r="I697" s="29">
        <f>I698+I705</f>
        <v>50</v>
      </c>
      <c r="J697" s="29">
        <f>J698+J705</f>
        <v>1409.8</v>
      </c>
    </row>
    <row r="698" spans="1:10" ht="27" x14ac:dyDescent="0.3">
      <c r="A698" s="226"/>
      <c r="B698" s="226"/>
      <c r="C698" s="226" t="s">
        <v>99</v>
      </c>
      <c r="D698" s="234"/>
      <c r="E698" s="227" t="s">
        <v>98</v>
      </c>
      <c r="F698" s="228">
        <f>F699+F701+F703</f>
        <v>2091.8000000000002</v>
      </c>
      <c r="G698" s="228"/>
      <c r="H698" s="228">
        <f>H699+H701+H703</f>
        <v>2091.8000000000002</v>
      </c>
      <c r="I698" s="228">
        <f>I699+I701</f>
        <v>0</v>
      </c>
      <c r="J698" s="228">
        <f>J699+J701</f>
        <v>1359.8</v>
      </c>
    </row>
    <row r="699" spans="1:10" ht="53.4" x14ac:dyDescent="0.3">
      <c r="A699" s="7"/>
      <c r="B699" s="7"/>
      <c r="C699" s="7" t="s">
        <v>97</v>
      </c>
      <c r="D699" s="7"/>
      <c r="E699" s="6" t="s">
        <v>96</v>
      </c>
      <c r="F699" s="9">
        <f>F700</f>
        <v>769.8</v>
      </c>
      <c r="G699" s="9"/>
      <c r="H699" s="9">
        <f>H700</f>
        <v>769.8</v>
      </c>
      <c r="I699" s="9">
        <f>I700</f>
        <v>0</v>
      </c>
      <c r="J699" s="9">
        <f>J700</f>
        <v>769.8</v>
      </c>
    </row>
    <row r="700" spans="1:10" ht="27" x14ac:dyDescent="0.3">
      <c r="A700" s="7"/>
      <c r="B700" s="7"/>
      <c r="C700" s="7"/>
      <c r="D700" s="7" t="s">
        <v>57</v>
      </c>
      <c r="E700" s="6" t="s">
        <v>56</v>
      </c>
      <c r="F700" s="9">
        <v>769.8</v>
      </c>
      <c r="G700" s="9"/>
      <c r="H700" s="9">
        <v>769.8</v>
      </c>
      <c r="I700" s="9">
        <v>0</v>
      </c>
      <c r="J700" s="9">
        <v>769.8</v>
      </c>
    </row>
    <row r="701" spans="1:10" ht="53.4" x14ac:dyDescent="0.3">
      <c r="A701" s="7"/>
      <c r="B701" s="7"/>
      <c r="C701" s="7" t="s">
        <v>95</v>
      </c>
      <c r="D701" s="7"/>
      <c r="E701" s="6" t="s">
        <v>94</v>
      </c>
      <c r="F701" s="9">
        <f>F702</f>
        <v>590</v>
      </c>
      <c r="G701" s="9"/>
      <c r="H701" s="9">
        <f>H702</f>
        <v>590</v>
      </c>
      <c r="I701" s="9">
        <f>I702</f>
        <v>0</v>
      </c>
      <c r="J701" s="9">
        <f>J702</f>
        <v>590</v>
      </c>
    </row>
    <row r="702" spans="1:10" s="58" customFormat="1" ht="27" x14ac:dyDescent="0.3">
      <c r="A702" s="7"/>
      <c r="B702" s="7"/>
      <c r="C702" s="7"/>
      <c r="D702" s="7" t="s">
        <v>57</v>
      </c>
      <c r="E702" s="6" t="s">
        <v>56</v>
      </c>
      <c r="F702" s="9">
        <v>590</v>
      </c>
      <c r="G702" s="9"/>
      <c r="H702" s="9">
        <v>590</v>
      </c>
      <c r="I702" s="9">
        <v>0</v>
      </c>
      <c r="J702" s="9">
        <v>590</v>
      </c>
    </row>
    <row r="703" spans="1:10" s="58" customFormat="1" x14ac:dyDescent="0.3">
      <c r="A703" s="7"/>
      <c r="B703" s="7"/>
      <c r="C703" s="7" t="s">
        <v>620</v>
      </c>
      <c r="D703" s="7"/>
      <c r="E703" s="6" t="s">
        <v>621</v>
      </c>
      <c r="F703" s="287">
        <f>F704</f>
        <v>732</v>
      </c>
      <c r="G703" s="287"/>
      <c r="H703" s="287">
        <f>H704</f>
        <v>732</v>
      </c>
      <c r="I703" s="9">
        <v>0</v>
      </c>
      <c r="J703" s="9">
        <v>0</v>
      </c>
    </row>
    <row r="704" spans="1:10" s="58" customFormat="1" ht="27" x14ac:dyDescent="0.3">
      <c r="A704" s="7"/>
      <c r="B704" s="7"/>
      <c r="C704" s="7"/>
      <c r="D704" s="7" t="s">
        <v>57</v>
      </c>
      <c r="E704" s="6" t="s">
        <v>56</v>
      </c>
      <c r="F704" s="287">
        <f>560+172</f>
        <v>732</v>
      </c>
      <c r="G704" s="287"/>
      <c r="H704" s="287">
        <f>560+172</f>
        <v>732</v>
      </c>
      <c r="I704" s="9">
        <v>0</v>
      </c>
      <c r="J704" s="9">
        <v>0</v>
      </c>
    </row>
    <row r="705" spans="1:10" x14ac:dyDescent="0.3">
      <c r="A705" s="226"/>
      <c r="B705" s="226"/>
      <c r="C705" s="226" t="s">
        <v>93</v>
      </c>
      <c r="D705" s="234"/>
      <c r="E705" s="227" t="s">
        <v>92</v>
      </c>
      <c r="F705" s="228">
        <f t="shared" ref="F705:J706" si="61">F706</f>
        <v>50</v>
      </c>
      <c r="G705" s="228"/>
      <c r="H705" s="228">
        <f t="shared" si="61"/>
        <v>50</v>
      </c>
      <c r="I705" s="228">
        <f t="shared" si="61"/>
        <v>50</v>
      </c>
      <c r="J705" s="228">
        <f t="shared" si="61"/>
        <v>50</v>
      </c>
    </row>
    <row r="706" spans="1:10" x14ac:dyDescent="0.3">
      <c r="A706" s="7"/>
      <c r="B706" s="7"/>
      <c r="C706" s="7" t="s">
        <v>91</v>
      </c>
      <c r="D706" s="7"/>
      <c r="E706" s="6" t="s">
        <v>90</v>
      </c>
      <c r="F706" s="9">
        <f t="shared" si="61"/>
        <v>50</v>
      </c>
      <c r="G706" s="9"/>
      <c r="H706" s="9">
        <f t="shared" si="61"/>
        <v>50</v>
      </c>
      <c r="I706" s="9">
        <f t="shared" si="61"/>
        <v>50</v>
      </c>
      <c r="J706" s="9">
        <f t="shared" si="61"/>
        <v>50</v>
      </c>
    </row>
    <row r="707" spans="1:10" ht="27" x14ac:dyDescent="0.3">
      <c r="A707" s="7"/>
      <c r="B707" s="7"/>
      <c r="C707" s="7"/>
      <c r="D707" s="7" t="s">
        <v>57</v>
      </c>
      <c r="E707" s="6" t="s">
        <v>56</v>
      </c>
      <c r="F707" s="9">
        <v>50</v>
      </c>
      <c r="G707" s="9"/>
      <c r="H707" s="9">
        <v>50</v>
      </c>
      <c r="I707" s="9">
        <v>50</v>
      </c>
      <c r="J707" s="9">
        <v>50</v>
      </c>
    </row>
    <row r="708" spans="1:10" x14ac:dyDescent="0.3">
      <c r="A708" s="37"/>
      <c r="B708" s="23">
        <v>1000</v>
      </c>
      <c r="C708" s="22"/>
      <c r="D708" s="21"/>
      <c r="E708" s="20" t="s">
        <v>89</v>
      </c>
      <c r="F708" s="27">
        <f t="shared" ref="F708:J713" si="62">F709</f>
        <v>381.5</v>
      </c>
      <c r="G708" s="27"/>
      <c r="H708" s="27">
        <f t="shared" si="62"/>
        <v>381.5</v>
      </c>
      <c r="I708" s="27">
        <f t="shared" si="62"/>
        <v>381.5</v>
      </c>
      <c r="J708" s="27">
        <f t="shared" si="62"/>
        <v>381.5</v>
      </c>
    </row>
    <row r="709" spans="1:10" x14ac:dyDescent="0.3">
      <c r="A709" s="21"/>
      <c r="B709" s="23">
        <v>1003</v>
      </c>
      <c r="C709" s="22"/>
      <c r="D709" s="21"/>
      <c r="E709" s="20" t="s">
        <v>88</v>
      </c>
      <c r="F709" s="27">
        <f t="shared" si="62"/>
        <v>381.5</v>
      </c>
      <c r="G709" s="27"/>
      <c r="H709" s="27">
        <f t="shared" si="62"/>
        <v>381.5</v>
      </c>
      <c r="I709" s="27">
        <f t="shared" si="62"/>
        <v>381.5</v>
      </c>
      <c r="J709" s="27">
        <f t="shared" si="62"/>
        <v>381.5</v>
      </c>
    </row>
    <row r="710" spans="1:10" x14ac:dyDescent="0.3">
      <c r="A710" s="53"/>
      <c r="B710" s="23"/>
      <c r="C710" s="22" t="s">
        <v>36</v>
      </c>
      <c r="D710" s="21"/>
      <c r="E710" s="28" t="s">
        <v>35</v>
      </c>
      <c r="F710" s="27">
        <f t="shared" si="62"/>
        <v>381.5</v>
      </c>
      <c r="G710" s="27"/>
      <c r="H710" s="27">
        <f t="shared" si="62"/>
        <v>381.5</v>
      </c>
      <c r="I710" s="27">
        <f t="shared" si="62"/>
        <v>381.5</v>
      </c>
      <c r="J710" s="27">
        <f t="shared" si="62"/>
        <v>381.5</v>
      </c>
    </row>
    <row r="711" spans="1:10" ht="26.4" x14ac:dyDescent="0.3">
      <c r="A711" s="54"/>
      <c r="B711" s="34"/>
      <c r="C711" s="35" t="s">
        <v>87</v>
      </c>
      <c r="D711" s="34"/>
      <c r="E711" s="33" t="s">
        <v>86</v>
      </c>
      <c r="F711" s="32">
        <f t="shared" si="62"/>
        <v>381.5</v>
      </c>
      <c r="G711" s="32"/>
      <c r="H711" s="32">
        <f t="shared" si="62"/>
        <v>381.5</v>
      </c>
      <c r="I711" s="32">
        <f t="shared" si="62"/>
        <v>381.5</v>
      </c>
      <c r="J711" s="32">
        <f t="shared" si="62"/>
        <v>381.5</v>
      </c>
    </row>
    <row r="712" spans="1:10" x14ac:dyDescent="0.3">
      <c r="A712" s="31"/>
      <c r="B712" s="31"/>
      <c r="C712" s="31" t="s">
        <v>85</v>
      </c>
      <c r="D712" s="31"/>
      <c r="E712" s="52" t="s">
        <v>84</v>
      </c>
      <c r="F712" s="29">
        <f t="shared" si="62"/>
        <v>381.5</v>
      </c>
      <c r="G712" s="29"/>
      <c r="H712" s="29">
        <f t="shared" si="62"/>
        <v>381.5</v>
      </c>
      <c r="I712" s="29">
        <f t="shared" si="62"/>
        <v>381.5</v>
      </c>
      <c r="J712" s="29">
        <f t="shared" si="62"/>
        <v>381.5</v>
      </c>
    </row>
    <row r="713" spans="1:10" ht="27" x14ac:dyDescent="0.3">
      <c r="A713" s="226"/>
      <c r="B713" s="226"/>
      <c r="C713" s="226" t="s">
        <v>83</v>
      </c>
      <c r="D713" s="234"/>
      <c r="E713" s="227" t="s">
        <v>82</v>
      </c>
      <c r="F713" s="228">
        <f t="shared" si="62"/>
        <v>381.5</v>
      </c>
      <c r="G713" s="228"/>
      <c r="H713" s="228">
        <f t="shared" si="62"/>
        <v>381.5</v>
      </c>
      <c r="I713" s="228">
        <f t="shared" si="62"/>
        <v>381.5</v>
      </c>
      <c r="J713" s="228">
        <f t="shared" si="62"/>
        <v>381.5</v>
      </c>
    </row>
    <row r="714" spans="1:10" ht="40.5" customHeight="1" x14ac:dyDescent="0.3">
      <c r="A714" s="53"/>
      <c r="B714" s="55"/>
      <c r="C714" s="57" t="s">
        <v>81</v>
      </c>
      <c r="D714" s="55"/>
      <c r="E714" s="10" t="s">
        <v>80</v>
      </c>
      <c r="F714" s="9">
        <f>SUM(F715:F716)</f>
        <v>381.5</v>
      </c>
      <c r="G714" s="9"/>
      <c r="H714" s="9">
        <f>SUM(H715:H716)</f>
        <v>381.5</v>
      </c>
      <c r="I714" s="9">
        <f>I715+I716</f>
        <v>381.5</v>
      </c>
      <c r="J714" s="9">
        <f>J715+J716</f>
        <v>381.5</v>
      </c>
    </row>
    <row r="715" spans="1:10" x14ac:dyDescent="0.3">
      <c r="A715" s="53"/>
      <c r="B715" s="55"/>
      <c r="C715" s="57"/>
      <c r="D715" s="55" t="s">
        <v>79</v>
      </c>
      <c r="E715" s="6" t="s">
        <v>78</v>
      </c>
      <c r="F715" s="9">
        <v>14.1</v>
      </c>
      <c r="G715" s="9"/>
      <c r="H715" s="9">
        <v>14.1</v>
      </c>
      <c r="I715" s="9">
        <v>14.1</v>
      </c>
      <c r="J715" s="9">
        <v>14.1</v>
      </c>
    </row>
    <row r="716" spans="1:10" ht="26.4" x14ac:dyDescent="0.3">
      <c r="A716" s="53"/>
      <c r="B716" s="55"/>
      <c r="C716" s="57"/>
      <c r="D716" s="55" t="s">
        <v>57</v>
      </c>
      <c r="E716" s="56" t="s">
        <v>56</v>
      </c>
      <c r="F716" s="9">
        <v>367.4</v>
      </c>
      <c r="G716" s="9"/>
      <c r="H716" s="9">
        <v>367.4</v>
      </c>
      <c r="I716" s="9">
        <v>367.4</v>
      </c>
      <c r="J716" s="9">
        <v>367.4</v>
      </c>
    </row>
    <row r="717" spans="1:10" x14ac:dyDescent="0.3">
      <c r="A717" s="53"/>
      <c r="B717" s="23">
        <v>1100</v>
      </c>
      <c r="C717" s="22"/>
      <c r="D717" s="21"/>
      <c r="E717" s="20" t="s">
        <v>76</v>
      </c>
      <c r="F717" s="27">
        <f t="shared" ref="F717:J722" si="63">F718</f>
        <v>76</v>
      </c>
      <c r="G717" s="27"/>
      <c r="H717" s="27">
        <f t="shared" si="63"/>
        <v>76</v>
      </c>
      <c r="I717" s="27">
        <f t="shared" si="63"/>
        <v>0</v>
      </c>
      <c r="J717" s="27">
        <f t="shared" si="63"/>
        <v>76</v>
      </c>
    </row>
    <row r="718" spans="1:10" x14ac:dyDescent="0.3">
      <c r="A718" s="53"/>
      <c r="B718" s="23" t="s">
        <v>75</v>
      </c>
      <c r="C718" s="22"/>
      <c r="D718" s="23"/>
      <c r="E718" s="28" t="s">
        <v>74</v>
      </c>
      <c r="F718" s="27">
        <f t="shared" si="63"/>
        <v>76</v>
      </c>
      <c r="G718" s="27"/>
      <c r="H718" s="27">
        <f t="shared" si="63"/>
        <v>76</v>
      </c>
      <c r="I718" s="27">
        <f t="shared" si="63"/>
        <v>0</v>
      </c>
      <c r="J718" s="27">
        <f t="shared" si="63"/>
        <v>76</v>
      </c>
    </row>
    <row r="719" spans="1:10" x14ac:dyDescent="0.3">
      <c r="A719" s="53"/>
      <c r="B719" s="23"/>
      <c r="C719" s="22" t="s">
        <v>36</v>
      </c>
      <c r="D719" s="23"/>
      <c r="E719" s="28" t="s">
        <v>35</v>
      </c>
      <c r="F719" s="27">
        <f t="shared" si="63"/>
        <v>76</v>
      </c>
      <c r="G719" s="27"/>
      <c r="H719" s="27">
        <f t="shared" si="63"/>
        <v>76</v>
      </c>
      <c r="I719" s="27">
        <f t="shared" si="63"/>
        <v>0</v>
      </c>
      <c r="J719" s="27">
        <f t="shared" si="63"/>
        <v>76</v>
      </c>
    </row>
    <row r="720" spans="1:10" ht="26.4" x14ac:dyDescent="0.3">
      <c r="A720" s="54"/>
      <c r="B720" s="34"/>
      <c r="C720" s="35" t="s">
        <v>73</v>
      </c>
      <c r="D720" s="34"/>
      <c r="E720" s="33" t="s">
        <v>72</v>
      </c>
      <c r="F720" s="32">
        <f t="shared" si="63"/>
        <v>76</v>
      </c>
      <c r="G720" s="32"/>
      <c r="H720" s="32">
        <f t="shared" si="63"/>
        <v>76</v>
      </c>
      <c r="I720" s="32">
        <f t="shared" si="63"/>
        <v>0</v>
      </c>
      <c r="J720" s="32">
        <f t="shared" si="63"/>
        <v>76</v>
      </c>
    </row>
    <row r="721" spans="1:10" ht="40.200000000000003" x14ac:dyDescent="0.3">
      <c r="A721" s="226"/>
      <c r="B721" s="226"/>
      <c r="C721" s="226" t="s">
        <v>71</v>
      </c>
      <c r="D721" s="226"/>
      <c r="E721" s="227" t="s">
        <v>70</v>
      </c>
      <c r="F721" s="228">
        <f t="shared" si="63"/>
        <v>76</v>
      </c>
      <c r="G721" s="228"/>
      <c r="H721" s="228">
        <f t="shared" si="63"/>
        <v>76</v>
      </c>
      <c r="I721" s="228">
        <f t="shared" si="63"/>
        <v>0</v>
      </c>
      <c r="J721" s="228">
        <f t="shared" si="63"/>
        <v>76</v>
      </c>
    </row>
    <row r="722" spans="1:10" ht="40.200000000000003" x14ac:dyDescent="0.3">
      <c r="A722" s="8"/>
      <c r="B722" s="8"/>
      <c r="C722" s="7" t="s">
        <v>69</v>
      </c>
      <c r="D722" s="7"/>
      <c r="E722" s="6" t="s">
        <v>68</v>
      </c>
      <c r="F722" s="9">
        <f t="shared" si="63"/>
        <v>76</v>
      </c>
      <c r="G722" s="9"/>
      <c r="H722" s="9">
        <f t="shared" si="63"/>
        <v>76</v>
      </c>
      <c r="I722" s="9">
        <f t="shared" si="63"/>
        <v>0</v>
      </c>
      <c r="J722" s="9">
        <f t="shared" si="63"/>
        <v>76</v>
      </c>
    </row>
    <row r="723" spans="1:10" ht="27" x14ac:dyDescent="0.3">
      <c r="A723" s="8"/>
      <c r="B723" s="8"/>
      <c r="C723" s="7"/>
      <c r="D723" s="7" t="s">
        <v>57</v>
      </c>
      <c r="E723" s="6" t="s">
        <v>56</v>
      </c>
      <c r="F723" s="9">
        <v>76</v>
      </c>
      <c r="G723" s="9"/>
      <c r="H723" s="9">
        <v>76</v>
      </c>
      <c r="I723" s="9">
        <v>0</v>
      </c>
      <c r="J723" s="9">
        <v>76</v>
      </c>
    </row>
    <row r="724" spans="1:10" x14ac:dyDescent="0.3">
      <c r="A724" s="53"/>
      <c r="B724" s="23">
        <v>1200</v>
      </c>
      <c r="C724" s="22"/>
      <c r="D724" s="21"/>
      <c r="E724" s="20" t="s">
        <v>67</v>
      </c>
      <c r="F724" s="27">
        <f t="shared" ref="F724:J730" si="64">F725</f>
        <v>1042.5999999999999</v>
      </c>
      <c r="G724" s="27"/>
      <c r="H724" s="27">
        <f t="shared" si="64"/>
        <v>1042.5999999999999</v>
      </c>
      <c r="I724" s="27">
        <f t="shared" si="64"/>
        <v>1042.5999999999999</v>
      </c>
      <c r="J724" s="27">
        <f t="shared" si="64"/>
        <v>1042.5999999999999</v>
      </c>
    </row>
    <row r="725" spans="1:10" x14ac:dyDescent="0.3">
      <c r="A725" s="21"/>
      <c r="B725" s="23">
        <v>1202</v>
      </c>
      <c r="C725" s="22"/>
      <c r="D725" s="21"/>
      <c r="E725" s="20" t="s">
        <v>66</v>
      </c>
      <c r="F725" s="27">
        <f t="shared" si="64"/>
        <v>1042.5999999999999</v>
      </c>
      <c r="G725" s="27"/>
      <c r="H725" s="27">
        <f t="shared" si="64"/>
        <v>1042.5999999999999</v>
      </c>
      <c r="I725" s="27">
        <f t="shared" si="64"/>
        <v>1042.5999999999999</v>
      </c>
      <c r="J725" s="27">
        <f t="shared" si="64"/>
        <v>1042.5999999999999</v>
      </c>
    </row>
    <row r="726" spans="1:10" x14ac:dyDescent="0.3">
      <c r="A726" s="21"/>
      <c r="B726" s="23"/>
      <c r="C726" s="22" t="s">
        <v>36</v>
      </c>
      <c r="D726" s="21"/>
      <c r="E726" s="28" t="s">
        <v>35</v>
      </c>
      <c r="F726" s="27">
        <f t="shared" si="64"/>
        <v>1042.5999999999999</v>
      </c>
      <c r="G726" s="27"/>
      <c r="H726" s="27">
        <f t="shared" si="64"/>
        <v>1042.5999999999999</v>
      </c>
      <c r="I726" s="27">
        <f t="shared" si="64"/>
        <v>1042.5999999999999</v>
      </c>
      <c r="J726" s="27">
        <f t="shared" si="64"/>
        <v>1042.5999999999999</v>
      </c>
    </row>
    <row r="727" spans="1:10" ht="26.4" x14ac:dyDescent="0.3">
      <c r="A727" s="36"/>
      <c r="B727" s="34"/>
      <c r="C727" s="35" t="s">
        <v>65</v>
      </c>
      <c r="D727" s="34"/>
      <c r="E727" s="33" t="s">
        <v>64</v>
      </c>
      <c r="F727" s="32">
        <f t="shared" si="64"/>
        <v>1042.5999999999999</v>
      </c>
      <c r="G727" s="32"/>
      <c r="H727" s="32">
        <f t="shared" si="64"/>
        <v>1042.5999999999999</v>
      </c>
      <c r="I727" s="32">
        <f t="shared" si="64"/>
        <v>1042.5999999999999</v>
      </c>
      <c r="J727" s="32">
        <f t="shared" si="64"/>
        <v>1042.5999999999999</v>
      </c>
    </row>
    <row r="728" spans="1:10" x14ac:dyDescent="0.3">
      <c r="A728" s="31"/>
      <c r="B728" s="31"/>
      <c r="C728" s="31" t="s">
        <v>63</v>
      </c>
      <c r="D728" s="31"/>
      <c r="E728" s="52" t="s">
        <v>62</v>
      </c>
      <c r="F728" s="29">
        <f t="shared" si="64"/>
        <v>1042.5999999999999</v>
      </c>
      <c r="G728" s="29"/>
      <c r="H728" s="29">
        <f t="shared" si="64"/>
        <v>1042.5999999999999</v>
      </c>
      <c r="I728" s="29">
        <f t="shared" si="64"/>
        <v>1042.5999999999999</v>
      </c>
      <c r="J728" s="29">
        <f t="shared" si="64"/>
        <v>1042.5999999999999</v>
      </c>
    </row>
    <row r="729" spans="1:10" ht="40.200000000000003" x14ac:dyDescent="0.3">
      <c r="A729" s="226"/>
      <c r="B729" s="226"/>
      <c r="C729" s="226" t="s">
        <v>61</v>
      </c>
      <c r="D729" s="226"/>
      <c r="E729" s="227" t="s">
        <v>60</v>
      </c>
      <c r="F729" s="228">
        <f t="shared" si="64"/>
        <v>1042.5999999999999</v>
      </c>
      <c r="G729" s="228"/>
      <c r="H729" s="228">
        <f t="shared" si="64"/>
        <v>1042.5999999999999</v>
      </c>
      <c r="I729" s="228">
        <f t="shared" si="64"/>
        <v>1042.5999999999999</v>
      </c>
      <c r="J729" s="228">
        <f t="shared" si="64"/>
        <v>1042.5999999999999</v>
      </c>
    </row>
    <row r="730" spans="1:10" x14ac:dyDescent="0.3">
      <c r="A730" s="8"/>
      <c r="B730" s="8"/>
      <c r="C730" s="7" t="s">
        <v>59</v>
      </c>
      <c r="D730" s="7"/>
      <c r="E730" s="6" t="s">
        <v>58</v>
      </c>
      <c r="F730" s="9">
        <f t="shared" si="64"/>
        <v>1042.5999999999999</v>
      </c>
      <c r="G730" s="9"/>
      <c r="H730" s="9">
        <f t="shared" si="64"/>
        <v>1042.5999999999999</v>
      </c>
      <c r="I730" s="9">
        <f t="shared" si="64"/>
        <v>1042.5999999999999</v>
      </c>
      <c r="J730" s="9">
        <f t="shared" si="64"/>
        <v>1042.5999999999999</v>
      </c>
    </row>
    <row r="731" spans="1:10" ht="27" x14ac:dyDescent="0.3">
      <c r="A731" s="8"/>
      <c r="B731" s="8"/>
      <c r="C731" s="7"/>
      <c r="D731" s="7" t="s">
        <v>57</v>
      </c>
      <c r="E731" s="6" t="s">
        <v>56</v>
      </c>
      <c r="F731" s="9">
        <v>1042.5999999999999</v>
      </c>
      <c r="G731" s="9"/>
      <c r="H731" s="9">
        <v>1042.5999999999999</v>
      </c>
      <c r="I731" s="9">
        <v>1042.5999999999999</v>
      </c>
      <c r="J731" s="9">
        <v>1042.5999999999999</v>
      </c>
    </row>
    <row r="732" spans="1:10" x14ac:dyDescent="0.3">
      <c r="A732" s="40">
        <v>636</v>
      </c>
      <c r="B732" s="42"/>
      <c r="C732" s="41"/>
      <c r="D732" s="40"/>
      <c r="E732" s="39" t="s">
        <v>55</v>
      </c>
      <c r="F732" s="38">
        <f t="shared" ref="F732:J734" si="65">F733</f>
        <v>3493.2000000000003</v>
      </c>
      <c r="G732" s="38">
        <f t="shared" si="65"/>
        <v>0</v>
      </c>
      <c r="H732" s="38">
        <f t="shared" si="65"/>
        <v>3493.2000000000003</v>
      </c>
      <c r="I732" s="38">
        <f t="shared" si="65"/>
        <v>3429.9</v>
      </c>
      <c r="J732" s="38">
        <f t="shared" si="65"/>
        <v>3484.3</v>
      </c>
    </row>
    <row r="733" spans="1:10" x14ac:dyDescent="0.3">
      <c r="A733" s="37"/>
      <c r="B733" s="23" t="s">
        <v>40</v>
      </c>
      <c r="C733" s="22"/>
      <c r="D733" s="21"/>
      <c r="E733" s="20" t="s">
        <v>39</v>
      </c>
      <c r="F733" s="27">
        <f t="shared" si="65"/>
        <v>3493.2000000000003</v>
      </c>
      <c r="G733" s="27"/>
      <c r="H733" s="27">
        <f t="shared" si="65"/>
        <v>3493.2000000000003</v>
      </c>
      <c r="I733" s="27">
        <f t="shared" si="65"/>
        <v>3429.9</v>
      </c>
      <c r="J733" s="27">
        <f t="shared" si="65"/>
        <v>3484.3</v>
      </c>
    </row>
    <row r="734" spans="1:10" ht="26.4" x14ac:dyDescent="0.3">
      <c r="A734" s="37"/>
      <c r="B734" s="23" t="s">
        <v>54</v>
      </c>
      <c r="C734" s="22"/>
      <c r="D734" s="23"/>
      <c r="E734" s="28" t="s">
        <v>53</v>
      </c>
      <c r="F734" s="27">
        <f t="shared" si="65"/>
        <v>3493.2000000000003</v>
      </c>
      <c r="G734" s="27"/>
      <c r="H734" s="27">
        <f t="shared" si="65"/>
        <v>3493.2000000000003</v>
      </c>
      <c r="I734" s="27">
        <f t="shared" si="65"/>
        <v>3429.9</v>
      </c>
      <c r="J734" s="27">
        <f t="shared" si="65"/>
        <v>3484.3</v>
      </c>
    </row>
    <row r="735" spans="1:10" x14ac:dyDescent="0.3">
      <c r="A735" s="51"/>
      <c r="B735" s="50"/>
      <c r="C735" s="49" t="s">
        <v>52</v>
      </c>
      <c r="D735" s="48"/>
      <c r="E735" s="47" t="s">
        <v>51</v>
      </c>
      <c r="F735" s="16">
        <f>F736+F744</f>
        <v>3493.2000000000003</v>
      </c>
      <c r="G735" s="16"/>
      <c r="H735" s="16">
        <f>H736+H744</f>
        <v>3493.2000000000003</v>
      </c>
      <c r="I735" s="16">
        <f>I736+I744</f>
        <v>3429.9</v>
      </c>
      <c r="J735" s="16">
        <f>J736+J744</f>
        <v>3484.3</v>
      </c>
    </row>
    <row r="736" spans="1:10" s="24" customFormat="1" ht="27" x14ac:dyDescent="0.3">
      <c r="A736" s="25"/>
      <c r="B736" s="25"/>
      <c r="C736" s="45" t="s">
        <v>50</v>
      </c>
      <c r="D736" s="46"/>
      <c r="E736" s="14" t="s">
        <v>49</v>
      </c>
      <c r="F736" s="13">
        <f>F737+F739+F742</f>
        <v>3343.2000000000003</v>
      </c>
      <c r="G736" s="13"/>
      <c r="H736" s="13">
        <f>H737+H739+H742</f>
        <v>3343.2000000000003</v>
      </c>
      <c r="I736" s="13">
        <f>I737+I739</f>
        <v>3279.9</v>
      </c>
      <c r="J736" s="13">
        <f>J737+J739</f>
        <v>3334.3</v>
      </c>
    </row>
    <row r="737" spans="1:10" ht="27" x14ac:dyDescent="0.3">
      <c r="A737" s="8"/>
      <c r="B737" s="8"/>
      <c r="C737" s="7" t="s">
        <v>48</v>
      </c>
      <c r="D737" s="7"/>
      <c r="E737" s="6" t="s">
        <v>47</v>
      </c>
      <c r="F737" s="9">
        <v>1164</v>
      </c>
      <c r="G737" s="9"/>
      <c r="H737" s="9">
        <v>1164</v>
      </c>
      <c r="I737" s="9">
        <v>1164</v>
      </c>
      <c r="J737" s="9">
        <f>J738</f>
        <v>1164</v>
      </c>
    </row>
    <row r="738" spans="1:10" ht="40.200000000000003" x14ac:dyDescent="0.3">
      <c r="A738" s="8"/>
      <c r="B738" s="8"/>
      <c r="C738" s="7"/>
      <c r="D738" s="7" t="s">
        <v>2</v>
      </c>
      <c r="E738" s="6" t="s">
        <v>1</v>
      </c>
      <c r="F738" s="5">
        <v>1164</v>
      </c>
      <c r="G738" s="5"/>
      <c r="H738" s="5">
        <v>1164</v>
      </c>
      <c r="I738" s="5">
        <v>1164</v>
      </c>
      <c r="J738" s="5">
        <v>1164</v>
      </c>
    </row>
    <row r="739" spans="1:10" ht="27" x14ac:dyDescent="0.3">
      <c r="A739" s="8"/>
      <c r="B739" s="8"/>
      <c r="C739" s="7" t="s">
        <v>46</v>
      </c>
      <c r="D739" s="7"/>
      <c r="E739" s="12" t="s">
        <v>45</v>
      </c>
      <c r="F739" s="5">
        <f>F740+F741</f>
        <v>2091.9</v>
      </c>
      <c r="G739" s="5"/>
      <c r="H739" s="5">
        <f>H740+H741</f>
        <v>2091.9</v>
      </c>
      <c r="I739" s="5">
        <f>I740+I741</f>
        <v>2115.9</v>
      </c>
      <c r="J739" s="5">
        <f>J740+J741</f>
        <v>2170.3000000000002</v>
      </c>
    </row>
    <row r="740" spans="1:10" ht="40.200000000000003" x14ac:dyDescent="0.3">
      <c r="A740" s="8"/>
      <c r="B740" s="8"/>
      <c r="C740" s="7"/>
      <c r="D740" s="7" t="s">
        <v>2</v>
      </c>
      <c r="E740" s="6" t="s">
        <v>1</v>
      </c>
      <c r="F740" s="5">
        <f>1960.1+77.4</f>
        <v>2037.5</v>
      </c>
      <c r="G740" s="5"/>
      <c r="H740" s="5">
        <f>1960.1+77.4</f>
        <v>2037.5</v>
      </c>
      <c r="I740" s="5">
        <f>2028.2+87.7</f>
        <v>2115.9</v>
      </c>
      <c r="J740" s="5">
        <f>2028.2+87.7</f>
        <v>2115.9</v>
      </c>
    </row>
    <row r="741" spans="1:10" x14ac:dyDescent="0.3">
      <c r="A741" s="8"/>
      <c r="B741" s="8"/>
      <c r="C741" s="7"/>
      <c r="D741" s="7" t="s">
        <v>12</v>
      </c>
      <c r="E741" s="6" t="s">
        <v>11</v>
      </c>
      <c r="F741" s="9">
        <v>54.4</v>
      </c>
      <c r="G741" s="9"/>
      <c r="H741" s="9">
        <v>54.4</v>
      </c>
      <c r="I741" s="9">
        <v>0</v>
      </c>
      <c r="J741" s="9">
        <v>54.4</v>
      </c>
    </row>
    <row r="742" spans="1:10" ht="40.200000000000003" x14ac:dyDescent="0.3">
      <c r="A742" s="8"/>
      <c r="B742" s="8"/>
      <c r="C742" s="7" t="s">
        <v>755</v>
      </c>
      <c r="D742" s="7"/>
      <c r="E742" s="6" t="s">
        <v>756</v>
      </c>
      <c r="F742" s="9">
        <f>F743</f>
        <v>87.3</v>
      </c>
      <c r="G742" s="9"/>
      <c r="H742" s="9">
        <f>H743</f>
        <v>87.3</v>
      </c>
      <c r="I742" s="9">
        <v>0</v>
      </c>
      <c r="J742" s="9">
        <v>0</v>
      </c>
    </row>
    <row r="743" spans="1:10" x14ac:dyDescent="0.3">
      <c r="A743" s="8"/>
      <c r="B743" s="8"/>
      <c r="C743" s="7"/>
      <c r="D743" s="7" t="s">
        <v>12</v>
      </c>
      <c r="E743" s="6" t="s">
        <v>11</v>
      </c>
      <c r="F743" s="9">
        <v>87.3</v>
      </c>
      <c r="G743" s="9"/>
      <c r="H743" s="9">
        <v>87.3</v>
      </c>
      <c r="I743" s="9">
        <v>0</v>
      </c>
      <c r="J743" s="9">
        <v>0</v>
      </c>
    </row>
    <row r="744" spans="1:10" ht="26.4" x14ac:dyDescent="0.3">
      <c r="A744" s="25"/>
      <c r="B744" s="25"/>
      <c r="C744" s="45" t="s">
        <v>16</v>
      </c>
      <c r="D744" s="44"/>
      <c r="E744" s="43" t="s">
        <v>44</v>
      </c>
      <c r="F744" s="13">
        <f t="shared" ref="F744:J745" si="66">F745</f>
        <v>150</v>
      </c>
      <c r="G744" s="13"/>
      <c r="H744" s="13">
        <f t="shared" si="66"/>
        <v>150</v>
      </c>
      <c r="I744" s="13">
        <f t="shared" si="66"/>
        <v>150</v>
      </c>
      <c r="J744" s="13">
        <f t="shared" si="66"/>
        <v>150</v>
      </c>
    </row>
    <row r="745" spans="1:10" ht="27" x14ac:dyDescent="0.3">
      <c r="A745" s="8"/>
      <c r="B745" s="8"/>
      <c r="C745" s="7" t="s">
        <v>43</v>
      </c>
      <c r="D745" s="7"/>
      <c r="E745" s="6" t="s">
        <v>42</v>
      </c>
      <c r="F745" s="9">
        <f t="shared" si="66"/>
        <v>150</v>
      </c>
      <c r="G745" s="9"/>
      <c r="H745" s="9">
        <f t="shared" si="66"/>
        <v>150</v>
      </c>
      <c r="I745" s="9">
        <f t="shared" si="66"/>
        <v>150</v>
      </c>
      <c r="J745" s="9">
        <f t="shared" si="66"/>
        <v>150</v>
      </c>
    </row>
    <row r="746" spans="1:10" x14ac:dyDescent="0.3">
      <c r="A746" s="8"/>
      <c r="B746" s="8"/>
      <c r="C746" s="7"/>
      <c r="D746" s="7" t="s">
        <v>12</v>
      </c>
      <c r="E746" s="6" t="s">
        <v>11</v>
      </c>
      <c r="F746" s="9">
        <v>150</v>
      </c>
      <c r="G746" s="9"/>
      <c r="H746" s="9">
        <v>150</v>
      </c>
      <c r="I746" s="9">
        <v>150</v>
      </c>
      <c r="J746" s="9">
        <v>150</v>
      </c>
    </row>
    <row r="747" spans="1:10" ht="26.4" x14ac:dyDescent="0.3">
      <c r="A747" s="40">
        <v>651</v>
      </c>
      <c r="B747" s="42"/>
      <c r="C747" s="41"/>
      <c r="D747" s="40"/>
      <c r="E747" s="39" t="s">
        <v>41</v>
      </c>
      <c r="F747" s="38">
        <f>F748</f>
        <v>35381.484200000006</v>
      </c>
      <c r="G747" s="38">
        <f>G748</f>
        <v>0</v>
      </c>
      <c r="H747" s="38">
        <f>H748</f>
        <v>35381.484200000006</v>
      </c>
      <c r="I747" s="38">
        <f>I748</f>
        <v>35589.563699999999</v>
      </c>
      <c r="J747" s="38">
        <f>J748</f>
        <v>35913.535600000003</v>
      </c>
    </row>
    <row r="748" spans="1:10" x14ac:dyDescent="0.3">
      <c r="A748" s="37"/>
      <c r="B748" s="23" t="s">
        <v>40</v>
      </c>
      <c r="C748" s="22"/>
      <c r="D748" s="21"/>
      <c r="E748" s="20" t="s">
        <v>39</v>
      </c>
      <c r="F748" s="27">
        <f>F749+F757+F762</f>
        <v>35381.484200000006</v>
      </c>
      <c r="G748" s="27"/>
      <c r="H748" s="27">
        <f>H749+H757+H762</f>
        <v>35381.484200000006</v>
      </c>
      <c r="I748" s="27">
        <f>I749+I757+I762</f>
        <v>35589.563699999999</v>
      </c>
      <c r="J748" s="27">
        <f>J749+J757+J762</f>
        <v>35913.535600000003</v>
      </c>
    </row>
    <row r="749" spans="1:10" ht="26.4" x14ac:dyDescent="0.3">
      <c r="A749" s="37"/>
      <c r="B749" s="23" t="s">
        <v>38</v>
      </c>
      <c r="C749" s="22"/>
      <c r="D749" s="21"/>
      <c r="E749" s="20" t="s">
        <v>37</v>
      </c>
      <c r="F749" s="27">
        <f>F750</f>
        <v>8541.1</v>
      </c>
      <c r="G749" s="27"/>
      <c r="H749" s="27">
        <f>H750</f>
        <v>8541.1</v>
      </c>
      <c r="I749" s="27">
        <f>I750</f>
        <v>8285.7999999999993</v>
      </c>
      <c r="J749" s="27">
        <f>J750</f>
        <v>8848.2999999999993</v>
      </c>
    </row>
    <row r="750" spans="1:10" x14ac:dyDescent="0.3">
      <c r="A750" s="37"/>
      <c r="B750" s="23"/>
      <c r="C750" s="22" t="s">
        <v>36</v>
      </c>
      <c r="D750" s="21"/>
      <c r="E750" s="20" t="s">
        <v>35</v>
      </c>
      <c r="F750" s="27">
        <f>F752</f>
        <v>8541.1</v>
      </c>
      <c r="G750" s="27"/>
      <c r="H750" s="27">
        <f>H752</f>
        <v>8541.1</v>
      </c>
      <c r="I750" s="27">
        <f>I752</f>
        <v>8285.7999999999993</v>
      </c>
      <c r="J750" s="27">
        <f>J752</f>
        <v>8848.2999999999993</v>
      </c>
    </row>
    <row r="751" spans="1:10" ht="26.4" x14ac:dyDescent="0.3">
      <c r="A751" s="36"/>
      <c r="B751" s="34"/>
      <c r="C751" s="35" t="s">
        <v>34</v>
      </c>
      <c r="D751" s="34"/>
      <c r="E751" s="33" t="s">
        <v>33</v>
      </c>
      <c r="F751" s="32">
        <f t="shared" ref="F751:J753" si="67">F752</f>
        <v>8541.1</v>
      </c>
      <c r="G751" s="32"/>
      <c r="H751" s="32">
        <f t="shared" si="67"/>
        <v>8541.1</v>
      </c>
      <c r="I751" s="32">
        <f t="shared" si="67"/>
        <v>8285.7999999999993</v>
      </c>
      <c r="J751" s="32">
        <f t="shared" si="67"/>
        <v>8848.2999999999993</v>
      </c>
    </row>
    <row r="752" spans="1:10" ht="27" x14ac:dyDescent="0.3">
      <c r="A752" s="31"/>
      <c r="B752" s="31"/>
      <c r="C752" s="31" t="s">
        <v>32</v>
      </c>
      <c r="D752" s="31"/>
      <c r="E752" s="30" t="s">
        <v>31</v>
      </c>
      <c r="F752" s="29">
        <f t="shared" si="67"/>
        <v>8541.1</v>
      </c>
      <c r="G752" s="29"/>
      <c r="H752" s="29">
        <f t="shared" si="67"/>
        <v>8541.1</v>
      </c>
      <c r="I752" s="29">
        <f t="shared" si="67"/>
        <v>8285.7999999999993</v>
      </c>
      <c r="J752" s="29">
        <f t="shared" si="67"/>
        <v>8848.2999999999993</v>
      </c>
    </row>
    <row r="753" spans="1:10" ht="40.200000000000003" x14ac:dyDescent="0.3">
      <c r="A753" s="226"/>
      <c r="B753" s="226"/>
      <c r="C753" s="226" t="s">
        <v>30</v>
      </c>
      <c r="D753" s="226"/>
      <c r="E753" s="227" t="s">
        <v>29</v>
      </c>
      <c r="F753" s="228">
        <f t="shared" si="67"/>
        <v>8541.1</v>
      </c>
      <c r="G753" s="228"/>
      <c r="H753" s="228">
        <f t="shared" si="67"/>
        <v>8541.1</v>
      </c>
      <c r="I753" s="228">
        <f t="shared" si="67"/>
        <v>8285.7999999999993</v>
      </c>
      <c r="J753" s="228">
        <f t="shared" si="67"/>
        <v>8848.2999999999993</v>
      </c>
    </row>
    <row r="754" spans="1:10" ht="26.4" x14ac:dyDescent="0.3">
      <c r="A754" s="8"/>
      <c r="B754" s="8"/>
      <c r="C754" s="7" t="s">
        <v>28</v>
      </c>
      <c r="D754" s="7"/>
      <c r="E754" s="10" t="s">
        <v>27</v>
      </c>
      <c r="F754" s="9">
        <f>F755+F756</f>
        <v>8541.1</v>
      </c>
      <c r="G754" s="9"/>
      <c r="H754" s="9">
        <f>H755+H756</f>
        <v>8541.1</v>
      </c>
      <c r="I754" s="9">
        <f>I755+I756</f>
        <v>8285.7999999999993</v>
      </c>
      <c r="J754" s="9">
        <f>J755+J756</f>
        <v>8848.2999999999993</v>
      </c>
    </row>
    <row r="755" spans="1:10" ht="40.200000000000003" x14ac:dyDescent="0.3">
      <c r="A755" s="8"/>
      <c r="B755" s="8"/>
      <c r="C755" s="7"/>
      <c r="D755" s="7" t="s">
        <v>2</v>
      </c>
      <c r="E755" s="6" t="s">
        <v>1</v>
      </c>
      <c r="F755" s="9">
        <f>7683.3+295.3</f>
        <v>7978.6</v>
      </c>
      <c r="G755" s="9"/>
      <c r="H755" s="9">
        <f>7683.3+295.3</f>
        <v>7978.6</v>
      </c>
      <c r="I755" s="9">
        <f>7945.7+340.1</f>
        <v>8285.7999999999993</v>
      </c>
      <c r="J755" s="9">
        <f>7945.7+340.1</f>
        <v>8285.7999999999993</v>
      </c>
    </row>
    <row r="756" spans="1:10" x14ac:dyDescent="0.3">
      <c r="A756" s="8"/>
      <c r="B756" s="8"/>
      <c r="C756" s="7"/>
      <c r="D756" s="7" t="s">
        <v>12</v>
      </c>
      <c r="E756" s="6" t="s">
        <v>11</v>
      </c>
      <c r="F756" s="9">
        <v>562.5</v>
      </c>
      <c r="G756" s="9"/>
      <c r="H756" s="9">
        <v>562.5</v>
      </c>
      <c r="I756" s="9">
        <v>0</v>
      </c>
      <c r="J756" s="9">
        <v>562.5</v>
      </c>
    </row>
    <row r="757" spans="1:10" x14ac:dyDescent="0.3">
      <c r="A757" s="8"/>
      <c r="B757" s="23" t="s">
        <v>26</v>
      </c>
      <c r="C757" s="22"/>
      <c r="D757" s="23"/>
      <c r="E757" s="28" t="s">
        <v>25</v>
      </c>
      <c r="F757" s="27">
        <f t="shared" ref="F757:J760" si="68">F758</f>
        <v>711.6</v>
      </c>
      <c r="G757" s="27"/>
      <c r="H757" s="27">
        <f t="shared" si="68"/>
        <v>711.6</v>
      </c>
      <c r="I757" s="27">
        <f t="shared" si="68"/>
        <v>711.6</v>
      </c>
      <c r="J757" s="27">
        <f t="shared" si="68"/>
        <v>711.6</v>
      </c>
    </row>
    <row r="758" spans="1:10" s="24" customFormat="1" x14ac:dyDescent="0.3">
      <c r="A758" s="26"/>
      <c r="B758" s="26"/>
      <c r="C758" s="18" t="s">
        <v>18</v>
      </c>
      <c r="D758" s="18"/>
      <c r="E758" s="17" t="s">
        <v>17</v>
      </c>
      <c r="F758" s="16">
        <f t="shared" si="68"/>
        <v>711.6</v>
      </c>
      <c r="G758" s="16"/>
      <c r="H758" s="16">
        <f t="shared" si="68"/>
        <v>711.6</v>
      </c>
      <c r="I758" s="16">
        <f t="shared" si="68"/>
        <v>711.6</v>
      </c>
      <c r="J758" s="16">
        <f t="shared" si="68"/>
        <v>711.6</v>
      </c>
    </row>
    <row r="759" spans="1:10" s="24" customFormat="1" ht="27" x14ac:dyDescent="0.3">
      <c r="A759" s="25"/>
      <c r="B759" s="25"/>
      <c r="C759" s="15" t="s">
        <v>16</v>
      </c>
      <c r="D759" s="15"/>
      <c r="E759" s="14" t="s">
        <v>15</v>
      </c>
      <c r="F759" s="13">
        <f t="shared" si="68"/>
        <v>711.6</v>
      </c>
      <c r="G759" s="13"/>
      <c r="H759" s="13">
        <f t="shared" si="68"/>
        <v>711.6</v>
      </c>
      <c r="I759" s="13">
        <f t="shared" si="68"/>
        <v>711.6</v>
      </c>
      <c r="J759" s="13">
        <f t="shared" si="68"/>
        <v>711.6</v>
      </c>
    </row>
    <row r="760" spans="1:10" x14ac:dyDescent="0.3">
      <c r="A760" s="8"/>
      <c r="B760" s="8"/>
      <c r="C760" s="7" t="s">
        <v>24</v>
      </c>
      <c r="D760" s="7"/>
      <c r="E760" s="6" t="s">
        <v>23</v>
      </c>
      <c r="F760" s="9">
        <f t="shared" si="68"/>
        <v>711.6</v>
      </c>
      <c r="G760" s="9"/>
      <c r="H760" s="9">
        <f t="shared" si="68"/>
        <v>711.6</v>
      </c>
      <c r="I760" s="9">
        <f t="shared" si="68"/>
        <v>711.6</v>
      </c>
      <c r="J760" s="9">
        <f t="shared" si="68"/>
        <v>711.6</v>
      </c>
    </row>
    <row r="761" spans="1:10" x14ac:dyDescent="0.3">
      <c r="A761" s="8"/>
      <c r="B761" s="8"/>
      <c r="C761" s="7"/>
      <c r="D761" s="7" t="s">
        <v>22</v>
      </c>
      <c r="E761" s="6" t="s">
        <v>21</v>
      </c>
      <c r="F761" s="9">
        <v>711.6</v>
      </c>
      <c r="G761" s="9"/>
      <c r="H761" s="9">
        <v>711.6</v>
      </c>
      <c r="I761" s="9">
        <v>711.6</v>
      </c>
      <c r="J761" s="9">
        <v>711.6</v>
      </c>
    </row>
    <row r="762" spans="1:10" x14ac:dyDescent="0.3">
      <c r="A762" s="21"/>
      <c r="B762" s="23" t="s">
        <v>20</v>
      </c>
      <c r="C762" s="22"/>
      <c r="D762" s="21"/>
      <c r="E762" s="20" t="s">
        <v>19</v>
      </c>
      <c r="F762" s="19">
        <f>F763+F793</f>
        <v>26128.784200000006</v>
      </c>
      <c r="G762" s="19"/>
      <c r="H762" s="19">
        <f>H763+H793</f>
        <v>26128.784200000006</v>
      </c>
      <c r="I762" s="19">
        <f>I763+I793</f>
        <v>26592.163700000001</v>
      </c>
      <c r="J762" s="19">
        <f>J763+J793</f>
        <v>26353.635600000001</v>
      </c>
    </row>
    <row r="763" spans="1:10" x14ac:dyDescent="0.3">
      <c r="A763" s="18"/>
      <c r="B763" s="18"/>
      <c r="C763" s="18" t="s">
        <v>18</v>
      </c>
      <c r="D763" s="18"/>
      <c r="E763" s="17" t="s">
        <v>17</v>
      </c>
      <c r="F763" s="16">
        <f>F764</f>
        <v>26128.784200000006</v>
      </c>
      <c r="G763" s="16"/>
      <c r="H763" s="16">
        <f>H764</f>
        <v>26128.784200000006</v>
      </c>
      <c r="I763" s="16">
        <f>I764</f>
        <v>26592.163700000001</v>
      </c>
      <c r="J763" s="16">
        <f>J764</f>
        <v>26353.635600000001</v>
      </c>
    </row>
    <row r="764" spans="1:10" ht="27" x14ac:dyDescent="0.3">
      <c r="A764" s="15"/>
      <c r="B764" s="15"/>
      <c r="C764" s="15" t="s">
        <v>16</v>
      </c>
      <c r="D764" s="15"/>
      <c r="E764" s="14" t="s">
        <v>15</v>
      </c>
      <c r="F764" s="13">
        <f>F765+F768+F770+F772+F774</f>
        <v>26128.784200000006</v>
      </c>
      <c r="G764" s="13"/>
      <c r="H764" s="13">
        <f>H765+H768+H770+H772+H774</f>
        <v>26128.784200000006</v>
      </c>
      <c r="I764" s="13">
        <f>I765+I768+I770+I772+I774</f>
        <v>26592.163700000001</v>
      </c>
      <c r="J764" s="13">
        <f>J765+J768+J770+J772+J774</f>
        <v>26353.635600000001</v>
      </c>
    </row>
    <row r="765" spans="1:10" ht="18.75" customHeight="1" x14ac:dyDescent="0.3">
      <c r="A765" s="8"/>
      <c r="B765" s="8"/>
      <c r="C765" s="7" t="s">
        <v>14</v>
      </c>
      <c r="D765" s="7"/>
      <c r="E765" s="12" t="s">
        <v>13</v>
      </c>
      <c r="F765" s="9">
        <f>F766+F767</f>
        <v>18660</v>
      </c>
      <c r="G765" s="9"/>
      <c r="H765" s="9">
        <f>H766+H767</f>
        <v>18660</v>
      </c>
      <c r="I765" s="9">
        <f>I766+I767</f>
        <v>19328.3</v>
      </c>
      <c r="J765" s="9">
        <f>J766+J767</f>
        <v>19328.3</v>
      </c>
    </row>
    <row r="766" spans="1:10" ht="40.200000000000003" x14ac:dyDescent="0.3">
      <c r="A766" s="8"/>
      <c r="B766" s="8"/>
      <c r="C766" s="7"/>
      <c r="D766" s="7" t="s">
        <v>2</v>
      </c>
      <c r="E766" s="6" t="s">
        <v>1</v>
      </c>
      <c r="F766" s="11">
        <f>17135.8+626.7</f>
        <v>17762.5</v>
      </c>
      <c r="G766" s="11"/>
      <c r="H766" s="11">
        <f>17135.8+626.7</f>
        <v>17762.5</v>
      </c>
      <c r="I766" s="11">
        <v>18430.8</v>
      </c>
      <c r="J766" s="11">
        <v>18430.8</v>
      </c>
    </row>
    <row r="767" spans="1:10" x14ac:dyDescent="0.3">
      <c r="A767" s="8"/>
      <c r="B767" s="8"/>
      <c r="C767" s="7"/>
      <c r="D767" s="7" t="s">
        <v>12</v>
      </c>
      <c r="E767" s="6" t="s">
        <v>11</v>
      </c>
      <c r="F767" s="9">
        <v>897.5</v>
      </c>
      <c r="G767" s="9"/>
      <c r="H767" s="9">
        <v>897.5</v>
      </c>
      <c r="I767" s="9">
        <v>897.5</v>
      </c>
      <c r="J767" s="9">
        <v>897.5</v>
      </c>
    </row>
    <row r="768" spans="1:10" ht="40.200000000000003" x14ac:dyDescent="0.3">
      <c r="A768" s="8"/>
      <c r="B768" s="8"/>
      <c r="C768" s="7" t="s">
        <v>10</v>
      </c>
      <c r="D768" s="7"/>
      <c r="E768" s="6" t="s">
        <v>9</v>
      </c>
      <c r="F768" s="9">
        <f>F769</f>
        <v>137.19999999999999</v>
      </c>
      <c r="G768" s="9"/>
      <c r="H768" s="9">
        <f>H769</f>
        <v>137.19999999999999</v>
      </c>
      <c r="I768" s="9">
        <f>I769</f>
        <v>107.2</v>
      </c>
      <c r="J768" s="9">
        <f>J769</f>
        <v>105.4</v>
      </c>
    </row>
    <row r="769" spans="1:10" ht="40.200000000000003" x14ac:dyDescent="0.3">
      <c r="A769" s="8"/>
      <c r="B769" s="8"/>
      <c r="C769" s="7"/>
      <c r="D769" s="7" t="s">
        <v>2</v>
      </c>
      <c r="E769" s="6" t="s">
        <v>1</v>
      </c>
      <c r="F769" s="9">
        <v>137.19999999999999</v>
      </c>
      <c r="G769" s="9"/>
      <c r="H769" s="9">
        <v>137.19999999999999</v>
      </c>
      <c r="I769" s="9">
        <v>107.2</v>
      </c>
      <c r="J769" s="9">
        <v>105.4</v>
      </c>
    </row>
    <row r="770" spans="1:10" ht="26.4" x14ac:dyDescent="0.3">
      <c r="A770" s="8"/>
      <c r="B770" s="8"/>
      <c r="C770" s="7" t="s">
        <v>8</v>
      </c>
      <c r="D770" s="7"/>
      <c r="E770" s="10" t="s">
        <v>7</v>
      </c>
      <c r="F770" s="5">
        <f>F771</f>
        <v>87.119200000000006</v>
      </c>
      <c r="G770" s="5"/>
      <c r="H770" s="5">
        <f>H771</f>
        <v>87.119200000000006</v>
      </c>
      <c r="I770" s="5">
        <f>I771</f>
        <v>92.5261</v>
      </c>
      <c r="J770" s="5">
        <f>J771</f>
        <v>93.701599999999999</v>
      </c>
    </row>
    <row r="771" spans="1:10" ht="40.200000000000003" x14ac:dyDescent="0.3">
      <c r="A771" s="8"/>
      <c r="B771" s="8"/>
      <c r="C771" s="7"/>
      <c r="D771" s="7" t="s">
        <v>2</v>
      </c>
      <c r="E771" s="6" t="s">
        <v>1</v>
      </c>
      <c r="F771" s="9">
        <v>87.119200000000006</v>
      </c>
      <c r="G771" s="9"/>
      <c r="H771" s="9">
        <v>87.119200000000006</v>
      </c>
      <c r="I771" s="9">
        <v>92.5261</v>
      </c>
      <c r="J771" s="9">
        <v>93.701599999999999</v>
      </c>
    </row>
    <row r="772" spans="1:10" ht="40.200000000000003" x14ac:dyDescent="0.3">
      <c r="A772" s="8"/>
      <c r="B772" s="8"/>
      <c r="C772" s="7" t="s">
        <v>6</v>
      </c>
      <c r="D772" s="7"/>
      <c r="E772" s="6" t="s">
        <v>5</v>
      </c>
      <c r="F772" s="9">
        <f>F773</f>
        <v>7016.6360000000004</v>
      </c>
      <c r="G772" s="9"/>
      <c r="H772" s="9">
        <f>H773</f>
        <v>7016.6360000000004</v>
      </c>
      <c r="I772" s="9">
        <f>I773</f>
        <v>6836.3086000000003</v>
      </c>
      <c r="J772" s="9">
        <f>J773</f>
        <v>6598.4049999999997</v>
      </c>
    </row>
    <row r="773" spans="1:10" ht="40.200000000000003" x14ac:dyDescent="0.3">
      <c r="A773" s="8"/>
      <c r="B773" s="8"/>
      <c r="C773" s="7"/>
      <c r="D773" s="7" t="s">
        <v>2</v>
      </c>
      <c r="E773" s="6" t="s">
        <v>1</v>
      </c>
      <c r="F773" s="9">
        <v>7016.6360000000004</v>
      </c>
      <c r="G773" s="9"/>
      <c r="H773" s="9">
        <v>7016.6360000000004</v>
      </c>
      <c r="I773" s="5">
        <v>6836.3086000000003</v>
      </c>
      <c r="J773" s="5">
        <v>6598.4049999999997</v>
      </c>
    </row>
    <row r="774" spans="1:10" ht="53.4" x14ac:dyDescent="0.3">
      <c r="A774" s="8"/>
      <c r="B774" s="90"/>
      <c r="C774" s="7" t="s">
        <v>4</v>
      </c>
      <c r="D774" s="7"/>
      <c r="E774" s="6" t="s">
        <v>3</v>
      </c>
      <c r="F774" s="9">
        <f>F775</f>
        <v>227.82900000000001</v>
      </c>
      <c r="G774" s="9"/>
      <c r="H774" s="9">
        <f>H775</f>
        <v>227.82900000000001</v>
      </c>
      <c r="I774" s="9">
        <f>I775</f>
        <v>227.82900000000001</v>
      </c>
      <c r="J774" s="9">
        <f>J775</f>
        <v>227.82900000000001</v>
      </c>
    </row>
    <row r="775" spans="1:10" ht="40.200000000000003" x14ac:dyDescent="0.3">
      <c r="A775" s="8"/>
      <c r="B775" s="90"/>
      <c r="C775" s="7"/>
      <c r="D775" s="7" t="s">
        <v>2</v>
      </c>
      <c r="E775" s="6" t="s">
        <v>1</v>
      </c>
      <c r="F775" s="9">
        <v>227.82900000000001</v>
      </c>
      <c r="G775" s="9"/>
      <c r="H775" s="9">
        <v>227.82900000000001</v>
      </c>
      <c r="I775" s="9">
        <v>227.82900000000001</v>
      </c>
      <c r="J775" s="9">
        <v>227.82900000000001</v>
      </c>
    </row>
    <row r="776" spans="1:10" x14ac:dyDescent="0.3">
      <c r="A776" s="4"/>
      <c r="B776" s="4"/>
      <c r="C776" s="4"/>
      <c r="D776" s="4"/>
      <c r="E776" s="3" t="s">
        <v>0</v>
      </c>
      <c r="F776" s="2">
        <f>SUM(F747+F732+F632+F469+F11)</f>
        <v>1178109.3769999999</v>
      </c>
      <c r="G776" s="2">
        <f>SUM(G747+G732+G632+G469+G11)</f>
        <v>7456.8589500000016</v>
      </c>
      <c r="H776" s="2">
        <f>SUM(H747+H732+H632+H469+H11)</f>
        <v>1185566.2359500001</v>
      </c>
      <c r="I776" s="2">
        <f>SUM(I747+I732+I632+I469+I11)</f>
        <v>893464.81885000016</v>
      </c>
      <c r="J776" s="2">
        <f>SUM(J747+J732+J632+J469+J11)</f>
        <v>899311.12258999993</v>
      </c>
    </row>
  </sheetData>
  <autoFilter ref="A9:K776"/>
  <mergeCells count="7">
    <mergeCell ref="F9:H9"/>
    <mergeCell ref="A7:J7"/>
    <mergeCell ref="I1:J1"/>
    <mergeCell ref="I2:J2"/>
    <mergeCell ref="I3:J3"/>
    <mergeCell ref="I4:J4"/>
    <mergeCell ref="I5:J5"/>
  </mergeCells>
  <pageMargins left="1.1023622047244095" right="0.31496062992125984" top="0.74803149606299213" bottom="0.74803149606299213" header="0.31496062992125984" footer="0.31496062992125984"/>
  <pageSetup paperSize="9" scale="50" orientation="portrait" r:id="rId1"/>
  <rowBreaks count="1" manualBreakCount="1">
    <brk id="66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view="pageBreakPreview" topLeftCell="B20" zoomScale="85" zoomScaleSheetLayoutView="85" workbookViewId="0">
      <selection activeCell="I6" sqref="I6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139"/>
      <c r="H1" s="139"/>
      <c r="I1" s="139"/>
      <c r="J1" s="139"/>
      <c r="K1" s="354" t="s">
        <v>671</v>
      </c>
      <c r="L1" s="354"/>
      <c r="M1" s="354"/>
    </row>
    <row r="2" spans="1:13" ht="15.6" x14ac:dyDescent="0.3">
      <c r="G2" s="139"/>
      <c r="H2" s="139"/>
      <c r="I2" s="139"/>
      <c r="J2" s="139"/>
      <c r="K2" s="354" t="s">
        <v>676</v>
      </c>
      <c r="L2" s="354"/>
      <c r="M2" s="354"/>
    </row>
    <row r="3" spans="1:13" ht="15.6" x14ac:dyDescent="0.3">
      <c r="K3" s="354" t="s">
        <v>598</v>
      </c>
      <c r="L3" s="354"/>
      <c r="M3" s="354"/>
    </row>
    <row r="4" spans="1:13" ht="15.6" x14ac:dyDescent="0.3">
      <c r="K4" s="354" t="s">
        <v>677</v>
      </c>
      <c r="L4" s="354"/>
      <c r="M4" s="354"/>
    </row>
    <row r="5" spans="1:13" ht="15.6" x14ac:dyDescent="0.3">
      <c r="K5" s="354" t="s">
        <v>877</v>
      </c>
      <c r="L5" s="354"/>
      <c r="M5" s="354"/>
    </row>
    <row r="7" spans="1:13" ht="16.8" x14ac:dyDescent="0.3">
      <c r="A7" s="353" t="s">
        <v>739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ht="16.5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ht="16.8" x14ac:dyDescent="0.3">
      <c r="A9" s="353" t="s">
        <v>678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</row>
    <row r="10" spans="1:13" ht="16.5" x14ac:dyDescent="0.2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</row>
    <row r="11" spans="1:13" s="1" customFormat="1" ht="15" customHeight="1" x14ac:dyDescent="0.3">
      <c r="A11" s="355" t="s">
        <v>673</v>
      </c>
      <c r="B11" s="355" t="s">
        <v>679</v>
      </c>
      <c r="C11" s="355" t="s">
        <v>680</v>
      </c>
      <c r="D11" s="355"/>
      <c r="E11" s="355"/>
      <c r="F11" s="355"/>
      <c r="G11" s="355"/>
      <c r="H11" s="355"/>
      <c r="I11" s="355"/>
      <c r="J11" s="355"/>
      <c r="K11" s="355"/>
      <c r="L11" s="355"/>
      <c r="M11" s="355"/>
    </row>
    <row r="12" spans="1:13" s="1" customFormat="1" ht="15" customHeight="1" x14ac:dyDescent="0.3">
      <c r="A12" s="355"/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</row>
    <row r="13" spans="1:13" s="1" customFormat="1" ht="15.6" x14ac:dyDescent="0.3">
      <c r="A13" s="355"/>
      <c r="B13" s="355"/>
      <c r="C13" s="356" t="s">
        <v>667</v>
      </c>
      <c r="D13" s="358" t="s">
        <v>116</v>
      </c>
      <c r="E13" s="359"/>
      <c r="F13" s="360"/>
      <c r="G13" s="356" t="s">
        <v>589</v>
      </c>
      <c r="H13" s="358" t="s">
        <v>116</v>
      </c>
      <c r="I13" s="359"/>
      <c r="J13" s="360"/>
      <c r="K13" s="356" t="s">
        <v>668</v>
      </c>
      <c r="L13" s="358" t="s">
        <v>116</v>
      </c>
      <c r="M13" s="360"/>
    </row>
    <row r="14" spans="1:13" s="1" customFormat="1" ht="46.8" x14ac:dyDescent="0.3">
      <c r="A14" s="355"/>
      <c r="B14" s="355"/>
      <c r="C14" s="357"/>
      <c r="D14" s="151" t="s">
        <v>681</v>
      </c>
      <c r="E14" s="153" t="s">
        <v>674</v>
      </c>
      <c r="F14" s="153" t="s">
        <v>675</v>
      </c>
      <c r="G14" s="357"/>
      <c r="H14" s="151" t="s">
        <v>681</v>
      </c>
      <c r="I14" s="153" t="s">
        <v>674</v>
      </c>
      <c r="J14" s="153" t="s">
        <v>675</v>
      </c>
      <c r="K14" s="357"/>
      <c r="L14" s="153" t="s">
        <v>674</v>
      </c>
      <c r="M14" s="153" t="s">
        <v>675</v>
      </c>
    </row>
    <row r="15" spans="1:13" s="1" customFormat="1" ht="15.6" x14ac:dyDescent="0.3">
      <c r="A15" s="154" t="s">
        <v>682</v>
      </c>
      <c r="B15" s="155" t="s">
        <v>683</v>
      </c>
      <c r="C15" s="156">
        <f t="shared" ref="C15:M15" si="0">SUM(C17:C20)</f>
        <v>127367.76888</v>
      </c>
      <c r="D15" s="156">
        <f t="shared" si="0"/>
        <v>47403.956680000003</v>
      </c>
      <c r="E15" s="156">
        <f t="shared" si="0"/>
        <v>28622.04507</v>
      </c>
      <c r="F15" s="156">
        <f t="shared" si="0"/>
        <v>51341.76713</v>
      </c>
      <c r="G15" s="156">
        <f t="shared" si="0"/>
        <v>60946.680500000002</v>
      </c>
      <c r="H15" s="156">
        <f t="shared" si="0"/>
        <v>0</v>
      </c>
      <c r="I15" s="156">
        <f t="shared" si="0"/>
        <v>24383</v>
      </c>
      <c r="J15" s="156">
        <f t="shared" si="0"/>
        <v>36563.680500000002</v>
      </c>
      <c r="K15" s="156">
        <f t="shared" si="0"/>
        <v>59618.9</v>
      </c>
      <c r="L15" s="156">
        <f t="shared" si="0"/>
        <v>24383</v>
      </c>
      <c r="M15" s="156">
        <f t="shared" si="0"/>
        <v>35235.9</v>
      </c>
    </row>
    <row r="16" spans="1:13" s="1" customFormat="1" ht="16.8" x14ac:dyDescent="0.3">
      <c r="A16" s="154"/>
      <c r="B16" s="155" t="s">
        <v>684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8"/>
    </row>
    <row r="17" spans="1:18" s="1" customFormat="1" ht="81.75" customHeight="1" x14ac:dyDescent="0.3">
      <c r="A17" s="154" t="s">
        <v>685</v>
      </c>
      <c r="B17" s="159" t="s">
        <v>686</v>
      </c>
      <c r="C17" s="160">
        <f>SUM(E17:F17)</f>
        <v>24666.799999999999</v>
      </c>
      <c r="D17" s="161">
        <v>0</v>
      </c>
      <c r="E17" s="158">
        <v>0</v>
      </c>
      <c r="F17" s="161">
        <v>24666.799999999999</v>
      </c>
      <c r="G17" s="160">
        <f>SUM(I17:J17)</f>
        <v>25466.2</v>
      </c>
      <c r="H17" s="161">
        <v>0</v>
      </c>
      <c r="I17" s="158">
        <v>0</v>
      </c>
      <c r="J17" s="161">
        <v>25466.2</v>
      </c>
      <c r="K17" s="156">
        <f>SUM(L17:M17)</f>
        <v>25923.4</v>
      </c>
      <c r="L17" s="162">
        <f>I17-E17</f>
        <v>0</v>
      </c>
      <c r="M17" s="162">
        <v>25923.4</v>
      </c>
    </row>
    <row r="18" spans="1:18" s="1" customFormat="1" ht="73.5" customHeight="1" x14ac:dyDescent="0.3">
      <c r="A18" s="154" t="s">
        <v>687</v>
      </c>
      <c r="B18" s="159" t="s">
        <v>688</v>
      </c>
      <c r="C18" s="160">
        <f>SUM(E18:F18)</f>
        <v>26127.1</v>
      </c>
      <c r="D18" s="161">
        <v>0</v>
      </c>
      <c r="E18" s="161">
        <v>26127.1</v>
      </c>
      <c r="F18" s="161">
        <v>0</v>
      </c>
      <c r="G18" s="160">
        <f>SUM(I18:J18)</f>
        <v>24383</v>
      </c>
      <c r="H18" s="161">
        <v>0</v>
      </c>
      <c r="I18" s="158">
        <v>24383</v>
      </c>
      <c r="J18" s="158">
        <v>0</v>
      </c>
      <c r="K18" s="156">
        <f>SUM(L18:M18)</f>
        <v>24383</v>
      </c>
      <c r="L18" s="158">
        <v>24383</v>
      </c>
      <c r="M18" s="162">
        <f>J18-F18</f>
        <v>0</v>
      </c>
      <c r="P18" s="211"/>
      <c r="Q18" s="211"/>
      <c r="R18" s="211"/>
    </row>
    <row r="19" spans="1:18" s="1" customFormat="1" ht="55.5" customHeight="1" x14ac:dyDescent="0.3">
      <c r="A19" s="154" t="s">
        <v>689</v>
      </c>
      <c r="B19" s="159" t="s">
        <v>669</v>
      </c>
      <c r="C19" s="160">
        <f>SUM(D19:F19)</f>
        <v>49898.901750000005</v>
      </c>
      <c r="D19" s="161">
        <v>47403.956680000003</v>
      </c>
      <c r="E19" s="161">
        <v>2494.9450700000002</v>
      </c>
      <c r="F19" s="161">
        <v>0</v>
      </c>
      <c r="G19" s="160">
        <f>SUM(H19:J19)</f>
        <v>0</v>
      </c>
      <c r="H19" s="161">
        <v>0</v>
      </c>
      <c r="I19" s="161">
        <v>0</v>
      </c>
      <c r="J19" s="161">
        <v>0</v>
      </c>
      <c r="K19" s="156">
        <f>SUM(L19:M19)</f>
        <v>0</v>
      </c>
      <c r="L19" s="162">
        <v>0</v>
      </c>
      <c r="M19" s="162">
        <v>0</v>
      </c>
    </row>
    <row r="20" spans="1:18" s="1" customFormat="1" ht="24" customHeight="1" x14ac:dyDescent="0.3">
      <c r="A20" s="154" t="s">
        <v>690</v>
      </c>
      <c r="B20" s="159" t="s">
        <v>691</v>
      </c>
      <c r="C20" s="160">
        <f>F20</f>
        <v>26674.967130000001</v>
      </c>
      <c r="D20" s="160">
        <v>0</v>
      </c>
      <c r="E20" s="161">
        <v>0</v>
      </c>
      <c r="F20" s="161">
        <f>26693.05942-18.09229</f>
        <v>26674.967130000001</v>
      </c>
      <c r="G20" s="160">
        <f>SUM(I20:J20)</f>
        <v>11097.480500000001</v>
      </c>
      <c r="H20" s="160">
        <v>0</v>
      </c>
      <c r="I20" s="161">
        <v>0</v>
      </c>
      <c r="J20" s="161">
        <f>J28-J17</f>
        <v>11097.480500000001</v>
      </c>
      <c r="K20" s="156">
        <f>SUM(L20:M20)</f>
        <v>9312.5</v>
      </c>
      <c r="L20" s="162">
        <f>I20-E20</f>
        <v>0</v>
      </c>
      <c r="M20" s="161">
        <f>M28-M17</f>
        <v>9312.5</v>
      </c>
    </row>
    <row r="21" spans="1:18" s="1" customFormat="1" ht="15.75" x14ac:dyDescent="0.25">
      <c r="A21" s="163"/>
      <c r="B21" s="164"/>
      <c r="C21" s="165"/>
      <c r="D21" s="165"/>
      <c r="E21" s="166"/>
      <c r="F21" s="166"/>
      <c r="G21" s="165"/>
      <c r="H21" s="165"/>
      <c r="I21" s="166"/>
      <c r="J21" s="166"/>
      <c r="K21" s="167"/>
      <c r="L21" s="168"/>
      <c r="M21" s="168"/>
    </row>
    <row r="22" spans="1:18" s="1" customFormat="1" ht="15.6" x14ac:dyDescent="0.3">
      <c r="A22" s="361" t="s">
        <v>692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</row>
    <row r="23" spans="1:18" ht="16.5" x14ac:dyDescent="0.25">
      <c r="A23" s="169"/>
      <c r="B23" s="169"/>
      <c r="C23" s="152"/>
      <c r="D23" s="152"/>
      <c r="E23" s="152"/>
      <c r="F23" s="152"/>
      <c r="G23" s="152"/>
      <c r="H23" s="152"/>
      <c r="I23" s="152"/>
      <c r="J23" s="152"/>
    </row>
    <row r="24" spans="1:18" x14ac:dyDescent="0.3">
      <c r="A24" s="355" t="s">
        <v>673</v>
      </c>
      <c r="B24" s="355" t="s">
        <v>693</v>
      </c>
      <c r="C24" s="355" t="s">
        <v>680</v>
      </c>
      <c r="D24" s="355"/>
      <c r="E24" s="355"/>
      <c r="F24" s="355"/>
      <c r="G24" s="355"/>
      <c r="H24" s="355"/>
      <c r="I24" s="355"/>
      <c r="J24" s="355"/>
      <c r="K24" s="355"/>
      <c r="L24" s="355"/>
      <c r="M24" s="355"/>
    </row>
    <row r="25" spans="1:18" x14ac:dyDescent="0.3">
      <c r="A25" s="355"/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</row>
    <row r="26" spans="1:18" ht="15.6" x14ac:dyDescent="0.3">
      <c r="A26" s="355"/>
      <c r="B26" s="355"/>
      <c r="C26" s="356" t="s">
        <v>667</v>
      </c>
      <c r="D26" s="362" t="s">
        <v>116</v>
      </c>
      <c r="E26" s="363"/>
      <c r="F26" s="364"/>
      <c r="G26" s="356" t="s">
        <v>589</v>
      </c>
      <c r="H26" s="362" t="s">
        <v>116</v>
      </c>
      <c r="I26" s="363"/>
      <c r="J26" s="364"/>
      <c r="K26" s="356" t="s">
        <v>668</v>
      </c>
      <c r="L26" s="363" t="s">
        <v>116</v>
      </c>
      <c r="M26" s="364"/>
    </row>
    <row r="27" spans="1:18" ht="46.8" x14ac:dyDescent="0.3">
      <c r="A27" s="355"/>
      <c r="B27" s="355"/>
      <c r="C27" s="357"/>
      <c r="D27" s="151" t="s">
        <v>681</v>
      </c>
      <c r="E27" s="153" t="s">
        <v>674</v>
      </c>
      <c r="F27" s="153" t="s">
        <v>675</v>
      </c>
      <c r="G27" s="357"/>
      <c r="H27" s="151" t="s">
        <v>681</v>
      </c>
      <c r="I27" s="153" t="s">
        <v>674</v>
      </c>
      <c r="J27" s="153" t="s">
        <v>675</v>
      </c>
      <c r="K27" s="357"/>
      <c r="L27" s="153" t="s">
        <v>674</v>
      </c>
      <c r="M27" s="153" t="s">
        <v>675</v>
      </c>
    </row>
    <row r="28" spans="1:18" ht="48" customHeight="1" x14ac:dyDescent="0.3">
      <c r="A28" s="250" t="s">
        <v>682</v>
      </c>
      <c r="B28" s="251" t="s">
        <v>694</v>
      </c>
      <c r="C28" s="252">
        <f t="shared" ref="C28:M28" si="1">C29+C90</f>
        <v>127367.76888</v>
      </c>
      <c r="D28" s="252">
        <f t="shared" si="1"/>
        <v>47403.956680000003</v>
      </c>
      <c r="E28" s="252">
        <f t="shared" si="1"/>
        <v>28622.04507</v>
      </c>
      <c r="F28" s="252">
        <f t="shared" si="1"/>
        <v>51341.76713</v>
      </c>
      <c r="G28" s="252">
        <f t="shared" si="1"/>
        <v>60946.680500000002</v>
      </c>
      <c r="H28" s="252">
        <f t="shared" si="1"/>
        <v>0</v>
      </c>
      <c r="I28" s="252">
        <f t="shared" si="1"/>
        <v>24383</v>
      </c>
      <c r="J28" s="252">
        <f t="shared" si="1"/>
        <v>36563.680500000002</v>
      </c>
      <c r="K28" s="252">
        <f t="shared" si="1"/>
        <v>59618.9</v>
      </c>
      <c r="L28" s="252">
        <f t="shared" si="1"/>
        <v>24383</v>
      </c>
      <c r="M28" s="252">
        <f t="shared" si="1"/>
        <v>35235.9</v>
      </c>
    </row>
    <row r="29" spans="1:18" s="170" customFormat="1" ht="31.2" x14ac:dyDescent="0.3">
      <c r="A29" s="253" t="s">
        <v>685</v>
      </c>
      <c r="B29" s="254" t="s">
        <v>695</v>
      </c>
      <c r="C29" s="255">
        <f>C30+C34+C86+C88+C32</f>
        <v>126469.56888000001</v>
      </c>
      <c r="D29" s="255">
        <f>D30+D34+D86+D88</f>
        <v>47403.956680000003</v>
      </c>
      <c r="E29" s="255">
        <f>E30+E34+E86+E88</f>
        <v>28622.04507</v>
      </c>
      <c r="F29" s="255">
        <f>F30+F34+F86+F88+F32</f>
        <v>50443.567130000003</v>
      </c>
      <c r="G29" s="255">
        <f t="shared" ref="G29:M29" si="2">G30+G34+G86+G88</f>
        <v>60946.680500000002</v>
      </c>
      <c r="H29" s="255">
        <f t="shared" si="2"/>
        <v>0</v>
      </c>
      <c r="I29" s="255">
        <f t="shared" si="2"/>
        <v>24383</v>
      </c>
      <c r="J29" s="255">
        <f t="shared" si="2"/>
        <v>36563.680500000002</v>
      </c>
      <c r="K29" s="255">
        <f t="shared" si="2"/>
        <v>59618.9</v>
      </c>
      <c r="L29" s="255">
        <f t="shared" si="2"/>
        <v>24383</v>
      </c>
      <c r="M29" s="255">
        <f t="shared" si="2"/>
        <v>35235.9</v>
      </c>
    </row>
    <row r="30" spans="1:18" s="171" customFormat="1" ht="15.6" x14ac:dyDescent="0.3">
      <c r="A30" s="257" t="s">
        <v>696</v>
      </c>
      <c r="B30" s="258" t="s">
        <v>697</v>
      </c>
      <c r="C30" s="259">
        <f>C31</f>
        <v>542.79999999999995</v>
      </c>
      <c r="D30" s="259">
        <v>0</v>
      </c>
      <c r="E30" s="259">
        <v>0</v>
      </c>
      <c r="F30" s="259">
        <f>F31</f>
        <v>542.79999999999995</v>
      </c>
      <c r="G30" s="259">
        <f>G31</f>
        <v>542.79999999999995</v>
      </c>
      <c r="H30" s="259">
        <v>0</v>
      </c>
      <c r="I30" s="259">
        <v>0</v>
      </c>
      <c r="J30" s="259">
        <f>J31</f>
        <v>542.79999999999995</v>
      </c>
      <c r="K30" s="259">
        <f>K31</f>
        <v>542.79999999999995</v>
      </c>
      <c r="L30" s="259">
        <v>0</v>
      </c>
      <c r="M30" s="259">
        <f>M31</f>
        <v>542.79999999999995</v>
      </c>
    </row>
    <row r="31" spans="1:18" s="175" customFormat="1" ht="31.2" x14ac:dyDescent="0.3">
      <c r="A31" s="172"/>
      <c r="B31" s="173" t="s">
        <v>698</v>
      </c>
      <c r="C31" s="174">
        <f>F31</f>
        <v>542.79999999999995</v>
      </c>
      <c r="D31" s="174">
        <v>0</v>
      </c>
      <c r="E31" s="174">
        <v>0</v>
      </c>
      <c r="F31" s="174">
        <v>542.79999999999995</v>
      </c>
      <c r="G31" s="174">
        <f>J31</f>
        <v>542.79999999999995</v>
      </c>
      <c r="H31" s="174">
        <v>0</v>
      </c>
      <c r="I31" s="174">
        <v>0</v>
      </c>
      <c r="J31" s="174">
        <v>542.79999999999995</v>
      </c>
      <c r="K31" s="174">
        <f>M31</f>
        <v>542.79999999999995</v>
      </c>
      <c r="L31" s="174">
        <v>0</v>
      </c>
      <c r="M31" s="174">
        <v>542.79999999999995</v>
      </c>
    </row>
    <row r="32" spans="1:18" s="175" customFormat="1" ht="35.25" customHeight="1" x14ac:dyDescent="0.3">
      <c r="A32" s="257" t="s">
        <v>699</v>
      </c>
      <c r="B32" s="258" t="s">
        <v>760</v>
      </c>
      <c r="C32" s="259">
        <f>C33</f>
        <v>285</v>
      </c>
      <c r="D32" s="259">
        <v>0</v>
      </c>
      <c r="E32" s="259">
        <v>0</v>
      </c>
      <c r="F32" s="259">
        <f>F33</f>
        <v>285</v>
      </c>
      <c r="G32" s="259">
        <v>0</v>
      </c>
      <c r="H32" s="259">
        <v>0</v>
      </c>
      <c r="I32" s="259">
        <v>0</v>
      </c>
      <c r="J32" s="259">
        <v>0</v>
      </c>
      <c r="K32" s="259">
        <v>0</v>
      </c>
      <c r="L32" s="259">
        <v>0</v>
      </c>
      <c r="M32" s="259">
        <v>0</v>
      </c>
    </row>
    <row r="33" spans="1:13" s="175" customFormat="1" ht="46.8" x14ac:dyDescent="0.3">
      <c r="A33" s="172"/>
      <c r="B33" s="173" t="s">
        <v>761</v>
      </c>
      <c r="C33" s="174">
        <f>F33</f>
        <v>285</v>
      </c>
      <c r="D33" s="174">
        <v>0</v>
      </c>
      <c r="E33" s="174">
        <v>0</v>
      </c>
      <c r="F33" s="174">
        <v>285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</row>
    <row r="34" spans="1:13" s="171" customFormat="1" ht="31.2" x14ac:dyDescent="0.3">
      <c r="A34" s="257" t="s">
        <v>704</v>
      </c>
      <c r="B34" s="260" t="s">
        <v>700</v>
      </c>
      <c r="C34" s="259">
        <f>C35+C66+C50</f>
        <v>43526.311170000001</v>
      </c>
      <c r="D34" s="259">
        <v>0</v>
      </c>
      <c r="E34" s="259">
        <f>E35+E66+E50</f>
        <v>26127.1</v>
      </c>
      <c r="F34" s="259">
        <f>F35+F66+F50</f>
        <v>17399.211170000002</v>
      </c>
      <c r="G34" s="259">
        <f>G35+G66+G50</f>
        <v>27092.2</v>
      </c>
      <c r="H34" s="259">
        <v>0</v>
      </c>
      <c r="I34" s="259">
        <f>I35+I66+I50</f>
        <v>24383</v>
      </c>
      <c r="J34" s="259">
        <f>J35+J66+J50</f>
        <v>2709.2</v>
      </c>
      <c r="K34" s="259">
        <f>K35+K66+K50</f>
        <v>27092.2</v>
      </c>
      <c r="L34" s="259">
        <f>L35+L66+L50</f>
        <v>24383</v>
      </c>
      <c r="M34" s="259">
        <f>M35+M66+M50</f>
        <v>2709.2</v>
      </c>
    </row>
    <row r="35" spans="1:13" s="222" customFormat="1" ht="31.2" x14ac:dyDescent="0.3">
      <c r="A35" s="219"/>
      <c r="B35" s="220" t="s">
        <v>701</v>
      </c>
      <c r="C35" s="221">
        <f>E35+F35</f>
        <v>29030.11117</v>
      </c>
      <c r="D35" s="221">
        <v>0</v>
      </c>
      <c r="E35" s="221">
        <v>26127.1</v>
      </c>
      <c r="F35" s="221">
        <v>2903.0111700000002</v>
      </c>
      <c r="G35" s="221">
        <f>SUM(I35+J35)</f>
        <v>27092.2</v>
      </c>
      <c r="H35" s="221">
        <v>0</v>
      </c>
      <c r="I35" s="221">
        <v>24383</v>
      </c>
      <c r="J35" s="221">
        <v>2709.2</v>
      </c>
      <c r="K35" s="221">
        <f>SUM(L35+M35)</f>
        <v>27092.2</v>
      </c>
      <c r="L35" s="221">
        <v>24383</v>
      </c>
      <c r="M35" s="221">
        <v>2709.2</v>
      </c>
    </row>
    <row r="36" spans="1:13" s="222" customFormat="1" ht="15.6" x14ac:dyDescent="0.3">
      <c r="A36" s="219"/>
      <c r="B36" s="224" t="s">
        <v>809</v>
      </c>
      <c r="C36" s="216">
        <v>0</v>
      </c>
      <c r="D36" s="216">
        <v>0</v>
      </c>
      <c r="E36" s="225">
        <v>0</v>
      </c>
      <c r="F36" s="216">
        <v>0</v>
      </c>
      <c r="G36" s="216">
        <f>SUM(I36+J36)</f>
        <v>27092.2</v>
      </c>
      <c r="H36" s="216">
        <v>0</v>
      </c>
      <c r="I36" s="216">
        <v>24383</v>
      </c>
      <c r="J36" s="216">
        <v>2709.2</v>
      </c>
      <c r="K36" s="216">
        <f>SUM(L36+M36)</f>
        <v>27092.2</v>
      </c>
      <c r="L36" s="216">
        <v>24383</v>
      </c>
      <c r="M36" s="216">
        <v>2709.2</v>
      </c>
    </row>
    <row r="37" spans="1:13" s="175" customFormat="1" ht="31.2" x14ac:dyDescent="0.3">
      <c r="A37" s="172"/>
      <c r="B37" s="215" t="s">
        <v>769</v>
      </c>
      <c r="C37" s="216">
        <f>D37+E37+F37</f>
        <v>3710.7764000000002</v>
      </c>
      <c r="D37" s="216">
        <v>0</v>
      </c>
      <c r="E37" s="218">
        <v>3339.6987600000002</v>
      </c>
      <c r="F37" s="218">
        <v>371.07763999999997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</row>
    <row r="38" spans="1:13" s="175" customFormat="1" ht="31.2" x14ac:dyDescent="0.3">
      <c r="A38" s="172"/>
      <c r="B38" s="264" t="s">
        <v>770</v>
      </c>
      <c r="C38" s="216">
        <f t="shared" ref="C38:C49" si="3">D38+E38+F38</f>
        <v>6989.3533900000002</v>
      </c>
      <c r="D38" s="216">
        <v>0</v>
      </c>
      <c r="E38" s="216">
        <v>6290.4180500000002</v>
      </c>
      <c r="F38" s="216">
        <v>698.93534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</row>
    <row r="39" spans="1:13" s="175" customFormat="1" ht="15.6" x14ac:dyDescent="0.3">
      <c r="A39" s="172"/>
      <c r="B39" s="264" t="s">
        <v>771</v>
      </c>
      <c r="C39" s="216">
        <f t="shared" si="3"/>
        <v>4928.31466</v>
      </c>
      <c r="D39" s="216">
        <v>0</v>
      </c>
      <c r="E39" s="216">
        <v>4435.4831899999999</v>
      </c>
      <c r="F39" s="216">
        <v>492.83147000000002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</row>
    <row r="40" spans="1:13" s="175" customFormat="1" ht="36" x14ac:dyDescent="0.35">
      <c r="A40" s="172"/>
      <c r="B40" s="265" t="s">
        <v>772</v>
      </c>
      <c r="C40" s="216">
        <f t="shared" si="3"/>
        <v>600</v>
      </c>
      <c r="D40" s="216">
        <v>0</v>
      </c>
      <c r="E40" s="216">
        <v>540</v>
      </c>
      <c r="F40" s="216">
        <v>60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</row>
    <row r="41" spans="1:13" s="175" customFormat="1" ht="15.6" x14ac:dyDescent="0.3">
      <c r="A41" s="172"/>
      <c r="B41" s="264" t="s">
        <v>773</v>
      </c>
      <c r="C41" s="216">
        <f t="shared" si="3"/>
        <v>878.83150999999998</v>
      </c>
      <c r="D41" s="216">
        <v>0</v>
      </c>
      <c r="E41" s="216">
        <v>790.94835</v>
      </c>
      <c r="F41" s="216">
        <v>87.883160000000004</v>
      </c>
      <c r="G41" s="174">
        <v>0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</row>
    <row r="42" spans="1:13" s="175" customFormat="1" ht="15.6" x14ac:dyDescent="0.3">
      <c r="A42" s="172"/>
      <c r="B42" s="264" t="s">
        <v>774</v>
      </c>
      <c r="C42" s="216">
        <f t="shared" si="3"/>
        <v>792.48118999999997</v>
      </c>
      <c r="D42" s="216">
        <v>0</v>
      </c>
      <c r="E42" s="216">
        <v>713.23307</v>
      </c>
      <c r="F42" s="216">
        <v>79.24812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</row>
    <row r="43" spans="1:13" s="175" customFormat="1" ht="31.2" x14ac:dyDescent="0.3">
      <c r="A43" s="172"/>
      <c r="B43" s="264" t="s">
        <v>775</v>
      </c>
      <c r="C43" s="216">
        <f t="shared" si="3"/>
        <v>950.31331</v>
      </c>
      <c r="D43" s="216">
        <v>0</v>
      </c>
      <c r="E43" s="216">
        <v>855.28197</v>
      </c>
      <c r="F43" s="216">
        <v>95.03134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</row>
    <row r="44" spans="1:13" s="175" customFormat="1" ht="15.6" x14ac:dyDescent="0.3">
      <c r="A44" s="172"/>
      <c r="B44" s="264" t="s">
        <v>776</v>
      </c>
      <c r="C44" s="216">
        <f t="shared" si="3"/>
        <v>1749.8029199999999</v>
      </c>
      <c r="D44" s="216">
        <v>0</v>
      </c>
      <c r="E44" s="216">
        <v>1574.8226199999999</v>
      </c>
      <c r="F44" s="216">
        <v>174.9803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</row>
    <row r="45" spans="1:13" s="175" customFormat="1" ht="31.2" x14ac:dyDescent="0.3">
      <c r="A45" s="172"/>
      <c r="B45" s="264" t="s">
        <v>777</v>
      </c>
      <c r="C45" s="216">
        <f t="shared" si="3"/>
        <v>3779.9084600000001</v>
      </c>
      <c r="D45" s="216">
        <v>0</v>
      </c>
      <c r="E45" s="216">
        <v>3401.91761</v>
      </c>
      <c r="F45" s="216">
        <v>377.99085000000002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</row>
    <row r="46" spans="1:13" s="175" customFormat="1" ht="15.6" x14ac:dyDescent="0.3">
      <c r="A46" s="172"/>
      <c r="B46" s="264" t="s">
        <v>778</v>
      </c>
      <c r="C46" s="216">
        <f t="shared" si="3"/>
        <v>1543.22019</v>
      </c>
      <c r="D46" s="216">
        <v>0</v>
      </c>
      <c r="E46" s="216">
        <v>1388.8981699999999</v>
      </c>
      <c r="F46" s="216">
        <v>154.32202000000001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</row>
    <row r="47" spans="1:13" s="175" customFormat="1" ht="31.2" x14ac:dyDescent="0.3">
      <c r="A47" s="172"/>
      <c r="B47" s="264" t="s">
        <v>779</v>
      </c>
      <c r="C47" s="216">
        <f t="shared" si="3"/>
        <v>1146.4693100000002</v>
      </c>
      <c r="D47" s="216">
        <v>0</v>
      </c>
      <c r="E47" s="216">
        <v>1031.8223700000001</v>
      </c>
      <c r="F47" s="216">
        <v>114.64694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</row>
    <row r="48" spans="1:13" s="175" customFormat="1" ht="31.2" x14ac:dyDescent="0.3">
      <c r="A48" s="172"/>
      <c r="B48" s="264" t="s">
        <v>780</v>
      </c>
      <c r="C48" s="216">
        <f t="shared" si="3"/>
        <v>1115.93164</v>
      </c>
      <c r="D48" s="216">
        <v>0</v>
      </c>
      <c r="E48" s="216">
        <v>1004.33847</v>
      </c>
      <c r="F48" s="216">
        <v>111.59317</v>
      </c>
      <c r="G48" s="174">
        <v>0</v>
      </c>
      <c r="H48" s="174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</row>
    <row r="49" spans="1:16" s="175" customFormat="1" ht="31.2" x14ac:dyDescent="0.3">
      <c r="A49" s="172"/>
      <c r="B49" s="264" t="s">
        <v>781</v>
      </c>
      <c r="C49" s="216">
        <f t="shared" si="3"/>
        <v>844.70819000000006</v>
      </c>
      <c r="D49" s="216">
        <v>0</v>
      </c>
      <c r="E49" s="216">
        <v>760.23737000000006</v>
      </c>
      <c r="F49" s="216">
        <v>84.470820000000003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</row>
    <row r="50" spans="1:16" s="222" customFormat="1" ht="31.2" x14ac:dyDescent="0.3">
      <c r="A50" s="219"/>
      <c r="B50" s="220" t="s">
        <v>702</v>
      </c>
      <c r="C50" s="221">
        <f>E50+F50</f>
        <v>4858.5</v>
      </c>
      <c r="D50" s="221">
        <v>0</v>
      </c>
      <c r="E50" s="221">
        <v>0</v>
      </c>
      <c r="F50" s="221">
        <f>SUM(F51:F65)</f>
        <v>4858.5</v>
      </c>
      <c r="G50" s="221">
        <v>0</v>
      </c>
      <c r="H50" s="221">
        <v>0</v>
      </c>
      <c r="I50" s="221">
        <v>0</v>
      </c>
      <c r="J50" s="221">
        <v>0</v>
      </c>
      <c r="K50" s="221">
        <v>0</v>
      </c>
      <c r="L50" s="221">
        <v>0</v>
      </c>
      <c r="M50" s="221">
        <v>0</v>
      </c>
      <c r="N50" s="223"/>
      <c r="O50" s="223"/>
      <c r="P50" s="223"/>
    </row>
    <row r="51" spans="1:16" s="175" customFormat="1" ht="31.2" x14ac:dyDescent="0.3">
      <c r="A51" s="172"/>
      <c r="B51" s="217" t="s">
        <v>782</v>
      </c>
      <c r="C51" s="216">
        <f>E51+F51</f>
        <v>387.4</v>
      </c>
      <c r="D51" s="216">
        <v>0</v>
      </c>
      <c r="E51" s="216">
        <v>0</v>
      </c>
      <c r="F51" s="216">
        <v>387.4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</row>
    <row r="52" spans="1:16" s="175" customFormat="1" ht="15.6" x14ac:dyDescent="0.3">
      <c r="A52" s="172"/>
      <c r="B52" s="217" t="s">
        <v>783</v>
      </c>
      <c r="C52" s="216">
        <f t="shared" ref="C52:C65" si="4">E52+F52</f>
        <v>435.6</v>
      </c>
      <c r="D52" s="216">
        <v>0</v>
      </c>
      <c r="E52" s="216">
        <v>0</v>
      </c>
      <c r="F52" s="216">
        <v>435.6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</row>
    <row r="53" spans="1:16" s="175" customFormat="1" ht="31.2" x14ac:dyDescent="0.3">
      <c r="A53" s="172"/>
      <c r="B53" s="217" t="s">
        <v>784</v>
      </c>
      <c r="C53" s="216">
        <f t="shared" si="4"/>
        <v>387.5</v>
      </c>
      <c r="D53" s="216">
        <v>0</v>
      </c>
      <c r="E53" s="216">
        <v>0</v>
      </c>
      <c r="F53" s="216">
        <v>387.5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</row>
    <row r="54" spans="1:16" s="175" customFormat="1" ht="31.2" x14ac:dyDescent="0.3">
      <c r="A54" s="172"/>
      <c r="B54" s="217" t="s">
        <v>785</v>
      </c>
      <c r="C54" s="216">
        <f t="shared" si="4"/>
        <v>599.5</v>
      </c>
      <c r="D54" s="216">
        <v>0</v>
      </c>
      <c r="E54" s="216">
        <v>0</v>
      </c>
      <c r="F54" s="216">
        <v>599.5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</row>
    <row r="55" spans="1:16" s="175" customFormat="1" ht="31.2" x14ac:dyDescent="0.3">
      <c r="A55" s="172"/>
      <c r="B55" s="217" t="s">
        <v>786</v>
      </c>
      <c r="C55" s="216">
        <f t="shared" si="4"/>
        <v>113.4</v>
      </c>
      <c r="D55" s="216">
        <v>0</v>
      </c>
      <c r="E55" s="216">
        <v>0</v>
      </c>
      <c r="F55" s="216">
        <v>113.4</v>
      </c>
      <c r="G55" s="174">
        <v>0</v>
      </c>
      <c r="H55" s="174">
        <v>0</v>
      </c>
      <c r="I55" s="174">
        <v>0</v>
      </c>
      <c r="J55" s="174">
        <v>0</v>
      </c>
      <c r="K55" s="174">
        <v>0</v>
      </c>
      <c r="L55" s="174">
        <v>0</v>
      </c>
      <c r="M55" s="174">
        <v>0</v>
      </c>
    </row>
    <row r="56" spans="1:16" s="175" customFormat="1" ht="31.2" x14ac:dyDescent="0.3">
      <c r="A56" s="172"/>
      <c r="B56" s="217" t="s">
        <v>787</v>
      </c>
      <c r="C56" s="216">
        <f t="shared" si="4"/>
        <v>125.8</v>
      </c>
      <c r="D56" s="216">
        <v>0</v>
      </c>
      <c r="E56" s="216">
        <v>0</v>
      </c>
      <c r="F56" s="216">
        <v>125.8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</row>
    <row r="57" spans="1:16" s="175" customFormat="1" ht="31.2" x14ac:dyDescent="0.3">
      <c r="A57" s="172"/>
      <c r="B57" s="217" t="s">
        <v>788</v>
      </c>
      <c r="C57" s="216">
        <f t="shared" si="4"/>
        <v>115.8</v>
      </c>
      <c r="D57" s="216">
        <v>0</v>
      </c>
      <c r="E57" s="216">
        <v>0</v>
      </c>
      <c r="F57" s="216">
        <v>115.8</v>
      </c>
      <c r="G57" s="174">
        <v>0</v>
      </c>
      <c r="H57" s="174">
        <v>0</v>
      </c>
      <c r="I57" s="174">
        <v>0</v>
      </c>
      <c r="J57" s="174">
        <v>0</v>
      </c>
      <c r="K57" s="174">
        <v>0</v>
      </c>
      <c r="L57" s="174">
        <v>0</v>
      </c>
      <c r="M57" s="174">
        <v>0</v>
      </c>
    </row>
    <row r="58" spans="1:16" s="175" customFormat="1" ht="46.8" x14ac:dyDescent="0.3">
      <c r="A58" s="172"/>
      <c r="B58" s="217" t="s">
        <v>789</v>
      </c>
      <c r="C58" s="216">
        <f t="shared" si="4"/>
        <v>326.7</v>
      </c>
      <c r="D58" s="216">
        <v>0</v>
      </c>
      <c r="E58" s="216">
        <v>0</v>
      </c>
      <c r="F58" s="216">
        <v>326.7</v>
      </c>
      <c r="G58" s="174">
        <v>0</v>
      </c>
      <c r="H58" s="174">
        <v>0</v>
      </c>
      <c r="I58" s="174">
        <v>0</v>
      </c>
      <c r="J58" s="174">
        <v>0</v>
      </c>
      <c r="K58" s="174">
        <v>0</v>
      </c>
      <c r="L58" s="174">
        <v>0</v>
      </c>
      <c r="M58" s="174">
        <v>0</v>
      </c>
    </row>
    <row r="59" spans="1:16" s="175" customFormat="1" ht="15.6" x14ac:dyDescent="0.3">
      <c r="A59" s="172"/>
      <c r="B59" s="217" t="s">
        <v>790</v>
      </c>
      <c r="C59" s="216">
        <f t="shared" si="4"/>
        <v>89.2</v>
      </c>
      <c r="D59" s="216">
        <v>0</v>
      </c>
      <c r="E59" s="216">
        <v>0</v>
      </c>
      <c r="F59" s="216">
        <v>89.2</v>
      </c>
      <c r="G59" s="174">
        <v>0</v>
      </c>
      <c r="H59" s="174">
        <v>0</v>
      </c>
      <c r="I59" s="174">
        <v>0</v>
      </c>
      <c r="J59" s="174">
        <v>0</v>
      </c>
      <c r="K59" s="174">
        <v>0</v>
      </c>
      <c r="L59" s="174">
        <v>0</v>
      </c>
      <c r="M59" s="174">
        <v>0</v>
      </c>
    </row>
    <row r="60" spans="1:16" s="175" customFormat="1" ht="31.2" x14ac:dyDescent="0.3">
      <c r="A60" s="172"/>
      <c r="B60" s="217" t="s">
        <v>791</v>
      </c>
      <c r="C60" s="216">
        <f t="shared" si="4"/>
        <v>158.6</v>
      </c>
      <c r="D60" s="216">
        <v>0</v>
      </c>
      <c r="E60" s="216">
        <v>0</v>
      </c>
      <c r="F60" s="216">
        <v>158.6</v>
      </c>
      <c r="G60" s="174">
        <v>0</v>
      </c>
      <c r="H60" s="174">
        <v>0</v>
      </c>
      <c r="I60" s="174">
        <v>0</v>
      </c>
      <c r="J60" s="174">
        <v>0</v>
      </c>
      <c r="K60" s="174">
        <v>0</v>
      </c>
      <c r="L60" s="174">
        <v>0</v>
      </c>
      <c r="M60" s="174">
        <v>0</v>
      </c>
    </row>
    <row r="61" spans="1:16" s="175" customFormat="1" ht="31.2" x14ac:dyDescent="0.3">
      <c r="A61" s="172"/>
      <c r="B61" s="217" t="s">
        <v>792</v>
      </c>
      <c r="C61" s="216">
        <f t="shared" si="4"/>
        <v>121.4</v>
      </c>
      <c r="D61" s="216">
        <v>0</v>
      </c>
      <c r="E61" s="216">
        <v>0</v>
      </c>
      <c r="F61" s="216">
        <v>121.4</v>
      </c>
      <c r="G61" s="174">
        <v>0</v>
      </c>
      <c r="H61" s="174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0</v>
      </c>
    </row>
    <row r="62" spans="1:16" s="175" customFormat="1" ht="31.2" x14ac:dyDescent="0.3">
      <c r="A62" s="172"/>
      <c r="B62" s="217" t="s">
        <v>793</v>
      </c>
      <c r="C62" s="216">
        <f t="shared" si="4"/>
        <v>600</v>
      </c>
      <c r="D62" s="216">
        <v>0</v>
      </c>
      <c r="E62" s="216">
        <v>0</v>
      </c>
      <c r="F62" s="216">
        <v>600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</row>
    <row r="63" spans="1:16" s="175" customFormat="1" ht="31.2" x14ac:dyDescent="0.3">
      <c r="A63" s="172"/>
      <c r="B63" s="217" t="s">
        <v>794</v>
      </c>
      <c r="C63" s="216">
        <f t="shared" si="4"/>
        <v>600</v>
      </c>
      <c r="D63" s="216">
        <v>0</v>
      </c>
      <c r="E63" s="216">
        <v>0</v>
      </c>
      <c r="F63" s="216">
        <v>600</v>
      </c>
      <c r="G63" s="174">
        <v>0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</row>
    <row r="64" spans="1:16" s="175" customFormat="1" ht="46.8" x14ac:dyDescent="0.3">
      <c r="A64" s="172"/>
      <c r="B64" s="217" t="s">
        <v>839</v>
      </c>
      <c r="C64" s="216">
        <f t="shared" si="4"/>
        <v>598.5</v>
      </c>
      <c r="D64" s="216">
        <v>0</v>
      </c>
      <c r="E64" s="216">
        <v>0</v>
      </c>
      <c r="F64" s="216">
        <v>598.5</v>
      </c>
      <c r="G64" s="174">
        <v>0</v>
      </c>
      <c r="H64" s="174">
        <v>0</v>
      </c>
      <c r="I64" s="174">
        <v>0</v>
      </c>
      <c r="J64" s="174">
        <v>0</v>
      </c>
      <c r="K64" s="174">
        <v>0</v>
      </c>
      <c r="L64" s="174">
        <v>0</v>
      </c>
      <c r="M64" s="174">
        <v>0</v>
      </c>
    </row>
    <row r="65" spans="1:16" s="175" customFormat="1" ht="31.2" x14ac:dyDescent="0.3">
      <c r="A65" s="172"/>
      <c r="B65" s="217" t="s">
        <v>840</v>
      </c>
      <c r="C65" s="216">
        <f t="shared" si="4"/>
        <v>199.1</v>
      </c>
      <c r="D65" s="216">
        <v>0</v>
      </c>
      <c r="E65" s="216">
        <v>0</v>
      </c>
      <c r="F65" s="216">
        <v>199.1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</row>
    <row r="66" spans="1:16" s="222" customFormat="1" ht="31.2" x14ac:dyDescent="0.3">
      <c r="A66" s="219"/>
      <c r="B66" s="220" t="s">
        <v>703</v>
      </c>
      <c r="C66" s="221">
        <f>F66</f>
        <v>9637.7000000000007</v>
      </c>
      <c r="D66" s="221">
        <v>0</v>
      </c>
      <c r="E66" s="221">
        <v>0</v>
      </c>
      <c r="F66" s="221">
        <f>SUM(F67:F85)</f>
        <v>9637.7000000000007</v>
      </c>
      <c r="G66" s="221">
        <f>J66</f>
        <v>0</v>
      </c>
      <c r="H66" s="221">
        <v>0</v>
      </c>
      <c r="I66" s="221">
        <v>0</v>
      </c>
      <c r="J66" s="221">
        <v>0</v>
      </c>
      <c r="K66" s="221">
        <v>0</v>
      </c>
      <c r="L66" s="221">
        <v>0</v>
      </c>
      <c r="M66" s="221">
        <v>0</v>
      </c>
      <c r="N66" s="223"/>
      <c r="O66" s="223"/>
      <c r="P66" s="223"/>
    </row>
    <row r="67" spans="1:16" s="175" customFormat="1" ht="31.2" x14ac:dyDescent="0.3">
      <c r="A67" s="172"/>
      <c r="B67" s="217" t="s">
        <v>795</v>
      </c>
      <c r="C67" s="216">
        <f>F67</f>
        <v>1786.6</v>
      </c>
      <c r="D67" s="216">
        <v>0</v>
      </c>
      <c r="E67" s="216">
        <v>0</v>
      </c>
      <c r="F67" s="216">
        <v>1786.6</v>
      </c>
      <c r="G67" s="174">
        <v>0</v>
      </c>
      <c r="H67" s="174">
        <v>0</v>
      </c>
      <c r="I67" s="174">
        <v>0</v>
      </c>
      <c r="J67" s="174">
        <v>0</v>
      </c>
      <c r="K67" s="174">
        <v>0</v>
      </c>
      <c r="L67" s="174">
        <v>0</v>
      </c>
      <c r="M67" s="174">
        <v>0</v>
      </c>
    </row>
    <row r="68" spans="1:16" s="175" customFormat="1" ht="31.2" x14ac:dyDescent="0.3">
      <c r="A68" s="172"/>
      <c r="B68" s="217" t="s">
        <v>796</v>
      </c>
      <c r="C68" s="216">
        <f t="shared" ref="C68:C85" si="5">F68</f>
        <v>577.70000000000005</v>
      </c>
      <c r="D68" s="216">
        <v>0</v>
      </c>
      <c r="E68" s="216">
        <v>0</v>
      </c>
      <c r="F68" s="216">
        <v>577.70000000000005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</row>
    <row r="69" spans="1:16" s="175" customFormat="1" ht="31.2" x14ac:dyDescent="0.3">
      <c r="A69" s="172"/>
      <c r="B69" s="217" t="s">
        <v>797</v>
      </c>
      <c r="C69" s="216">
        <f t="shared" si="5"/>
        <v>204.4</v>
      </c>
      <c r="D69" s="216">
        <v>0</v>
      </c>
      <c r="E69" s="216">
        <v>0</v>
      </c>
      <c r="F69" s="216">
        <v>204.4</v>
      </c>
      <c r="G69" s="174">
        <v>0</v>
      </c>
      <c r="H69" s="174">
        <v>0</v>
      </c>
      <c r="I69" s="174">
        <v>0</v>
      </c>
      <c r="J69" s="174">
        <v>0</v>
      </c>
      <c r="K69" s="174">
        <v>0</v>
      </c>
      <c r="L69" s="174">
        <v>0</v>
      </c>
      <c r="M69" s="174">
        <v>0</v>
      </c>
    </row>
    <row r="70" spans="1:16" s="175" customFormat="1" ht="31.2" x14ac:dyDescent="0.3">
      <c r="A70" s="172"/>
      <c r="B70" s="217" t="s">
        <v>798</v>
      </c>
      <c r="C70" s="216">
        <f t="shared" si="5"/>
        <v>75.900000000000006</v>
      </c>
      <c r="D70" s="216">
        <v>0</v>
      </c>
      <c r="E70" s="216">
        <v>0</v>
      </c>
      <c r="F70" s="216">
        <v>75.900000000000006</v>
      </c>
      <c r="G70" s="174">
        <v>0</v>
      </c>
      <c r="H70" s="174">
        <v>0</v>
      </c>
      <c r="I70" s="174">
        <v>0</v>
      </c>
      <c r="J70" s="174">
        <v>0</v>
      </c>
      <c r="K70" s="174">
        <v>0</v>
      </c>
      <c r="L70" s="174">
        <v>0</v>
      </c>
      <c r="M70" s="174">
        <v>0</v>
      </c>
    </row>
    <row r="71" spans="1:16" s="175" customFormat="1" ht="46.8" x14ac:dyDescent="0.3">
      <c r="A71" s="172"/>
      <c r="B71" s="217" t="s">
        <v>799</v>
      </c>
      <c r="C71" s="216">
        <f t="shared" si="5"/>
        <v>424.3</v>
      </c>
      <c r="D71" s="216">
        <v>0</v>
      </c>
      <c r="E71" s="216">
        <v>0</v>
      </c>
      <c r="F71" s="216">
        <v>424.3</v>
      </c>
      <c r="G71" s="174">
        <v>0</v>
      </c>
      <c r="H71" s="174">
        <v>0</v>
      </c>
      <c r="I71" s="174">
        <v>0</v>
      </c>
      <c r="J71" s="174">
        <v>0</v>
      </c>
      <c r="K71" s="174">
        <v>0</v>
      </c>
      <c r="L71" s="174">
        <v>0</v>
      </c>
      <c r="M71" s="174">
        <v>0</v>
      </c>
    </row>
    <row r="72" spans="1:16" s="175" customFormat="1" ht="15.6" x14ac:dyDescent="0.3">
      <c r="A72" s="172"/>
      <c r="B72" s="217" t="s">
        <v>800</v>
      </c>
      <c r="C72" s="216">
        <f t="shared" si="5"/>
        <v>374.6</v>
      </c>
      <c r="D72" s="216">
        <v>0</v>
      </c>
      <c r="E72" s="216">
        <v>0</v>
      </c>
      <c r="F72" s="216">
        <v>374.6</v>
      </c>
      <c r="G72" s="174">
        <v>0</v>
      </c>
      <c r="H72" s="174">
        <v>0</v>
      </c>
      <c r="I72" s="174">
        <v>0</v>
      </c>
      <c r="J72" s="174">
        <v>0</v>
      </c>
      <c r="K72" s="174">
        <v>0</v>
      </c>
      <c r="L72" s="174">
        <v>0</v>
      </c>
      <c r="M72" s="174">
        <v>0</v>
      </c>
    </row>
    <row r="73" spans="1:16" s="175" customFormat="1" ht="31.2" x14ac:dyDescent="0.3">
      <c r="A73" s="172"/>
      <c r="B73" s="217" t="s">
        <v>801</v>
      </c>
      <c r="C73" s="216">
        <f t="shared" si="5"/>
        <v>806.6</v>
      </c>
      <c r="D73" s="216">
        <v>0</v>
      </c>
      <c r="E73" s="216">
        <v>0</v>
      </c>
      <c r="F73" s="216">
        <v>806.6</v>
      </c>
      <c r="G73" s="174">
        <v>0</v>
      </c>
      <c r="H73" s="174">
        <v>0</v>
      </c>
      <c r="I73" s="174">
        <v>0</v>
      </c>
      <c r="J73" s="174">
        <v>0</v>
      </c>
      <c r="K73" s="174">
        <v>0</v>
      </c>
      <c r="L73" s="174">
        <v>0</v>
      </c>
      <c r="M73" s="174">
        <v>0</v>
      </c>
    </row>
    <row r="74" spans="1:16" s="175" customFormat="1" ht="31.2" x14ac:dyDescent="0.3">
      <c r="A74" s="172"/>
      <c r="B74" s="217" t="s">
        <v>802</v>
      </c>
      <c r="C74" s="216">
        <f t="shared" si="5"/>
        <v>879.4</v>
      </c>
      <c r="D74" s="216">
        <v>0</v>
      </c>
      <c r="E74" s="216">
        <v>0</v>
      </c>
      <c r="F74" s="216">
        <v>879.4</v>
      </c>
      <c r="G74" s="174">
        <v>0</v>
      </c>
      <c r="H74" s="174">
        <v>0</v>
      </c>
      <c r="I74" s="174">
        <v>0</v>
      </c>
      <c r="J74" s="174">
        <v>0</v>
      </c>
      <c r="K74" s="174">
        <v>0</v>
      </c>
      <c r="L74" s="174">
        <v>0</v>
      </c>
      <c r="M74" s="174">
        <v>0</v>
      </c>
    </row>
    <row r="75" spans="1:16" s="175" customFormat="1" ht="31.2" x14ac:dyDescent="0.3">
      <c r="A75" s="172"/>
      <c r="B75" s="217" t="s">
        <v>803</v>
      </c>
      <c r="C75" s="216">
        <f t="shared" si="5"/>
        <v>526.29999999999995</v>
      </c>
      <c r="D75" s="216">
        <v>0</v>
      </c>
      <c r="E75" s="216">
        <v>0</v>
      </c>
      <c r="F75" s="216">
        <v>526.29999999999995</v>
      </c>
      <c r="G75" s="174">
        <v>0</v>
      </c>
      <c r="H75" s="174">
        <v>0</v>
      </c>
      <c r="I75" s="174">
        <v>0</v>
      </c>
      <c r="J75" s="174">
        <v>0</v>
      </c>
      <c r="K75" s="174">
        <v>0</v>
      </c>
      <c r="L75" s="174">
        <v>0</v>
      </c>
      <c r="M75" s="174">
        <v>0</v>
      </c>
    </row>
    <row r="76" spans="1:16" s="175" customFormat="1" ht="15.6" x14ac:dyDescent="0.3">
      <c r="A76" s="172"/>
      <c r="B76" s="217" t="s">
        <v>804</v>
      </c>
      <c r="C76" s="216">
        <f t="shared" si="5"/>
        <v>493.7</v>
      </c>
      <c r="D76" s="216">
        <v>0</v>
      </c>
      <c r="E76" s="216">
        <v>0</v>
      </c>
      <c r="F76" s="216">
        <v>493.7</v>
      </c>
      <c r="G76" s="174">
        <v>0</v>
      </c>
      <c r="H76" s="174">
        <v>0</v>
      </c>
      <c r="I76" s="174">
        <v>0</v>
      </c>
      <c r="J76" s="174">
        <v>0</v>
      </c>
      <c r="K76" s="174">
        <v>0</v>
      </c>
      <c r="L76" s="174">
        <v>0</v>
      </c>
      <c r="M76" s="174">
        <v>0</v>
      </c>
    </row>
    <row r="77" spans="1:16" s="175" customFormat="1" ht="31.2" x14ac:dyDescent="0.3">
      <c r="A77" s="172"/>
      <c r="B77" s="217" t="s">
        <v>805</v>
      </c>
      <c r="C77" s="216">
        <f t="shared" si="5"/>
        <v>167</v>
      </c>
      <c r="D77" s="216">
        <v>0</v>
      </c>
      <c r="E77" s="216">
        <v>0</v>
      </c>
      <c r="F77" s="216">
        <v>167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174">
        <v>0</v>
      </c>
    </row>
    <row r="78" spans="1:16" s="175" customFormat="1" ht="31.2" x14ac:dyDescent="0.3">
      <c r="A78" s="172"/>
      <c r="B78" s="217" t="s">
        <v>806</v>
      </c>
      <c r="C78" s="216">
        <f t="shared" si="5"/>
        <v>493.7</v>
      </c>
      <c r="D78" s="216">
        <v>0</v>
      </c>
      <c r="E78" s="216">
        <v>0</v>
      </c>
      <c r="F78" s="216">
        <v>493.7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174">
        <v>0</v>
      </c>
    </row>
    <row r="79" spans="1:16" s="175" customFormat="1" ht="31.2" x14ac:dyDescent="0.3">
      <c r="A79" s="172"/>
      <c r="B79" s="217" t="s">
        <v>807</v>
      </c>
      <c r="C79" s="216">
        <f t="shared" si="5"/>
        <v>1441.5</v>
      </c>
      <c r="D79" s="216">
        <v>0</v>
      </c>
      <c r="E79" s="216">
        <v>0</v>
      </c>
      <c r="F79" s="216">
        <v>1441.5</v>
      </c>
      <c r="G79" s="174">
        <v>0</v>
      </c>
      <c r="H79" s="174">
        <v>0</v>
      </c>
      <c r="I79" s="174">
        <v>0</v>
      </c>
      <c r="J79" s="174">
        <v>0</v>
      </c>
      <c r="K79" s="174">
        <v>0</v>
      </c>
      <c r="L79" s="174">
        <v>0</v>
      </c>
      <c r="M79" s="174">
        <v>0</v>
      </c>
    </row>
    <row r="80" spans="1:16" s="175" customFormat="1" ht="15.6" x14ac:dyDescent="0.3">
      <c r="A80" s="172"/>
      <c r="B80" s="217" t="s">
        <v>808</v>
      </c>
      <c r="C80" s="216">
        <f t="shared" si="5"/>
        <v>102.7</v>
      </c>
      <c r="D80" s="216">
        <v>0</v>
      </c>
      <c r="E80" s="216">
        <v>0</v>
      </c>
      <c r="F80" s="216">
        <v>102.7</v>
      </c>
      <c r="G80" s="174">
        <v>0</v>
      </c>
      <c r="H80" s="174">
        <v>0</v>
      </c>
      <c r="I80" s="174">
        <v>0</v>
      </c>
      <c r="J80" s="174">
        <v>0</v>
      </c>
      <c r="K80" s="174">
        <v>0</v>
      </c>
      <c r="L80" s="174">
        <v>0</v>
      </c>
      <c r="M80" s="174">
        <v>0</v>
      </c>
    </row>
    <row r="81" spans="1:16" s="175" customFormat="1" ht="31.2" x14ac:dyDescent="0.3">
      <c r="A81" s="172"/>
      <c r="B81" s="217" t="s">
        <v>834</v>
      </c>
      <c r="C81" s="216">
        <f t="shared" si="5"/>
        <v>200</v>
      </c>
      <c r="D81" s="216">
        <v>0</v>
      </c>
      <c r="E81" s="216">
        <v>0</v>
      </c>
      <c r="F81" s="216">
        <v>200</v>
      </c>
      <c r="G81" s="174">
        <v>0</v>
      </c>
      <c r="H81" s="174">
        <v>0</v>
      </c>
      <c r="I81" s="174">
        <v>0</v>
      </c>
      <c r="J81" s="174">
        <v>0</v>
      </c>
      <c r="K81" s="174">
        <v>0</v>
      </c>
      <c r="L81" s="174">
        <v>0</v>
      </c>
      <c r="M81" s="174">
        <v>0</v>
      </c>
    </row>
    <row r="82" spans="1:16" s="175" customFormat="1" ht="31.2" x14ac:dyDescent="0.3">
      <c r="A82" s="172"/>
      <c r="B82" s="217" t="s">
        <v>835</v>
      </c>
      <c r="C82" s="216">
        <f t="shared" si="5"/>
        <v>600</v>
      </c>
      <c r="D82" s="216">
        <v>0</v>
      </c>
      <c r="E82" s="216">
        <v>0</v>
      </c>
      <c r="F82" s="216">
        <v>600</v>
      </c>
      <c r="G82" s="174">
        <v>0</v>
      </c>
      <c r="H82" s="174">
        <v>0</v>
      </c>
      <c r="I82" s="174">
        <v>0</v>
      </c>
      <c r="J82" s="174">
        <v>0</v>
      </c>
      <c r="K82" s="174">
        <v>0</v>
      </c>
      <c r="L82" s="174">
        <v>0</v>
      </c>
      <c r="M82" s="174">
        <v>0</v>
      </c>
    </row>
    <row r="83" spans="1:16" s="175" customFormat="1" ht="31.2" x14ac:dyDescent="0.3">
      <c r="A83" s="172"/>
      <c r="B83" s="217" t="s">
        <v>836</v>
      </c>
      <c r="C83" s="216">
        <f t="shared" si="5"/>
        <v>93.8</v>
      </c>
      <c r="D83" s="216">
        <v>0</v>
      </c>
      <c r="E83" s="216">
        <v>0</v>
      </c>
      <c r="F83" s="216">
        <v>93.8</v>
      </c>
      <c r="G83" s="174">
        <v>0</v>
      </c>
      <c r="H83" s="174">
        <v>0</v>
      </c>
      <c r="I83" s="174">
        <v>0</v>
      </c>
      <c r="J83" s="174">
        <v>0</v>
      </c>
      <c r="K83" s="174">
        <v>0</v>
      </c>
      <c r="L83" s="174">
        <v>0</v>
      </c>
      <c r="M83" s="174">
        <v>0</v>
      </c>
    </row>
    <row r="84" spans="1:16" s="175" customFormat="1" ht="31.2" x14ac:dyDescent="0.3">
      <c r="A84" s="172"/>
      <c r="B84" s="217" t="s">
        <v>837</v>
      </c>
      <c r="C84" s="216">
        <f t="shared" si="5"/>
        <v>300.3</v>
      </c>
      <c r="D84" s="216">
        <v>0</v>
      </c>
      <c r="E84" s="216">
        <v>0</v>
      </c>
      <c r="F84" s="216">
        <v>300.3</v>
      </c>
      <c r="G84" s="174">
        <v>0</v>
      </c>
      <c r="H84" s="174">
        <v>0</v>
      </c>
      <c r="I84" s="174">
        <v>0</v>
      </c>
      <c r="J84" s="174">
        <v>0</v>
      </c>
      <c r="K84" s="174">
        <v>0</v>
      </c>
      <c r="L84" s="174">
        <v>0</v>
      </c>
      <c r="M84" s="174">
        <v>0</v>
      </c>
    </row>
    <row r="85" spans="1:16" s="175" customFormat="1" ht="31.2" x14ac:dyDescent="0.3">
      <c r="A85" s="172"/>
      <c r="B85" s="217" t="s">
        <v>838</v>
      </c>
      <c r="C85" s="216">
        <f t="shared" si="5"/>
        <v>89.2</v>
      </c>
      <c r="D85" s="216">
        <v>0</v>
      </c>
      <c r="E85" s="216">
        <v>0</v>
      </c>
      <c r="F85" s="216">
        <v>89.2</v>
      </c>
      <c r="G85" s="174">
        <v>0</v>
      </c>
      <c r="H85" s="174">
        <v>0</v>
      </c>
      <c r="I85" s="174">
        <v>0</v>
      </c>
      <c r="J85" s="174">
        <v>0</v>
      </c>
      <c r="K85" s="174">
        <v>0</v>
      </c>
      <c r="L85" s="174">
        <v>0</v>
      </c>
      <c r="M85" s="174">
        <v>0</v>
      </c>
    </row>
    <row r="86" spans="1:16" s="171" customFormat="1" ht="15.6" x14ac:dyDescent="0.3">
      <c r="A86" s="257" t="s">
        <v>707</v>
      </c>
      <c r="B86" s="260" t="s">
        <v>705</v>
      </c>
      <c r="C86" s="259">
        <f>E86+F86</f>
        <v>31983.9</v>
      </c>
      <c r="D86" s="259">
        <v>0</v>
      </c>
      <c r="E86" s="259">
        <v>0</v>
      </c>
      <c r="F86" s="259">
        <f>F87</f>
        <v>31983.9</v>
      </c>
      <c r="G86" s="259">
        <f>I86+J86</f>
        <v>31983.9</v>
      </c>
      <c r="H86" s="259">
        <v>0</v>
      </c>
      <c r="I86" s="259">
        <v>0</v>
      </c>
      <c r="J86" s="259">
        <f>J87</f>
        <v>31983.9</v>
      </c>
      <c r="K86" s="259">
        <f>L86+M86</f>
        <v>31983.9</v>
      </c>
      <c r="L86" s="261">
        <v>0</v>
      </c>
      <c r="M86" s="259">
        <f>M87</f>
        <v>31983.9</v>
      </c>
      <c r="N86" s="213"/>
      <c r="O86" s="213"/>
      <c r="P86" s="213"/>
    </row>
    <row r="87" spans="1:16" s="175" customFormat="1" ht="48.75" customHeight="1" x14ac:dyDescent="0.3">
      <c r="A87" s="172"/>
      <c r="B87" s="176" t="s">
        <v>706</v>
      </c>
      <c r="C87" s="174">
        <f>E87+F87</f>
        <v>31983.9</v>
      </c>
      <c r="D87" s="174">
        <v>0</v>
      </c>
      <c r="E87" s="174">
        <v>0</v>
      </c>
      <c r="F87" s="174">
        <v>31983.9</v>
      </c>
      <c r="G87" s="174">
        <f>I87+J87</f>
        <v>31983.9</v>
      </c>
      <c r="H87" s="174">
        <v>0</v>
      </c>
      <c r="I87" s="174">
        <v>0</v>
      </c>
      <c r="J87" s="174">
        <v>31983.9</v>
      </c>
      <c r="K87" s="174">
        <f>L87+M87</f>
        <v>31983.9</v>
      </c>
      <c r="L87" s="177">
        <v>0</v>
      </c>
      <c r="M87" s="174">
        <v>31983.9</v>
      </c>
      <c r="N87" s="212"/>
      <c r="O87" s="212"/>
      <c r="P87" s="212"/>
    </row>
    <row r="88" spans="1:16" s="171" customFormat="1" ht="31.2" x14ac:dyDescent="0.3">
      <c r="A88" s="257" t="s">
        <v>768</v>
      </c>
      <c r="B88" s="260" t="s">
        <v>429</v>
      </c>
      <c r="C88" s="259">
        <f>E88+F88+D88</f>
        <v>50131.557710000001</v>
      </c>
      <c r="D88" s="259">
        <f>D89</f>
        <v>47403.956680000003</v>
      </c>
      <c r="E88" s="259">
        <f>E89</f>
        <v>2494.9450700000002</v>
      </c>
      <c r="F88" s="259">
        <f>F89</f>
        <v>232.65595999999999</v>
      </c>
      <c r="G88" s="259">
        <f>I88+J88+H88</f>
        <v>1327.7805000000001</v>
      </c>
      <c r="H88" s="259">
        <f>H89</f>
        <v>0</v>
      </c>
      <c r="I88" s="259">
        <f>I89</f>
        <v>0</v>
      </c>
      <c r="J88" s="259">
        <f>J89</f>
        <v>1327.7805000000001</v>
      </c>
      <c r="K88" s="259">
        <f>L88+M88</f>
        <v>0</v>
      </c>
      <c r="L88" s="261">
        <v>0</v>
      </c>
      <c r="M88" s="259">
        <f>M89</f>
        <v>0</v>
      </c>
      <c r="N88" s="213"/>
      <c r="O88" s="213"/>
      <c r="P88" s="213"/>
    </row>
    <row r="89" spans="1:16" s="175" customFormat="1" ht="31.2" x14ac:dyDescent="0.3">
      <c r="A89" s="172"/>
      <c r="B89" s="176" t="s">
        <v>708</v>
      </c>
      <c r="C89" s="174">
        <f>E89+F89+D89</f>
        <v>50131.557710000001</v>
      </c>
      <c r="D89" s="174">
        <v>47403.956680000003</v>
      </c>
      <c r="E89" s="174">
        <v>2494.9450700000002</v>
      </c>
      <c r="F89" s="174">
        <v>232.65595999999999</v>
      </c>
      <c r="G89" s="174">
        <f>I89+J89+H89</f>
        <v>1327.7805000000001</v>
      </c>
      <c r="H89" s="174">
        <v>0</v>
      </c>
      <c r="I89" s="174">
        <v>0</v>
      </c>
      <c r="J89" s="174">
        <v>1327.7805000000001</v>
      </c>
      <c r="K89" s="174">
        <f>L89+M89</f>
        <v>0</v>
      </c>
      <c r="L89" s="177">
        <v>0</v>
      </c>
      <c r="M89" s="174">
        <v>0</v>
      </c>
      <c r="N89" s="212"/>
      <c r="O89" s="212"/>
      <c r="P89" s="212"/>
    </row>
    <row r="90" spans="1:16" s="170" customFormat="1" ht="46.8" x14ac:dyDescent="0.3">
      <c r="A90" s="253" t="s">
        <v>687</v>
      </c>
      <c r="B90" s="254" t="s">
        <v>709</v>
      </c>
      <c r="C90" s="255">
        <f>C91</f>
        <v>898.2</v>
      </c>
      <c r="D90" s="255">
        <v>0</v>
      </c>
      <c r="E90" s="255">
        <v>0</v>
      </c>
      <c r="F90" s="255">
        <f>F91</f>
        <v>898.2</v>
      </c>
      <c r="G90" s="255">
        <f>J90</f>
        <v>0</v>
      </c>
      <c r="H90" s="255">
        <v>0</v>
      </c>
      <c r="I90" s="255">
        <v>0</v>
      </c>
      <c r="J90" s="255">
        <f>J92</f>
        <v>0</v>
      </c>
      <c r="K90" s="255">
        <f>K92</f>
        <v>0</v>
      </c>
      <c r="L90" s="256">
        <v>0</v>
      </c>
      <c r="M90" s="255">
        <f>M92</f>
        <v>0</v>
      </c>
      <c r="N90" s="214"/>
      <c r="O90" s="214"/>
      <c r="P90" s="214"/>
    </row>
    <row r="91" spans="1:16" s="175" customFormat="1" ht="31.2" x14ac:dyDescent="0.3">
      <c r="A91" s="257" t="s">
        <v>710</v>
      </c>
      <c r="B91" s="258" t="s">
        <v>423</v>
      </c>
      <c r="C91" s="262">
        <f>C92</f>
        <v>898.2</v>
      </c>
      <c r="D91" s="262">
        <v>0</v>
      </c>
      <c r="E91" s="262">
        <v>0</v>
      </c>
      <c r="F91" s="262">
        <f>F92</f>
        <v>898.2</v>
      </c>
      <c r="G91" s="262">
        <v>0</v>
      </c>
      <c r="H91" s="262">
        <v>0</v>
      </c>
      <c r="I91" s="262">
        <v>0</v>
      </c>
      <c r="J91" s="262">
        <v>0</v>
      </c>
      <c r="K91" s="262">
        <v>0</v>
      </c>
      <c r="L91" s="263">
        <v>0</v>
      </c>
      <c r="M91" s="262">
        <v>0</v>
      </c>
      <c r="N91" s="212"/>
      <c r="O91" s="212"/>
      <c r="P91" s="212"/>
    </row>
    <row r="92" spans="1:16" ht="51.75" customHeight="1" x14ac:dyDescent="0.3">
      <c r="A92" s="178"/>
      <c r="B92" s="173" t="s">
        <v>711</v>
      </c>
      <c r="C92" s="179">
        <v>898.2</v>
      </c>
      <c r="D92" s="179">
        <v>0</v>
      </c>
      <c r="E92" s="179">
        <v>0</v>
      </c>
      <c r="F92" s="179">
        <v>898.2</v>
      </c>
      <c r="G92" s="179">
        <f>J92</f>
        <v>0</v>
      </c>
      <c r="H92" s="179">
        <v>0</v>
      </c>
      <c r="I92" s="179">
        <v>0</v>
      </c>
      <c r="J92" s="179">
        <v>0</v>
      </c>
      <c r="K92" s="179">
        <v>0</v>
      </c>
      <c r="L92" s="180">
        <v>0</v>
      </c>
      <c r="M92" s="181">
        <v>0</v>
      </c>
    </row>
    <row r="93" spans="1:16" ht="15.6" x14ac:dyDescent="0.3">
      <c r="A93" s="182"/>
      <c r="B93" s="183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</row>
  </sheetData>
  <mergeCells count="26"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7:M7"/>
    <mergeCell ref="K1:M1"/>
    <mergeCell ref="K2:M2"/>
    <mergeCell ref="K3:M3"/>
    <mergeCell ref="K4:M4"/>
    <mergeCell ref="K5:M5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85" zoomScaleSheetLayoutView="85" workbookViewId="0">
      <selection activeCell="D10" sqref="D10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</cols>
  <sheetData>
    <row r="1" spans="1:5" ht="15.6" x14ac:dyDescent="0.3">
      <c r="A1" s="150"/>
      <c r="B1" s="150"/>
      <c r="C1" s="354" t="s">
        <v>672</v>
      </c>
      <c r="D1" s="354"/>
      <c r="E1" s="354"/>
    </row>
    <row r="2" spans="1:5" ht="15.6" x14ac:dyDescent="0.3">
      <c r="A2" s="150"/>
      <c r="B2" s="185"/>
      <c r="C2" s="366" t="s">
        <v>599</v>
      </c>
      <c r="D2" s="366"/>
      <c r="E2" s="366"/>
    </row>
    <row r="3" spans="1:5" ht="15.6" x14ac:dyDescent="0.3">
      <c r="A3" s="150"/>
      <c r="B3" s="186"/>
      <c r="C3" s="354" t="s">
        <v>712</v>
      </c>
      <c r="D3" s="354"/>
      <c r="E3" s="354"/>
    </row>
    <row r="4" spans="1:5" ht="15.6" x14ac:dyDescent="0.3">
      <c r="A4" s="150"/>
      <c r="B4" s="187"/>
      <c r="C4" s="354" t="s">
        <v>877</v>
      </c>
      <c r="D4" s="354"/>
      <c r="E4" s="354"/>
    </row>
    <row r="5" spans="1:5" ht="15.75" x14ac:dyDescent="0.25">
      <c r="A5" s="150"/>
      <c r="B5" s="187"/>
      <c r="C5" s="188"/>
      <c r="D5" s="188"/>
      <c r="E5" s="188"/>
    </row>
    <row r="6" spans="1:5" ht="46.95" customHeight="1" x14ac:dyDescent="0.3">
      <c r="A6" s="367" t="s">
        <v>736</v>
      </c>
      <c r="B6" s="367"/>
      <c r="C6" s="367"/>
      <c r="D6" s="367"/>
      <c r="E6" s="367"/>
    </row>
    <row r="7" spans="1:5" x14ac:dyDescent="0.3">
      <c r="A7" s="150"/>
      <c r="B7" s="365" t="s">
        <v>596</v>
      </c>
      <c r="C7" s="365"/>
      <c r="D7" s="365"/>
      <c r="E7" s="365"/>
    </row>
    <row r="8" spans="1:5" ht="55.2" x14ac:dyDescent="0.3">
      <c r="A8" s="189" t="s">
        <v>713</v>
      </c>
      <c r="B8" s="189" t="s">
        <v>714</v>
      </c>
      <c r="C8" s="189" t="s">
        <v>667</v>
      </c>
      <c r="D8" s="189" t="s">
        <v>589</v>
      </c>
      <c r="E8" s="189" t="s">
        <v>668</v>
      </c>
    </row>
    <row r="9" spans="1:5" ht="15" hidden="1" x14ac:dyDescent="0.25">
      <c r="A9" s="190"/>
      <c r="B9" s="190"/>
      <c r="C9" s="190"/>
      <c r="D9" s="190"/>
      <c r="E9" s="190"/>
    </row>
    <row r="10" spans="1:5" ht="41.4" x14ac:dyDescent="0.3">
      <c r="A10" s="191" t="s">
        <v>715</v>
      </c>
      <c r="B10" s="192" t="s">
        <v>716</v>
      </c>
      <c r="C10" s="193">
        <f>C11</f>
        <v>18339.918679999886</v>
      </c>
      <c r="D10" s="193">
        <f>D11</f>
        <v>-1.1641532182693481E-10</v>
      </c>
      <c r="E10" s="193">
        <f>E11</f>
        <v>-1.1641532182693481E-10</v>
      </c>
    </row>
    <row r="11" spans="1:5" ht="27.6" x14ac:dyDescent="0.3">
      <c r="A11" s="191" t="s">
        <v>717</v>
      </c>
      <c r="B11" s="192" t="s">
        <v>718</v>
      </c>
      <c r="C11" s="193">
        <f>(C15+C16)</f>
        <v>18339.918679999886</v>
      </c>
      <c r="D11" s="193">
        <f>(D15+D16)</f>
        <v>-1.1641532182693481E-10</v>
      </c>
      <c r="E11" s="193">
        <f>(E15+E16)</f>
        <v>-1.1641532182693481E-10</v>
      </c>
    </row>
    <row r="12" spans="1:5" x14ac:dyDescent="0.3">
      <c r="A12" s="190" t="s">
        <v>719</v>
      </c>
      <c r="B12" s="194" t="s">
        <v>720</v>
      </c>
      <c r="C12" s="195">
        <f t="shared" ref="C12:E14" si="0">C13</f>
        <v>-1167226.31727</v>
      </c>
      <c r="D12" s="195">
        <f t="shared" si="0"/>
        <v>-916481.62520000001</v>
      </c>
      <c r="E12" s="195">
        <f t="shared" si="0"/>
        <v>-934283.91394999996</v>
      </c>
    </row>
    <row r="13" spans="1:5" ht="27.6" x14ac:dyDescent="0.3">
      <c r="A13" s="190" t="s">
        <v>721</v>
      </c>
      <c r="B13" s="194" t="s">
        <v>722</v>
      </c>
      <c r="C13" s="195">
        <f t="shared" si="0"/>
        <v>-1167226.31727</v>
      </c>
      <c r="D13" s="195">
        <f t="shared" si="0"/>
        <v>-916481.62520000001</v>
      </c>
      <c r="E13" s="195">
        <f t="shared" si="0"/>
        <v>-934283.91394999996</v>
      </c>
    </row>
    <row r="14" spans="1:5" ht="27.6" x14ac:dyDescent="0.3">
      <c r="A14" s="190" t="s">
        <v>723</v>
      </c>
      <c r="B14" s="194" t="s">
        <v>724</v>
      </c>
      <c r="C14" s="195">
        <f t="shared" si="0"/>
        <v>-1167226.31727</v>
      </c>
      <c r="D14" s="195">
        <f t="shared" si="0"/>
        <v>-916481.62520000001</v>
      </c>
      <c r="E14" s="195">
        <f t="shared" si="0"/>
        <v>-934283.91394999996</v>
      </c>
    </row>
    <row r="15" spans="1:5" ht="41.4" x14ac:dyDescent="0.3">
      <c r="A15" s="190" t="s">
        <v>725</v>
      </c>
      <c r="B15" s="194" t="s">
        <v>726</v>
      </c>
      <c r="C15" s="195">
        <v>-1167226.31727</v>
      </c>
      <c r="D15" s="195">
        <v>-916481.62520000001</v>
      </c>
      <c r="E15" s="195">
        <v>-934283.91394999996</v>
      </c>
    </row>
    <row r="16" spans="1:5" x14ac:dyDescent="0.3">
      <c r="A16" s="190" t="s">
        <v>727</v>
      </c>
      <c r="B16" s="194" t="s">
        <v>728</v>
      </c>
      <c r="C16" s="195">
        <f>'приложение 1'!F549</f>
        <v>1185566.2359499999</v>
      </c>
      <c r="D16" s="195">
        <f>D19</f>
        <v>916481.62519999989</v>
      </c>
      <c r="E16" s="195">
        <f>E19</f>
        <v>934283.91394999984</v>
      </c>
    </row>
    <row r="17" spans="1:5" ht="27.6" x14ac:dyDescent="0.3">
      <c r="A17" s="190" t="s">
        <v>729</v>
      </c>
      <c r="B17" s="194" t="s">
        <v>730</v>
      </c>
      <c r="C17" s="195">
        <f>C18</f>
        <v>1178109.3770000001</v>
      </c>
      <c r="D17" s="195">
        <f>D19</f>
        <v>916481.62519999989</v>
      </c>
      <c r="E17" s="195">
        <f>E19</f>
        <v>934283.91394999984</v>
      </c>
    </row>
    <row r="18" spans="1:5" ht="27.6" x14ac:dyDescent="0.3">
      <c r="A18" s="190" t="s">
        <v>731</v>
      </c>
      <c r="B18" s="194" t="s">
        <v>732</v>
      </c>
      <c r="C18" s="195">
        <f>C19</f>
        <v>1178109.3770000001</v>
      </c>
      <c r="D18" s="195">
        <f>D19</f>
        <v>916481.62519999989</v>
      </c>
      <c r="E18" s="195">
        <f>E19</f>
        <v>934283.91394999984</v>
      </c>
    </row>
    <row r="19" spans="1:5" ht="41.4" x14ac:dyDescent="0.3">
      <c r="A19" s="190" t="s">
        <v>733</v>
      </c>
      <c r="B19" s="194" t="s">
        <v>734</v>
      </c>
      <c r="C19" s="195">
        <f>'приложение 1'!D549</f>
        <v>1178109.3770000001</v>
      </c>
      <c r="D19" s="195">
        <f>'приложение 1'!G549+23016.80635</f>
        <v>916481.62519999989</v>
      </c>
      <c r="E19" s="195">
        <f>'приложение 1'!H549+34972.79136</f>
        <v>934283.91394999984</v>
      </c>
    </row>
    <row r="20" spans="1:5" x14ac:dyDescent="0.3">
      <c r="A20" s="196"/>
      <c r="B20" s="197" t="s">
        <v>735</v>
      </c>
      <c r="C20" s="198">
        <f>C10</f>
        <v>18339.918679999886</v>
      </c>
      <c r="D20" s="198">
        <f>D10</f>
        <v>-1.1641532182693481E-10</v>
      </c>
      <c r="E20" s="198">
        <f>E10</f>
        <v>-1.1641532182693481E-10</v>
      </c>
    </row>
    <row r="22" spans="1:5" x14ac:dyDescent="0.3">
      <c r="C22" s="199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" sqref="C2:C11"/>
    </sheetView>
  </sheetViews>
  <sheetFormatPr defaultRowHeight="14.4" x14ac:dyDescent="0.3"/>
  <cols>
    <col min="1" max="1" width="41.6640625" customWidth="1"/>
    <col min="2" max="2" width="12.88671875" customWidth="1"/>
    <col min="3" max="3" width="11.109375" customWidth="1"/>
    <col min="4" max="4" width="48.6640625" customWidth="1"/>
  </cols>
  <sheetData>
    <row r="1" spans="1:4" ht="15" x14ac:dyDescent="0.25">
      <c r="C1">
        <v>2025</v>
      </c>
    </row>
    <row r="2" spans="1:4" ht="45" customHeight="1" x14ac:dyDescent="0.3">
      <c r="A2" s="368" t="s">
        <v>853</v>
      </c>
      <c r="B2" s="369" t="s">
        <v>852</v>
      </c>
      <c r="C2" s="334">
        <v>25</v>
      </c>
      <c r="D2" s="309" t="s">
        <v>855</v>
      </c>
    </row>
    <row r="3" spans="1:4" ht="28.8" x14ac:dyDescent="0.3">
      <c r="A3" s="368"/>
      <c r="B3" s="369"/>
      <c r="C3" s="334"/>
      <c r="D3" s="311" t="s">
        <v>859</v>
      </c>
    </row>
    <row r="4" spans="1:4" ht="57.6" x14ac:dyDescent="0.3">
      <c r="A4" s="309" t="s">
        <v>611</v>
      </c>
      <c r="B4" s="310" t="s">
        <v>610</v>
      </c>
      <c r="C4" s="334">
        <v>36.4</v>
      </c>
      <c r="D4" s="309" t="s">
        <v>854</v>
      </c>
    </row>
    <row r="5" spans="1:4" ht="28.8" x14ac:dyDescent="0.3">
      <c r="A5" s="309"/>
      <c r="B5" s="310"/>
      <c r="C5" s="334">
        <v>753.6</v>
      </c>
      <c r="D5" s="309" t="s">
        <v>856</v>
      </c>
    </row>
    <row r="6" spans="1:4" ht="43.2" x14ac:dyDescent="0.3">
      <c r="A6" s="309" t="s">
        <v>858</v>
      </c>
      <c r="B6" s="310" t="s">
        <v>540</v>
      </c>
      <c r="C6" s="334">
        <v>3089</v>
      </c>
      <c r="D6" s="311" t="s">
        <v>857</v>
      </c>
    </row>
    <row r="7" spans="1:4" x14ac:dyDescent="0.3">
      <c r="A7" s="309"/>
      <c r="B7" s="310"/>
      <c r="C7" s="334">
        <v>248.441</v>
      </c>
      <c r="D7" s="311" t="s">
        <v>860</v>
      </c>
    </row>
    <row r="8" spans="1:4" ht="28.8" x14ac:dyDescent="0.3">
      <c r="A8" s="309" t="s">
        <v>427</v>
      </c>
      <c r="B8" s="310" t="s">
        <v>428</v>
      </c>
      <c r="C8" s="334">
        <v>-18.092289999999998</v>
      </c>
      <c r="D8" s="311" t="s">
        <v>861</v>
      </c>
    </row>
    <row r="9" spans="1:4" ht="72" x14ac:dyDescent="0.3">
      <c r="A9" s="309" t="s">
        <v>615</v>
      </c>
      <c r="B9" s="310" t="s">
        <v>616</v>
      </c>
      <c r="C9" s="334">
        <v>136.51024000000001</v>
      </c>
      <c r="D9" s="311" t="s">
        <v>862</v>
      </c>
    </row>
    <row r="10" spans="1:4" ht="72" x14ac:dyDescent="0.3">
      <c r="A10" s="322" t="s">
        <v>280</v>
      </c>
      <c r="B10" s="323" t="s">
        <v>281</v>
      </c>
      <c r="C10" s="335">
        <v>127.6</v>
      </c>
      <c r="D10" s="324"/>
    </row>
    <row r="11" spans="1:4" ht="43.2" x14ac:dyDescent="0.3">
      <c r="A11" s="309" t="s">
        <v>391</v>
      </c>
      <c r="B11" s="310" t="s">
        <v>392</v>
      </c>
      <c r="C11" s="334">
        <v>54.6</v>
      </c>
      <c r="D11" s="311" t="s">
        <v>863</v>
      </c>
    </row>
    <row r="12" spans="1:4" ht="28.8" x14ac:dyDescent="0.3">
      <c r="A12" s="309" t="s">
        <v>866</v>
      </c>
      <c r="B12" s="310" t="s">
        <v>865</v>
      </c>
      <c r="C12" s="310">
        <f>2683+50.8</f>
        <v>2733.8</v>
      </c>
      <c r="D12" s="311"/>
    </row>
    <row r="13" spans="1:4" x14ac:dyDescent="0.3">
      <c r="A13" s="309"/>
      <c r="B13" s="310"/>
      <c r="C13" s="310">
        <v>270</v>
      </c>
      <c r="D13" s="311" t="s">
        <v>867</v>
      </c>
    </row>
    <row r="14" spans="1:4" x14ac:dyDescent="0.3">
      <c r="A14" s="309" t="s">
        <v>864</v>
      </c>
      <c r="B14" s="310"/>
      <c r="C14" s="310">
        <f>SUM(C2:C13)</f>
        <v>7456.8589500000007</v>
      </c>
      <c r="D14" s="310"/>
    </row>
    <row r="15" spans="1:4" x14ac:dyDescent="0.3">
      <c r="A15" s="308"/>
      <c r="B15" s="332" t="s">
        <v>871</v>
      </c>
      <c r="C15" s="331">
        <v>2265.7509700000001</v>
      </c>
    </row>
    <row r="16" spans="1:4" x14ac:dyDescent="0.3">
      <c r="A16" s="308"/>
      <c r="B16" s="332" t="s">
        <v>874</v>
      </c>
      <c r="C16" s="331">
        <v>235.20338000000001</v>
      </c>
    </row>
    <row r="17" spans="1:3" x14ac:dyDescent="0.3">
      <c r="A17" s="308"/>
      <c r="B17" s="332" t="s">
        <v>873</v>
      </c>
      <c r="C17" s="333">
        <f>787.7+616</f>
        <v>1403.7</v>
      </c>
    </row>
    <row r="18" spans="1:3" x14ac:dyDescent="0.3">
      <c r="A18" s="308"/>
      <c r="B18" s="332" t="s">
        <v>872</v>
      </c>
      <c r="C18">
        <f>C14-C15+C16+C17</f>
        <v>6830.0113600000004</v>
      </c>
    </row>
    <row r="19" spans="1:3" x14ac:dyDescent="0.3">
      <c r="A19" s="308"/>
    </row>
    <row r="20" spans="1:3" x14ac:dyDescent="0.3">
      <c r="A20" s="308"/>
    </row>
    <row r="21" spans="1:3" x14ac:dyDescent="0.3">
      <c r="A21" s="308"/>
    </row>
  </sheetData>
  <mergeCells count="2"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1</vt:lpstr>
      <vt:lpstr>Приложение 2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2025-03-19T09:59:11Z</cp:lastPrinted>
  <dcterms:created xsi:type="dcterms:W3CDTF">2024-10-23T06:02:00Z</dcterms:created>
  <dcterms:modified xsi:type="dcterms:W3CDTF">2025-03-19T09:59:13Z</dcterms:modified>
</cp:coreProperties>
</file>