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65" yWindow="-300" windowWidth="14385" windowHeight="12435" tabRatio="911" firstSheet="8" activeTab="18"/>
  </bookViews>
  <sheets>
    <sheet name="1. Доходы" sheetId="28" r:id="rId1"/>
    <sheet name="2.Расходы по вед." sheetId="2" r:id="rId2"/>
    <sheet name="3.Расходы по РзПр" sheetId="12" r:id="rId3"/>
    <sheet name="4.Приложение по источникам" sheetId="29" r:id="rId4"/>
    <sheet name="5. Размер и структура мун.долга" sheetId="13" r:id="rId5"/>
    <sheet name="6. Программа мун.заим." sheetId="14" r:id="rId6"/>
    <sheet name="7. Программа мун.гарантий" sheetId="15" r:id="rId7"/>
    <sheet name="Выполнение МП" sheetId="16" r:id="rId8"/>
    <sheet name="справочно по ЦС" sheetId="1" r:id="rId9"/>
    <sheet name="Содержание ОМСУ" sheetId="17" r:id="rId10"/>
    <sheet name="Дорожный фонд" sheetId="18" r:id="rId11"/>
    <sheet name="Резервный фонд" sheetId="19" r:id="rId12"/>
    <sheet name="исполнение по ГП" sheetId="21" r:id="rId13"/>
    <sheet name="инвестиционные проекты" sheetId="22" r:id="rId14"/>
    <sheet name="Бюджетные инвестиции" sheetId="23" r:id="rId15"/>
    <sheet name="деб.зад." sheetId="27" r:id="rId16"/>
    <sheet name="кред.зад." sheetId="26" r:id="rId17"/>
    <sheet name="Доходы от использ. имущества" sheetId="30" r:id="rId18"/>
    <sheet name="Доходы от продажи имущества" sheetId="31" r:id="rId19"/>
  </sheets>
  <externalReferences>
    <externalReference r:id="rId20"/>
    <externalReference r:id="rId21"/>
  </externalReferences>
  <definedNames>
    <definedName name="_xlnm._FilterDatabase" localSheetId="1" hidden="1">'2.Расходы по вед.'!$A$8:$F$928</definedName>
    <definedName name="_xlnm._FilterDatabase" localSheetId="2" hidden="1">'3.Расходы по РзПр'!$A$8:$F$8</definedName>
    <definedName name="_xlnm._FilterDatabase" localSheetId="8" hidden="1">'справочно по ЦС'!$A$7:$H$618</definedName>
    <definedName name="_xlnm.Print_Area" localSheetId="0">'1. Доходы'!$A$1:$F$200</definedName>
    <definedName name="_xlnm.Print_Area" localSheetId="1">'2.Расходы по вед.'!$A$1:$J$928</definedName>
    <definedName name="_xlnm.Print_Area" localSheetId="2">'3.Расходы по РзПр'!$A$1:$E$52</definedName>
    <definedName name="_xlnm.Print_Area" localSheetId="4">'5. Размер и структура мун.долга'!$A$1:$C$12</definedName>
    <definedName name="_xlnm.Print_Area" localSheetId="7">'Выполнение МП'!$A$1:$I$25</definedName>
    <definedName name="_xlnm.Print_Area" localSheetId="10">'Дорожный фонд'!$A$1:$K$82</definedName>
    <definedName name="_xlnm.Print_Area" localSheetId="17">'Доходы от использ. имущества'!$A$1:$G$27</definedName>
    <definedName name="_xlnm.Print_Area" localSheetId="18">'Доходы от продажи имущества'!$A$1:$G$18</definedName>
    <definedName name="_xlnm.Print_Area" localSheetId="13">'инвестиционные проекты'!$A$1:$AA$16</definedName>
    <definedName name="_xlnm.Print_Area" localSheetId="12">'исполнение по ГП'!$A$1:$F$129</definedName>
    <definedName name="_xlnm.Print_Area" localSheetId="9">'Содержание ОМСУ'!$A$1:$H$38</definedName>
    <definedName name="_xlnm.Print_Area" localSheetId="8">'справочно по ЦС'!$A$1:$H$618</definedName>
    <definedName name="Таблица_1">#REF!</definedName>
  </definedNames>
  <calcPr calcId="145621"/>
</workbook>
</file>

<file path=xl/calcChain.xml><?xml version="1.0" encoding="utf-8"?>
<calcChain xmlns="http://schemas.openxmlformats.org/spreadsheetml/2006/main">
  <c r="F37" i="17" l="1"/>
  <c r="F33" i="17"/>
  <c r="F17" i="17"/>
  <c r="F35" i="17" l="1"/>
  <c r="F22" i="17"/>
  <c r="F16" i="17"/>
  <c r="E23" i="19" l="1"/>
  <c r="F196" i="28" l="1"/>
  <c r="F197" i="28"/>
  <c r="F198" i="28"/>
  <c r="D194" i="28"/>
  <c r="E194" i="28"/>
  <c r="C194" i="28"/>
  <c r="F195" i="28"/>
  <c r="G18" i="31"/>
  <c r="F18" i="31"/>
  <c r="E18" i="31"/>
  <c r="D18" i="31"/>
  <c r="F27" i="30"/>
  <c r="E27" i="30"/>
  <c r="D27" i="30"/>
  <c r="C27" i="30"/>
  <c r="G26" i="30"/>
  <c r="G27" i="30" s="1"/>
  <c r="F24" i="30"/>
  <c r="D24" i="30"/>
  <c r="C24" i="30"/>
  <c r="E23" i="30"/>
  <c r="G23" i="30" s="1"/>
  <c r="G24" i="30" s="1"/>
  <c r="F21" i="30"/>
  <c r="E21" i="30"/>
  <c r="D21" i="30"/>
  <c r="C21" i="30"/>
  <c r="G20" i="30"/>
  <c r="G21" i="30" s="1"/>
  <c r="F18" i="30"/>
  <c r="E18" i="30"/>
  <c r="D18" i="30"/>
  <c r="C18" i="30"/>
  <c r="G17" i="30"/>
  <c r="G18" i="30" s="1"/>
  <c r="F15" i="30"/>
  <c r="E15" i="30"/>
  <c r="D15" i="30"/>
  <c r="C15" i="30"/>
  <c r="G14" i="30"/>
  <c r="G15" i="30" s="1"/>
  <c r="Q14" i="22"/>
  <c r="Q15" i="22"/>
  <c r="W15" i="22" s="1"/>
  <c r="V15" i="22" s="1"/>
  <c r="E24" i="30" l="1"/>
  <c r="L15" i="22"/>
  <c r="AA15" i="22"/>
  <c r="G593" i="1" l="1"/>
  <c r="G592" i="1"/>
  <c r="E591" i="1"/>
  <c r="E16" i="1"/>
  <c r="E23" i="1"/>
  <c r="E25" i="1"/>
  <c r="E34" i="1"/>
  <c r="E37" i="1"/>
  <c r="E42" i="1"/>
  <c r="E45" i="1"/>
  <c r="E48" i="1"/>
  <c r="E55" i="1"/>
  <c r="E59" i="1"/>
  <c r="E58" i="1" s="1"/>
  <c r="E69" i="1"/>
  <c r="E76" i="1"/>
  <c r="E78" i="1"/>
  <c r="E71" i="1"/>
  <c r="E74" i="1"/>
  <c r="E81" i="1"/>
  <c r="E80" i="1" s="1"/>
  <c r="E85" i="1"/>
  <c r="E87" i="1"/>
  <c r="E90" i="1"/>
  <c r="E89" i="1" s="1"/>
  <c r="E94" i="1"/>
  <c r="E96" i="1"/>
  <c r="E98" i="1"/>
  <c r="E100" i="1"/>
  <c r="E106" i="1"/>
  <c r="E108" i="1"/>
  <c r="E102" i="1"/>
  <c r="E104" i="1"/>
  <c r="E110" i="1"/>
  <c r="E113" i="1"/>
  <c r="E112" i="1" s="1"/>
  <c r="E119" i="1"/>
  <c r="E118" i="1" s="1"/>
  <c r="E123" i="1"/>
  <c r="E125" i="1"/>
  <c r="E127" i="1"/>
  <c r="E135" i="1"/>
  <c r="E139" i="1"/>
  <c r="E141" i="1"/>
  <c r="E148" i="1"/>
  <c r="E154" i="1"/>
  <c r="E157" i="1"/>
  <c r="E153" i="1" s="1"/>
  <c r="E160" i="1"/>
  <c r="E168" i="1"/>
  <c r="E166" i="1" s="1"/>
  <c r="E172" i="1"/>
  <c r="E170" i="1"/>
  <c r="E174" i="1"/>
  <c r="E180" i="1"/>
  <c r="E178" i="1" s="1"/>
  <c r="E176" i="1"/>
  <c r="E184" i="1"/>
  <c r="E183" i="1" s="1"/>
  <c r="E189" i="1"/>
  <c r="E188" i="1" s="1"/>
  <c r="E193" i="1"/>
  <c r="E192" i="1" s="1"/>
  <c r="E197" i="1"/>
  <c r="E196" i="1"/>
  <c r="E201" i="1"/>
  <c r="E200" i="1" s="1"/>
  <c r="E205" i="1"/>
  <c r="E204" i="1" s="1"/>
  <c r="E213" i="1"/>
  <c r="E212" i="1" s="1"/>
  <c r="E210" i="1"/>
  <c r="E218" i="1"/>
  <c r="E217" i="1" s="1"/>
  <c r="E223" i="1"/>
  <c r="E225" i="1"/>
  <c r="E227" i="1"/>
  <c r="E230" i="1"/>
  <c r="E235" i="1"/>
  <c r="E238" i="1"/>
  <c r="E240" i="1"/>
  <c r="E243" i="1"/>
  <c r="E245" i="1"/>
  <c r="E250" i="1"/>
  <c r="E249" i="1"/>
  <c r="E253" i="1"/>
  <c r="E252" i="1" s="1"/>
  <c r="E265" i="1"/>
  <c r="E264" i="1" s="1"/>
  <c r="E268" i="1"/>
  <c r="E270" i="1"/>
  <c r="E273" i="1"/>
  <c r="E272" i="1" s="1"/>
  <c r="E276" i="1"/>
  <c r="E280" i="1"/>
  <c r="E282" i="1"/>
  <c r="E286" i="1"/>
  <c r="E285" i="1" s="1"/>
  <c r="E291" i="1"/>
  <c r="E290" i="1" s="1"/>
  <c r="E297" i="1"/>
  <c r="E296" i="1" s="1"/>
  <c r="E306" i="1"/>
  <c r="E305" i="1" s="1"/>
  <c r="E313" i="1"/>
  <c r="E312" i="1" s="1"/>
  <c r="E316" i="1"/>
  <c r="E320" i="1"/>
  <c r="E323" i="1"/>
  <c r="E327" i="1"/>
  <c r="E326" i="1" s="1"/>
  <c r="E335" i="1"/>
  <c r="E338" i="1"/>
  <c r="E349" i="1"/>
  <c r="E348" i="1" s="1"/>
  <c r="E347" i="1" s="1"/>
  <c r="E352" i="1"/>
  <c r="E371" i="1"/>
  <c r="E370" i="1" s="1"/>
  <c r="E376" i="1"/>
  <c r="E368" i="1"/>
  <c r="E367" i="1"/>
  <c r="E384" i="1"/>
  <c r="E390" i="1"/>
  <c r="E409" i="1"/>
  <c r="E405" i="1"/>
  <c r="E397" i="1"/>
  <c r="E401" i="1"/>
  <c r="E412" i="1"/>
  <c r="E415" i="1"/>
  <c r="E418" i="1"/>
  <c r="E417" i="1" s="1"/>
  <c r="E422" i="1"/>
  <c r="E424" i="1"/>
  <c r="E426" i="1"/>
  <c r="E433" i="1"/>
  <c r="E437" i="1"/>
  <c r="E436" i="1" s="1"/>
  <c r="E442" i="1"/>
  <c r="E445" i="1"/>
  <c r="E450" i="1"/>
  <c r="E453" i="1"/>
  <c r="E452" i="1" s="1"/>
  <c r="E456" i="1"/>
  <c r="E464" i="1"/>
  <c r="E463" i="1" s="1"/>
  <c r="E459" i="1"/>
  <c r="E461" i="1"/>
  <c r="E458" i="1" s="1"/>
  <c r="E468" i="1"/>
  <c r="E471" i="1"/>
  <c r="E477" i="1"/>
  <c r="E481" i="1"/>
  <c r="E483" i="1"/>
  <c r="E489" i="1"/>
  <c r="E494" i="1"/>
  <c r="E498" i="1"/>
  <c r="E517" i="1"/>
  <c r="E519" i="1"/>
  <c r="E521" i="1"/>
  <c r="E516" i="1" s="1"/>
  <c r="E525" i="1"/>
  <c r="E524" i="1" s="1"/>
  <c r="E527" i="1"/>
  <c r="E529" i="1"/>
  <c r="E533" i="1"/>
  <c r="E541" i="1"/>
  <c r="E545" i="1"/>
  <c r="E544" i="1" s="1"/>
  <c r="E502" i="1"/>
  <c r="E501" i="1" s="1"/>
  <c r="E505" i="1"/>
  <c r="E504" i="1" s="1"/>
  <c r="E511" i="1"/>
  <c r="E510" i="1" s="1"/>
  <c r="E551" i="1"/>
  <c r="E554" i="1"/>
  <c r="E559" i="1"/>
  <c r="E564" i="1"/>
  <c r="E572" i="1"/>
  <c r="E576" i="1"/>
  <c r="E584" i="1"/>
  <c r="E587" i="1"/>
  <c r="E589" i="1"/>
  <c r="E595" i="1"/>
  <c r="E597" i="1"/>
  <c r="E568" i="1"/>
  <c r="E601" i="1"/>
  <c r="E603" i="1"/>
  <c r="E557" i="1"/>
  <c r="E580" i="1"/>
  <c r="E582" i="1"/>
  <c r="E605" i="1"/>
  <c r="E570" i="1"/>
  <c r="E574" i="1"/>
  <c r="E607" i="1"/>
  <c r="E610" i="1"/>
  <c r="E609" i="1" s="1"/>
  <c r="E614" i="1"/>
  <c r="E616" i="1"/>
  <c r="F16" i="1"/>
  <c r="F23" i="1"/>
  <c r="F25" i="1"/>
  <c r="F30" i="1"/>
  <c r="F34" i="1"/>
  <c r="F37" i="1"/>
  <c r="F42" i="1"/>
  <c r="F45" i="1"/>
  <c r="F48" i="1"/>
  <c r="F55" i="1"/>
  <c r="F59" i="1"/>
  <c r="F58" i="1" s="1"/>
  <c r="F69" i="1"/>
  <c r="F76" i="1"/>
  <c r="F78" i="1"/>
  <c r="F71" i="1"/>
  <c r="F74" i="1"/>
  <c r="F81" i="1"/>
  <c r="F80" i="1" s="1"/>
  <c r="F85" i="1"/>
  <c r="F87" i="1"/>
  <c r="F90" i="1"/>
  <c r="F89" i="1" s="1"/>
  <c r="F94" i="1"/>
  <c r="F96" i="1"/>
  <c r="F98" i="1"/>
  <c r="F100" i="1"/>
  <c r="F106" i="1"/>
  <c r="F108" i="1"/>
  <c r="F102" i="1"/>
  <c r="F104" i="1"/>
  <c r="F110" i="1"/>
  <c r="F113" i="1"/>
  <c r="F112" i="1" s="1"/>
  <c r="F119" i="1"/>
  <c r="F118" i="1" s="1"/>
  <c r="F123" i="1"/>
  <c r="F125" i="1"/>
  <c r="F127" i="1"/>
  <c r="F129" i="1"/>
  <c r="F131" i="1"/>
  <c r="F135" i="1"/>
  <c r="F143" i="1"/>
  <c r="F139" i="1"/>
  <c r="F141" i="1"/>
  <c r="F148" i="1"/>
  <c r="F154" i="1"/>
  <c r="F157" i="1"/>
  <c r="F160" i="1"/>
  <c r="F168" i="1"/>
  <c r="F166" i="1" s="1"/>
  <c r="F172" i="1"/>
  <c r="F170" i="1"/>
  <c r="F174" i="1"/>
  <c r="F180" i="1"/>
  <c r="F178" i="1" s="1"/>
  <c r="F176" i="1"/>
  <c r="F185" i="1"/>
  <c r="F184" i="1" s="1"/>
  <c r="F189" i="1"/>
  <c r="F188" i="1" s="1"/>
  <c r="F187" i="1" s="1"/>
  <c r="F193" i="1"/>
  <c r="F192" i="1" s="1"/>
  <c r="F198" i="1"/>
  <c r="F197" i="1" s="1"/>
  <c r="F201" i="1"/>
  <c r="F200" i="1" s="1"/>
  <c r="F205" i="1"/>
  <c r="F204" i="1" s="1"/>
  <c r="F213" i="1"/>
  <c r="F212" i="1" s="1"/>
  <c r="F210" i="1"/>
  <c r="F218" i="1"/>
  <c r="F217" i="1" s="1"/>
  <c r="F223" i="1"/>
  <c r="F225" i="1"/>
  <c r="F222" i="1" s="1"/>
  <c r="F227" i="1"/>
  <c r="F230" i="1"/>
  <c r="F235" i="1"/>
  <c r="F238" i="1"/>
  <c r="F240" i="1"/>
  <c r="F243" i="1"/>
  <c r="F245" i="1"/>
  <c r="F250" i="1"/>
  <c r="F253" i="1"/>
  <c r="F252" i="1" s="1"/>
  <c r="F265" i="1"/>
  <c r="F268" i="1"/>
  <c r="F270" i="1"/>
  <c r="F273" i="1"/>
  <c r="F276" i="1"/>
  <c r="F280" i="1"/>
  <c r="F282" i="1"/>
  <c r="F286" i="1"/>
  <c r="F285" i="1" s="1"/>
  <c r="F291" i="1"/>
  <c r="F290" i="1" s="1"/>
  <c r="F297" i="1"/>
  <c r="F296" i="1" s="1"/>
  <c r="F295" i="1" s="1"/>
  <c r="F306" i="1"/>
  <c r="F305" i="1" s="1"/>
  <c r="F304" i="1" s="1"/>
  <c r="F313" i="1"/>
  <c r="F312" i="1" s="1"/>
  <c r="F316" i="1"/>
  <c r="F320" i="1"/>
  <c r="F319" i="1" s="1"/>
  <c r="F323" i="1"/>
  <c r="F330" i="1"/>
  <c r="F327" i="1"/>
  <c r="F326" i="1" s="1"/>
  <c r="F338" i="1"/>
  <c r="F349" i="1"/>
  <c r="F348" i="1" s="1"/>
  <c r="F352" i="1"/>
  <c r="F371" i="1"/>
  <c r="F376" i="1"/>
  <c r="F368" i="1"/>
  <c r="F367" i="1" s="1"/>
  <c r="F384" i="1"/>
  <c r="F390" i="1"/>
  <c r="F389" i="1" s="1"/>
  <c r="F409" i="1"/>
  <c r="F405" i="1"/>
  <c r="F397" i="1"/>
  <c r="F401" i="1"/>
  <c r="F412" i="1"/>
  <c r="F415" i="1"/>
  <c r="F418" i="1"/>
  <c r="F422" i="1"/>
  <c r="F424" i="1"/>
  <c r="F426" i="1"/>
  <c r="F433" i="1"/>
  <c r="F432" i="1" s="1"/>
  <c r="F437" i="1"/>
  <c r="F436" i="1" s="1"/>
  <c r="F442" i="1"/>
  <c r="F445" i="1"/>
  <c r="F450" i="1"/>
  <c r="F453" i="1"/>
  <c r="F452" i="1" s="1"/>
  <c r="F456" i="1"/>
  <c r="F464" i="1"/>
  <c r="F463" i="1" s="1"/>
  <c r="F459" i="1"/>
  <c r="F461" i="1"/>
  <c r="F468" i="1"/>
  <c r="F472" i="1"/>
  <c r="F471" i="1" s="1"/>
  <c r="F477" i="1"/>
  <c r="F481" i="1"/>
  <c r="F483" i="1"/>
  <c r="F490" i="1"/>
  <c r="F489" i="1" s="1"/>
  <c r="F494" i="1"/>
  <c r="F493" i="1" s="1"/>
  <c r="F498" i="1"/>
  <c r="F497" i="1" s="1"/>
  <c r="F496" i="1" s="1"/>
  <c r="F517" i="1"/>
  <c r="F519" i="1"/>
  <c r="F521" i="1"/>
  <c r="F525" i="1"/>
  <c r="F527" i="1"/>
  <c r="F529" i="1"/>
  <c r="F533" i="1"/>
  <c r="F538" i="1"/>
  <c r="F541" i="1"/>
  <c r="F540" i="1" s="1"/>
  <c r="F537" i="1" s="1"/>
  <c r="F545" i="1"/>
  <c r="F544" i="1" s="1"/>
  <c r="F502" i="1"/>
  <c r="F501" i="1" s="1"/>
  <c r="F505" i="1"/>
  <c r="F511" i="1"/>
  <c r="F510" i="1" s="1"/>
  <c r="F551" i="1"/>
  <c r="F554" i="1"/>
  <c r="F548" i="1" s="1"/>
  <c r="F559" i="1"/>
  <c r="F564" i="1"/>
  <c r="F572" i="1"/>
  <c r="F576" i="1"/>
  <c r="F584" i="1"/>
  <c r="F587" i="1"/>
  <c r="F589" i="1"/>
  <c r="F591" i="1"/>
  <c r="F595" i="1"/>
  <c r="F597" i="1"/>
  <c r="F568" i="1"/>
  <c r="F601" i="1"/>
  <c r="F603" i="1"/>
  <c r="F557" i="1"/>
  <c r="F580" i="1"/>
  <c r="F582" i="1"/>
  <c r="F570" i="1"/>
  <c r="F574" i="1"/>
  <c r="F607" i="1"/>
  <c r="F614" i="1"/>
  <c r="F616" i="1"/>
  <c r="E512" i="1"/>
  <c r="F512" i="1"/>
  <c r="E506" i="1"/>
  <c r="F506" i="1"/>
  <c r="E478" i="1"/>
  <c r="F478" i="1"/>
  <c r="E385" i="1"/>
  <c r="F385" i="1"/>
  <c r="E377" i="1"/>
  <c r="F377" i="1"/>
  <c r="E277" i="1"/>
  <c r="F277" i="1"/>
  <c r="E161" i="1"/>
  <c r="F161" i="1"/>
  <c r="E114" i="1"/>
  <c r="F114" i="1"/>
  <c r="D13" i="29"/>
  <c r="D12" i="29"/>
  <c r="D11" i="29" s="1"/>
  <c r="D10" i="29" s="1"/>
  <c r="E138" i="1" l="1"/>
  <c r="E137" i="1" s="1"/>
  <c r="E275" i="1"/>
  <c r="E122" i="1"/>
  <c r="E121" i="1" s="1"/>
  <c r="E500" i="1"/>
  <c r="E334" i="1"/>
  <c r="E267" i="1"/>
  <c r="F458" i="1"/>
  <c r="E515" i="1"/>
  <c r="E449" i="1"/>
  <c r="E441" i="1"/>
  <c r="F370" i="1"/>
  <c r="F272" i="1"/>
  <c r="F165" i="1"/>
  <c r="F164" i="1" s="1"/>
  <c r="E540" i="1"/>
  <c r="E497" i="1"/>
  <c r="E496" i="1" s="1"/>
  <c r="E432" i="1"/>
  <c r="E389" i="1"/>
  <c r="E319" i="1"/>
  <c r="E318" i="1" s="1"/>
  <c r="G318" i="1" s="1"/>
  <c r="E147" i="1"/>
  <c r="E84" i="1"/>
  <c r="F504" i="1"/>
  <c r="F536" i="1"/>
  <c r="F524" i="1"/>
  <c r="F417" i="1"/>
  <c r="F396" i="1"/>
  <c r="F395" i="1" s="1"/>
  <c r="F264" i="1"/>
  <c r="F249" i="1"/>
  <c r="F234" i="1"/>
  <c r="F233" i="1" s="1"/>
  <c r="F153" i="1"/>
  <c r="F84" i="1"/>
  <c r="F33" i="1"/>
  <c r="F32" i="1" s="1"/>
  <c r="F22" i="1"/>
  <c r="F21" i="1" s="1"/>
  <c r="E548" i="1"/>
  <c r="E493" i="1"/>
  <c r="E304" i="1"/>
  <c r="E234" i="1"/>
  <c r="E68" i="1"/>
  <c r="F556" i="1"/>
  <c r="F547" i="1" s="1"/>
  <c r="F516" i="1"/>
  <c r="F476" i="1"/>
  <c r="F441" i="1"/>
  <c r="F421" i="1"/>
  <c r="F318" i="1"/>
  <c r="F275" i="1"/>
  <c r="F267" i="1"/>
  <c r="F209" i="1"/>
  <c r="F208" i="1" s="1"/>
  <c r="F138" i="1"/>
  <c r="F137" i="1" s="1"/>
  <c r="F122" i="1"/>
  <c r="F93" i="1"/>
  <c r="F68" i="1"/>
  <c r="F67" i="1" s="1"/>
  <c r="E476" i="1"/>
  <c r="E467" i="1" s="1"/>
  <c r="E421" i="1"/>
  <c r="E396" i="1"/>
  <c r="E395" i="1" s="1"/>
  <c r="E381" i="1"/>
  <c r="E222" i="1"/>
  <c r="E93" i="1"/>
  <c r="E83" i="1" s="1"/>
  <c r="E33" i="1"/>
  <c r="F449" i="1"/>
  <c r="F347" i="1"/>
  <c r="F284" i="1"/>
  <c r="E556" i="1"/>
  <c r="E440" i="1"/>
  <c r="E382" i="1"/>
  <c r="E233" i="1"/>
  <c r="E191" i="1"/>
  <c r="F500" i="1"/>
  <c r="F467" i="1"/>
  <c r="F381" i="1"/>
  <c r="F382" i="1"/>
  <c r="E366" i="1"/>
  <c r="E284" i="1"/>
  <c r="E187" i="1"/>
  <c r="F196" i="1"/>
  <c r="E333" i="1"/>
  <c r="E165" i="1"/>
  <c r="F492" i="1"/>
  <c r="F366" i="1"/>
  <c r="F183" i="1"/>
  <c r="F121" i="1"/>
  <c r="E295" i="1"/>
  <c r="E209" i="1"/>
  <c r="H900" i="2"/>
  <c r="H899" i="2" s="1"/>
  <c r="H898" i="2" s="1"/>
  <c r="H896" i="2" s="1"/>
  <c r="H895" i="2" s="1"/>
  <c r="H905" i="2"/>
  <c r="H904" i="2" s="1"/>
  <c r="H911" i="2"/>
  <c r="H910" i="2" s="1"/>
  <c r="H909" i="2" s="1"/>
  <c r="H908" i="2" s="1"/>
  <c r="H916" i="2"/>
  <c r="H920" i="2"/>
  <c r="H922" i="2"/>
  <c r="H924" i="2"/>
  <c r="H926" i="2"/>
  <c r="H885" i="2"/>
  <c r="H883" i="2" s="1"/>
  <c r="H880" i="2" s="1"/>
  <c r="H886" i="2"/>
  <c r="H889" i="2"/>
  <c r="H891" i="2"/>
  <c r="H888" i="2"/>
  <c r="H740" i="2"/>
  <c r="H739" i="2" s="1"/>
  <c r="H744" i="2"/>
  <c r="H743" i="2" s="1"/>
  <c r="H748" i="2"/>
  <c r="H747" i="2"/>
  <c r="H757" i="2"/>
  <c r="H756" i="2" s="1"/>
  <c r="H755" i="2" s="1"/>
  <c r="H754" i="2" s="1"/>
  <c r="H753" i="2" s="1"/>
  <c r="H752" i="2" s="1"/>
  <c r="H763" i="2"/>
  <c r="H762" i="2" s="1"/>
  <c r="H761" i="2" s="1"/>
  <c r="H768" i="2"/>
  <c r="H767" i="2" s="1"/>
  <c r="H766" i="2" s="1"/>
  <c r="H781" i="2"/>
  <c r="H780" i="2" s="1"/>
  <c r="H790" i="2"/>
  <c r="H789" i="2" s="1"/>
  <c r="H793" i="2"/>
  <c r="H792" i="2"/>
  <c r="H802" i="2"/>
  <c r="H801" i="2"/>
  <c r="H805" i="2"/>
  <c r="H804" i="2" s="1"/>
  <c r="H809" i="2"/>
  <c r="H811" i="2"/>
  <c r="H815" i="2"/>
  <c r="H814" i="2" s="1"/>
  <c r="H820" i="2"/>
  <c r="H819" i="2" s="1"/>
  <c r="H829" i="2"/>
  <c r="H828" i="2" s="1"/>
  <c r="H827" i="2" s="1"/>
  <c r="H826" i="2" s="1"/>
  <c r="H836" i="2"/>
  <c r="H838" i="2"/>
  <c r="H835" i="2"/>
  <c r="H841" i="2"/>
  <c r="H840" i="2"/>
  <c r="H855" i="2"/>
  <c r="H858" i="2"/>
  <c r="H857" i="2" s="1"/>
  <c r="H854" i="2" s="1"/>
  <c r="H853" i="2" s="1"/>
  <c r="H852" i="2" s="1"/>
  <c r="H851" i="2" s="1"/>
  <c r="H850" i="2" s="1"/>
  <c r="H849" i="2" s="1"/>
  <c r="H866" i="2"/>
  <c r="H865" i="2" s="1"/>
  <c r="H864" i="2" s="1"/>
  <c r="H863" i="2" s="1"/>
  <c r="H862" i="2" s="1"/>
  <c r="H861" i="2" s="1"/>
  <c r="H874" i="2"/>
  <c r="H873" i="2" s="1"/>
  <c r="H872" i="2" s="1"/>
  <c r="H871" i="2" s="1"/>
  <c r="H870" i="2" s="1"/>
  <c r="H869" i="2" s="1"/>
  <c r="H868" i="2" s="1"/>
  <c r="H512" i="2"/>
  <c r="H511" i="2" s="1"/>
  <c r="H510" i="2" s="1"/>
  <c r="H509" i="2" s="1"/>
  <c r="H508" i="2" s="1"/>
  <c r="H507" i="2" s="1"/>
  <c r="H506" i="2" s="1"/>
  <c r="H520" i="2"/>
  <c r="H522" i="2"/>
  <c r="H525" i="2"/>
  <c r="H528" i="2"/>
  <c r="H532" i="2"/>
  <c r="H531" i="2" s="1"/>
  <c r="H530" i="2" s="1"/>
  <c r="H536" i="2"/>
  <c r="H540" i="2"/>
  <c r="H547" i="2"/>
  <c r="H549" i="2"/>
  <c r="H551" i="2"/>
  <c r="H556" i="2"/>
  <c r="H558" i="2"/>
  <c r="H560" i="2"/>
  <c r="H562" i="2"/>
  <c r="H564" i="2"/>
  <c r="H569" i="2"/>
  <c r="H568" i="2" s="1"/>
  <c r="H573" i="2"/>
  <c r="H572" i="2" s="1"/>
  <c r="H571" i="2" s="1"/>
  <c r="H581" i="2"/>
  <c r="H579" i="2"/>
  <c r="H588" i="2"/>
  <c r="H587" i="2" s="1"/>
  <c r="H577" i="2"/>
  <c r="H585" i="2"/>
  <c r="H595" i="2"/>
  <c r="H594" i="2" s="1"/>
  <c r="H593" i="2" s="1"/>
  <c r="H592" i="2" s="1"/>
  <c r="H591" i="2" s="1"/>
  <c r="H601" i="2"/>
  <c r="H600" i="2" s="1"/>
  <c r="H608" i="2"/>
  <c r="H610" i="2"/>
  <c r="H614" i="2"/>
  <c r="H613" i="2" s="1"/>
  <c r="H612" i="2" s="1"/>
  <c r="H623" i="2"/>
  <c r="H620" i="2"/>
  <c r="H619" i="2" s="1"/>
  <c r="H618" i="2" s="1"/>
  <c r="H617" i="2" s="1"/>
  <c r="H616" i="2" s="1"/>
  <c r="H634" i="2"/>
  <c r="H633" i="2" s="1"/>
  <c r="H632" i="2" s="1"/>
  <c r="H631" i="2" s="1"/>
  <c r="H643" i="2"/>
  <c r="H645" i="2"/>
  <c r="H649" i="2"/>
  <c r="H662" i="2"/>
  <c r="H661" i="2" s="1"/>
  <c r="H669" i="2"/>
  <c r="H668" i="2" s="1"/>
  <c r="H667" i="2" s="1"/>
  <c r="H657" i="2"/>
  <c r="H653" i="2"/>
  <c r="H655" i="2"/>
  <c r="H672" i="2"/>
  <c r="H671" i="2" s="1"/>
  <c r="H677" i="2"/>
  <c r="H676" i="2" s="1"/>
  <c r="H675" i="2" s="1"/>
  <c r="H685" i="2"/>
  <c r="H684" i="2" s="1"/>
  <c r="H683" i="2" s="1"/>
  <c r="H689" i="2"/>
  <c r="H691" i="2"/>
  <c r="H693" i="2"/>
  <c r="H688" i="2"/>
  <c r="H687" i="2" s="1"/>
  <c r="H697" i="2"/>
  <c r="H700" i="2"/>
  <c r="H703" i="2"/>
  <c r="H712" i="2"/>
  <c r="H711" i="2" s="1"/>
  <c r="H710" i="2"/>
  <c r="H720" i="2"/>
  <c r="H719" i="2" s="1"/>
  <c r="H722" i="2"/>
  <c r="H721" i="2"/>
  <c r="H725" i="2"/>
  <c r="H729" i="2"/>
  <c r="H728" i="2" s="1"/>
  <c r="H727" i="2" s="1"/>
  <c r="H732" i="2"/>
  <c r="H16" i="2"/>
  <c r="H15" i="2" s="1"/>
  <c r="H14" i="2" s="1"/>
  <c r="H13" i="2" s="1"/>
  <c r="H12" i="2" s="1"/>
  <c r="H20" i="2"/>
  <c r="H19" i="2" s="1"/>
  <c r="H27" i="2"/>
  <c r="H26" i="2" s="1"/>
  <c r="H25" i="2" s="1"/>
  <c r="H34" i="2"/>
  <c r="H37" i="2"/>
  <c r="H40" i="2"/>
  <c r="H42" i="2"/>
  <c r="H45" i="2"/>
  <c r="H56" i="2"/>
  <c r="H55" i="2" s="1"/>
  <c r="H52" i="2"/>
  <c r="H61" i="2"/>
  <c r="H63" i="2"/>
  <c r="H60" i="2"/>
  <c r="H59" i="2" s="1"/>
  <c r="H69" i="2"/>
  <c r="H68" i="2" s="1"/>
  <c r="H67" i="2" s="1"/>
  <c r="H66" i="2" s="1"/>
  <c r="H65" i="2" s="1"/>
  <c r="H77" i="2"/>
  <c r="H76" i="2" s="1"/>
  <c r="H81" i="2"/>
  <c r="H87" i="2"/>
  <c r="H86" i="2" s="1"/>
  <c r="H92" i="2"/>
  <c r="H91" i="2" s="1"/>
  <c r="H101" i="2"/>
  <c r="H100" i="2" s="1"/>
  <c r="H99" i="2" s="1"/>
  <c r="H106" i="2"/>
  <c r="H105" i="2" s="1"/>
  <c r="H104" i="2" s="1"/>
  <c r="H115" i="2"/>
  <c r="H117" i="2"/>
  <c r="H110" i="2"/>
  <c r="H119" i="2"/>
  <c r="H112" i="2"/>
  <c r="H130" i="2"/>
  <c r="H129" i="2"/>
  <c r="H128" i="2" s="1"/>
  <c r="H127" i="2" s="1"/>
  <c r="H126" i="2" s="1"/>
  <c r="H125" i="2" s="1"/>
  <c r="H124" i="2" s="1"/>
  <c r="H138" i="2"/>
  <c r="H140" i="2"/>
  <c r="H142" i="2"/>
  <c r="H154" i="2"/>
  <c r="H153" i="2" s="1"/>
  <c r="H152" i="2" s="1"/>
  <c r="H146" i="2" s="1"/>
  <c r="H145" i="2" s="1"/>
  <c r="H156" i="2"/>
  <c r="H158" i="2"/>
  <c r="H169" i="2"/>
  <c r="H166" i="2" s="1"/>
  <c r="H165" i="2" s="1"/>
  <c r="H176" i="2"/>
  <c r="H174" i="2" s="1"/>
  <c r="H173" i="2" s="1"/>
  <c r="H172" i="2" s="1"/>
  <c r="H171" i="2" s="1"/>
  <c r="H186" i="2"/>
  <c r="H185" i="2" s="1"/>
  <c r="H194" i="2"/>
  <c r="H198" i="2"/>
  <c r="H197" i="2" s="1"/>
  <c r="H193" i="2" s="1"/>
  <c r="H192" i="2" s="1"/>
  <c r="H202" i="2"/>
  <c r="H204" i="2"/>
  <c r="H209" i="2"/>
  <c r="H208" i="2"/>
  <c r="H207" i="2" s="1"/>
  <c r="H206" i="2" s="1"/>
  <c r="H214" i="2"/>
  <c r="H213" i="2" s="1"/>
  <c r="H212" i="2" s="1"/>
  <c r="H221" i="2"/>
  <c r="H220" i="2" s="1"/>
  <c r="H219" i="2" s="1"/>
  <c r="H218" i="2" s="1"/>
  <c r="H217" i="2" s="1"/>
  <c r="H227" i="2"/>
  <c r="H231" i="2"/>
  <c r="H230" i="2" s="1"/>
  <c r="H236" i="2"/>
  <c r="H240" i="2"/>
  <c r="H242" i="2"/>
  <c r="H235" i="2" s="1"/>
  <c r="H244" i="2"/>
  <c r="H248" i="2"/>
  <c r="H252" i="2"/>
  <c r="H251" i="2" s="1"/>
  <c r="H262" i="2"/>
  <c r="H265" i="2"/>
  <c r="H270" i="2"/>
  <c r="H269" i="2" s="1"/>
  <c r="H268" i="2" s="1"/>
  <c r="H274" i="2"/>
  <c r="H277" i="2"/>
  <c r="H281" i="2"/>
  <c r="H280" i="2" s="1"/>
  <c r="H285" i="2"/>
  <c r="H284" i="2" s="1"/>
  <c r="H283" i="2" s="1"/>
  <c r="H294" i="2"/>
  <c r="H293" i="2" s="1"/>
  <c r="H299" i="2"/>
  <c r="H301" i="2"/>
  <c r="H303" i="2"/>
  <c r="H309" i="2"/>
  <c r="H308" i="2" s="1"/>
  <c r="H312" i="2"/>
  <c r="H311" i="2" s="1"/>
  <c r="I311" i="2" s="1"/>
  <c r="H324" i="2"/>
  <c r="H330" i="2"/>
  <c r="H329" i="2" s="1"/>
  <c r="H321" i="2" s="1"/>
  <c r="H320" i="2" s="1"/>
  <c r="H336" i="2"/>
  <c r="H335" i="2" s="1"/>
  <c r="H334" i="2" s="1"/>
  <c r="H340" i="2"/>
  <c r="H343" i="2"/>
  <c r="H345" i="2"/>
  <c r="H348" i="2"/>
  <c r="H350" i="2"/>
  <c r="H353" i="2"/>
  <c r="H352" i="2" s="1"/>
  <c r="H357" i="2"/>
  <c r="H359" i="2"/>
  <c r="H363" i="2"/>
  <c r="H365" i="2"/>
  <c r="H367" i="2"/>
  <c r="H373" i="2"/>
  <c r="H372" i="2" s="1"/>
  <c r="H389" i="2"/>
  <c r="H385" i="2"/>
  <c r="H381" i="2"/>
  <c r="H380" i="2" s="1"/>
  <c r="H392" i="2"/>
  <c r="H395" i="2"/>
  <c r="H398" i="2"/>
  <c r="H397" i="2" s="1"/>
  <c r="I397" i="2" s="1"/>
  <c r="H402" i="2"/>
  <c r="H404" i="2"/>
  <c r="H406" i="2"/>
  <c r="H409" i="2"/>
  <c r="H408" i="2" s="1"/>
  <c r="H401" i="2" s="1"/>
  <c r="H414" i="2"/>
  <c r="H413" i="2" s="1"/>
  <c r="H412" i="2" s="1"/>
  <c r="H418" i="2"/>
  <c r="H417" i="2" s="1"/>
  <c r="H421" i="2"/>
  <c r="H420" i="2" s="1"/>
  <c r="H427" i="2"/>
  <c r="H426" i="2"/>
  <c r="H432" i="2"/>
  <c r="H431" i="2" s="1"/>
  <c r="I431" i="2" s="1"/>
  <c r="H448" i="2"/>
  <c r="H457" i="2"/>
  <c r="H473" i="2"/>
  <c r="H472" i="2"/>
  <c r="H471" i="2" s="1"/>
  <c r="H470" i="2" s="1"/>
  <c r="H469" i="2" s="1"/>
  <c r="H468" i="2" s="1"/>
  <c r="H479" i="2"/>
  <c r="H478" i="2"/>
  <c r="H477" i="2" s="1"/>
  <c r="H483" i="2"/>
  <c r="H482" i="2" s="1"/>
  <c r="H481" i="2" s="1"/>
  <c r="H492" i="2"/>
  <c r="H491" i="2"/>
  <c r="H488" i="2" s="1"/>
  <c r="H489" i="2"/>
  <c r="H497" i="2"/>
  <c r="H496" i="2" s="1"/>
  <c r="H503" i="2"/>
  <c r="H502" i="2" s="1"/>
  <c r="H501" i="2" s="1"/>
  <c r="H500" i="2" s="1"/>
  <c r="H499" i="2" s="1"/>
  <c r="H463" i="2"/>
  <c r="H465" i="2"/>
  <c r="H462" i="2" s="1"/>
  <c r="H461" i="2" s="1"/>
  <c r="H460" i="2" s="1"/>
  <c r="H459" i="2" s="1"/>
  <c r="G900" i="2"/>
  <c r="G899" i="2" s="1"/>
  <c r="G898" i="2" s="1"/>
  <c r="G896" i="2" s="1"/>
  <c r="G905" i="2"/>
  <c r="G904" i="2" s="1"/>
  <c r="G911" i="2"/>
  <c r="G910" i="2" s="1"/>
  <c r="G909" i="2" s="1"/>
  <c r="G908" i="2" s="1"/>
  <c r="G916" i="2"/>
  <c r="G920" i="2"/>
  <c r="G922" i="2"/>
  <c r="G924" i="2"/>
  <c r="G926" i="2"/>
  <c r="G915" i="2" s="1"/>
  <c r="G885" i="2"/>
  <c r="G883" i="2" s="1"/>
  <c r="G889" i="2"/>
  <c r="G891" i="2"/>
  <c r="G888" i="2"/>
  <c r="G740" i="2"/>
  <c r="G739" i="2" s="1"/>
  <c r="I739" i="2" s="1"/>
  <c r="G744" i="2"/>
  <c r="G743" i="2" s="1"/>
  <c r="G748" i="2"/>
  <c r="G747" i="2" s="1"/>
  <c r="G757" i="2"/>
  <c r="G756" i="2"/>
  <c r="G755" i="2" s="1"/>
  <c r="G754" i="2" s="1"/>
  <c r="G753" i="2" s="1"/>
  <c r="G752" i="2" s="1"/>
  <c r="G763" i="2"/>
  <c r="G762" i="2" s="1"/>
  <c r="G761" i="2" s="1"/>
  <c r="I761" i="2" s="1"/>
  <c r="G768" i="2"/>
  <c r="G767" i="2" s="1"/>
  <c r="G766" i="2" s="1"/>
  <c r="G781" i="2"/>
  <c r="G780" i="2" s="1"/>
  <c r="G779" i="2" s="1"/>
  <c r="G778" i="2" s="1"/>
  <c r="G777" i="2" s="1"/>
  <c r="G790" i="2"/>
  <c r="G789" i="2" s="1"/>
  <c r="I789" i="2" s="1"/>
  <c r="G793" i="2"/>
  <c r="G792" i="2" s="1"/>
  <c r="G802" i="2"/>
  <c r="G801" i="2" s="1"/>
  <c r="G805" i="2"/>
  <c r="G809" i="2"/>
  <c r="G811" i="2"/>
  <c r="G815" i="2"/>
  <c r="G814" i="2" s="1"/>
  <c r="G820" i="2"/>
  <c r="G819" i="2" s="1"/>
  <c r="G829" i="2"/>
  <c r="G828" i="2" s="1"/>
  <c r="G827" i="2" s="1"/>
  <c r="G836" i="2"/>
  <c r="G835" i="2" s="1"/>
  <c r="I835" i="2" s="1"/>
  <c r="G838" i="2"/>
  <c r="G841" i="2"/>
  <c r="G840" i="2"/>
  <c r="G855" i="2"/>
  <c r="G858" i="2"/>
  <c r="G857" i="2" s="1"/>
  <c r="G866" i="2"/>
  <c r="G865" i="2"/>
  <c r="G874" i="2"/>
  <c r="G873" i="2" s="1"/>
  <c r="G872" i="2" s="1"/>
  <c r="G871" i="2" s="1"/>
  <c r="G870" i="2" s="1"/>
  <c r="G869" i="2" s="1"/>
  <c r="G868" i="2" s="1"/>
  <c r="G511" i="2"/>
  <c r="G510" i="2" s="1"/>
  <c r="G520" i="2"/>
  <c r="G522" i="2"/>
  <c r="I522" i="2" s="1"/>
  <c r="G528" i="2"/>
  <c r="G527" i="2" s="1"/>
  <c r="G532" i="2"/>
  <c r="G531" i="2" s="1"/>
  <c r="G530" i="2" s="1"/>
  <c r="G536" i="2"/>
  <c r="G540" i="2"/>
  <c r="G547" i="2"/>
  <c r="G549" i="2"/>
  <c r="G551" i="2"/>
  <c r="G556" i="2"/>
  <c r="G558" i="2"/>
  <c r="G560" i="2"/>
  <c r="G562" i="2"/>
  <c r="G564" i="2"/>
  <c r="G569" i="2"/>
  <c r="G573" i="2"/>
  <c r="G572" i="2"/>
  <c r="G581" i="2"/>
  <c r="G579" i="2"/>
  <c r="I579" i="2" s="1"/>
  <c r="G588" i="2"/>
  <c r="G587" i="2" s="1"/>
  <c r="G577" i="2"/>
  <c r="G585" i="2"/>
  <c r="G595" i="2"/>
  <c r="G601" i="2"/>
  <c r="G600" i="2" s="1"/>
  <c r="G599" i="2" s="1"/>
  <c r="G608" i="2"/>
  <c r="G610" i="2"/>
  <c r="G614" i="2"/>
  <c r="G621" i="2"/>
  <c r="G623" i="2"/>
  <c r="G634" i="2"/>
  <c r="G633" i="2" s="1"/>
  <c r="G632" i="2" s="1"/>
  <c r="G631" i="2" s="1"/>
  <c r="G640" i="2"/>
  <c r="G639" i="2" s="1"/>
  <c r="G662" i="2"/>
  <c r="G661" i="2" s="1"/>
  <c r="G668" i="2"/>
  <c r="G667" i="2" s="1"/>
  <c r="G657" i="2"/>
  <c r="G653" i="2"/>
  <c r="G655" i="2"/>
  <c r="G672" i="2"/>
  <c r="G671" i="2"/>
  <c r="G677" i="2"/>
  <c r="G676" i="2"/>
  <c r="G675" i="2" s="1"/>
  <c r="G685" i="2"/>
  <c r="G684" i="2" s="1"/>
  <c r="G683" i="2" s="1"/>
  <c r="G689" i="2"/>
  <c r="G691" i="2"/>
  <c r="G693" i="2"/>
  <c r="G697" i="2"/>
  <c r="G700" i="2"/>
  <c r="G703" i="2"/>
  <c r="G712" i="2"/>
  <c r="G711" i="2" s="1"/>
  <c r="G710" i="2" s="1"/>
  <c r="G709" i="2" s="1"/>
  <c r="G708" i="2" s="1"/>
  <c r="G707" i="2" s="1"/>
  <c r="G720" i="2"/>
  <c r="G719" i="2" s="1"/>
  <c r="G722" i="2"/>
  <c r="G721" i="2"/>
  <c r="G725" i="2"/>
  <c r="G729" i="2"/>
  <c r="G728" i="2"/>
  <c r="G727" i="2" s="1"/>
  <c r="I727" i="2" s="1"/>
  <c r="G732" i="2"/>
  <c r="G16" i="2"/>
  <c r="G15" i="2" s="1"/>
  <c r="G14" i="2" s="1"/>
  <c r="G13" i="2" s="1"/>
  <c r="G12" i="2" s="1"/>
  <c r="G20" i="2"/>
  <c r="G19" i="2" s="1"/>
  <c r="G18" i="2" s="1"/>
  <c r="G27" i="2"/>
  <c r="G34" i="2"/>
  <c r="G33" i="2" s="1"/>
  <c r="G37" i="2"/>
  <c r="G40" i="2"/>
  <c r="G42" i="2"/>
  <c r="G45" i="2"/>
  <c r="G48" i="2"/>
  <c r="G56" i="2"/>
  <c r="G55" i="2"/>
  <c r="G52" i="2"/>
  <c r="G51" i="2"/>
  <c r="G61" i="2"/>
  <c r="G63" i="2"/>
  <c r="G69" i="2"/>
  <c r="G68" i="2" s="1"/>
  <c r="G67" i="2" s="1"/>
  <c r="G66" i="2" s="1"/>
  <c r="G65" i="2" s="1"/>
  <c r="G77" i="2"/>
  <c r="G76" i="2" s="1"/>
  <c r="G81" i="2"/>
  <c r="I81" i="2" s="1"/>
  <c r="G88" i="2"/>
  <c r="G87" i="2"/>
  <c r="G92" i="2"/>
  <c r="G91" i="2" s="1"/>
  <c r="G101" i="2"/>
  <c r="G106" i="2"/>
  <c r="G115" i="2"/>
  <c r="G117" i="2"/>
  <c r="G110" i="2"/>
  <c r="G119" i="2"/>
  <c r="G122" i="2"/>
  <c r="I122" i="2" s="1"/>
  <c r="G112" i="2"/>
  <c r="G105" i="2" s="1"/>
  <c r="G130" i="2"/>
  <c r="G129" i="2" s="1"/>
  <c r="G128" i="2" s="1"/>
  <c r="G127" i="2" s="1"/>
  <c r="G126" i="2" s="1"/>
  <c r="G125" i="2" s="1"/>
  <c r="G124" i="2" s="1"/>
  <c r="G138" i="2"/>
  <c r="G140" i="2"/>
  <c r="G142" i="2"/>
  <c r="G154" i="2"/>
  <c r="G156" i="2"/>
  <c r="G158" i="2"/>
  <c r="G150" i="2"/>
  <c r="G166" i="2"/>
  <c r="G165" i="2" s="1"/>
  <c r="G177" i="2"/>
  <c r="G173" i="2" s="1"/>
  <c r="G174" i="2"/>
  <c r="G186" i="2"/>
  <c r="G194" i="2"/>
  <c r="G198" i="2"/>
  <c r="G202" i="2"/>
  <c r="G204" i="2"/>
  <c r="G209" i="2"/>
  <c r="G208" i="2" s="1"/>
  <c r="G213" i="2"/>
  <c r="G212" i="2" s="1"/>
  <c r="G221" i="2"/>
  <c r="G227" i="2"/>
  <c r="G230" i="2"/>
  <c r="G236" i="2"/>
  <c r="G235" i="2" s="1"/>
  <c r="J235" i="2" s="1"/>
  <c r="G240" i="2"/>
  <c r="G242" i="2"/>
  <c r="G244" i="2"/>
  <c r="G248" i="2"/>
  <c r="G252" i="2"/>
  <c r="G251" i="2" s="1"/>
  <c r="G250" i="2" s="1"/>
  <c r="G262" i="2"/>
  <c r="I262" i="2" s="1"/>
  <c r="G265" i="2"/>
  <c r="G261" i="2" s="1"/>
  <c r="G260" i="2" s="1"/>
  <c r="G270" i="2"/>
  <c r="G269" i="2" s="1"/>
  <c r="G268" i="2" s="1"/>
  <c r="G275" i="2"/>
  <c r="G274" i="2" s="1"/>
  <c r="G277" i="2"/>
  <c r="G276" i="2"/>
  <c r="G281" i="2"/>
  <c r="G280" i="2"/>
  <c r="G285" i="2"/>
  <c r="G284" i="2" s="1"/>
  <c r="G294" i="2"/>
  <c r="G293" i="2" s="1"/>
  <c r="G299" i="2"/>
  <c r="G301" i="2"/>
  <c r="G303" i="2"/>
  <c r="G308" i="2"/>
  <c r="G312" i="2"/>
  <c r="G311" i="2" s="1"/>
  <c r="G324" i="2"/>
  <c r="G330" i="2"/>
  <c r="G329" i="2" s="1"/>
  <c r="G336" i="2"/>
  <c r="G335" i="2" s="1"/>
  <c r="G334" i="2" s="1"/>
  <c r="G340" i="2"/>
  <c r="I340" i="2" s="1"/>
  <c r="G343" i="2"/>
  <c r="G345" i="2"/>
  <c r="G348" i="2"/>
  <c r="G350" i="2"/>
  <c r="I350" i="2" s="1"/>
  <c r="G353" i="2"/>
  <c r="G352" i="2" s="1"/>
  <c r="G357" i="2"/>
  <c r="G356" i="2" s="1"/>
  <c r="G359" i="2"/>
  <c r="G363" i="2"/>
  <c r="G365" i="2"/>
  <c r="G367" i="2"/>
  <c r="I367" i="2" s="1"/>
  <c r="G373" i="2"/>
  <c r="G372" i="2" s="1"/>
  <c r="G389" i="2"/>
  <c r="I389" i="2" s="1"/>
  <c r="G385" i="2"/>
  <c r="G381" i="2"/>
  <c r="G392" i="2"/>
  <c r="G395" i="2"/>
  <c r="G398" i="2"/>
  <c r="G397" i="2" s="1"/>
  <c r="G402" i="2"/>
  <c r="G404" i="2"/>
  <c r="G409" i="2"/>
  <c r="G408" i="2" s="1"/>
  <c r="G414" i="2"/>
  <c r="G413" i="2" s="1"/>
  <c r="G418" i="2"/>
  <c r="G417" i="2" s="1"/>
  <c r="G421" i="2"/>
  <c r="G420" i="2" s="1"/>
  <c r="G427" i="2"/>
  <c r="G432" i="2"/>
  <c r="G431" i="2" s="1"/>
  <c r="G448" i="2"/>
  <c r="G447" i="2" s="1"/>
  <c r="G446" i="2" s="1"/>
  <c r="G445" i="2" s="1"/>
  <c r="G444" i="2" s="1"/>
  <c r="G443" i="2" s="1"/>
  <c r="G442" i="2" s="1"/>
  <c r="G457" i="2"/>
  <c r="G474" i="2"/>
  <c r="G479" i="2"/>
  <c r="G478" i="2" s="1"/>
  <c r="G477" i="2" s="1"/>
  <c r="G483" i="2"/>
  <c r="G482" i="2"/>
  <c r="G481" i="2" s="1"/>
  <c r="G492" i="2"/>
  <c r="G489" i="2"/>
  <c r="G497" i="2"/>
  <c r="G503" i="2"/>
  <c r="G502" i="2" s="1"/>
  <c r="G465" i="2"/>
  <c r="G462" i="2" s="1"/>
  <c r="I462" i="2" s="1"/>
  <c r="E14" i="28"/>
  <c r="E13" i="28" s="1"/>
  <c r="E21" i="28"/>
  <c r="E32" i="28"/>
  <c r="E34" i="28"/>
  <c r="E30" i="28"/>
  <c r="E27" i="28"/>
  <c r="E39" i="28"/>
  <c r="E36" i="28" s="1"/>
  <c r="E43" i="28"/>
  <c r="E47" i="28"/>
  <c r="E45" i="28"/>
  <c r="E51" i="28"/>
  <c r="E50" i="28" s="1"/>
  <c r="E59" i="28"/>
  <c r="E58" i="28" s="1"/>
  <c r="E65" i="28"/>
  <c r="E67" i="28"/>
  <c r="E71" i="28"/>
  <c r="E73" i="28"/>
  <c r="E76" i="28"/>
  <c r="E99" i="28"/>
  <c r="E97" i="28"/>
  <c r="E106" i="28"/>
  <c r="E103" i="28" s="1"/>
  <c r="E136" i="28"/>
  <c r="E123" i="28"/>
  <c r="E122" i="28" s="1"/>
  <c r="E127" i="28"/>
  <c r="E126" i="28"/>
  <c r="E112" i="28"/>
  <c r="E115" i="28"/>
  <c r="E118" i="28"/>
  <c r="E117" i="28" s="1"/>
  <c r="E132" i="28"/>
  <c r="E131" i="28" s="1"/>
  <c r="E150" i="28"/>
  <c r="E165" i="28"/>
  <c r="E171" i="28"/>
  <c r="E178" i="28"/>
  <c r="E175" i="28" s="1"/>
  <c r="E190" i="28"/>
  <c r="E188" i="28"/>
  <c r="E192" i="28"/>
  <c r="D14" i="28"/>
  <c r="D13" i="28" s="1"/>
  <c r="D21" i="28"/>
  <c r="D20" i="28" s="1"/>
  <c r="D32" i="28"/>
  <c r="D34" i="28"/>
  <c r="D30" i="28"/>
  <c r="D27" i="28"/>
  <c r="D39" i="28"/>
  <c r="D36" i="28" s="1"/>
  <c r="D43" i="28"/>
  <c r="D47" i="28"/>
  <c r="D45" i="28"/>
  <c r="D51" i="28"/>
  <c r="D50" i="28" s="1"/>
  <c r="D59" i="28"/>
  <c r="D65" i="28"/>
  <c r="D67" i="28"/>
  <c r="F67" i="28" s="1"/>
  <c r="D73" i="28"/>
  <c r="D71" i="28"/>
  <c r="D76" i="28"/>
  <c r="D99" i="28"/>
  <c r="D97" i="28"/>
  <c r="D106" i="28"/>
  <c r="D136" i="28"/>
  <c r="D123" i="28"/>
  <c r="D122" i="28" s="1"/>
  <c r="D127" i="28"/>
  <c r="D126" i="28" s="1"/>
  <c r="D112" i="28"/>
  <c r="D115" i="28"/>
  <c r="D118" i="28"/>
  <c r="D117" i="28" s="1"/>
  <c r="D132" i="28"/>
  <c r="D131" i="28" s="1"/>
  <c r="D150" i="28"/>
  <c r="D165" i="28"/>
  <c r="D171" i="28"/>
  <c r="D178" i="28"/>
  <c r="D175" i="28" s="1"/>
  <c r="F194" i="28"/>
  <c r="D190" i="28"/>
  <c r="D188" i="28"/>
  <c r="D192" i="28"/>
  <c r="F202" i="28"/>
  <c r="F201" i="28"/>
  <c r="F199" i="28"/>
  <c r="F193" i="28"/>
  <c r="C192" i="28"/>
  <c r="F191" i="28"/>
  <c r="C190" i="28"/>
  <c r="F189" i="28"/>
  <c r="F188" i="28"/>
  <c r="C188" i="28"/>
  <c r="F187" i="28"/>
  <c r="F186" i="28"/>
  <c r="F185" i="28"/>
  <c r="F184" i="28"/>
  <c r="F183" i="28"/>
  <c r="F182" i="28"/>
  <c r="F181" i="28"/>
  <c r="F180" i="28"/>
  <c r="C178" i="28"/>
  <c r="C175" i="28" s="1"/>
  <c r="F177" i="28"/>
  <c r="F176" i="28"/>
  <c r="F174" i="28"/>
  <c r="F173" i="28"/>
  <c r="C171" i="28"/>
  <c r="F170" i="28"/>
  <c r="F169" i="28"/>
  <c r="F168" i="28"/>
  <c r="F167" i="28"/>
  <c r="F165" i="28"/>
  <c r="C165" i="28"/>
  <c r="F164" i="28"/>
  <c r="F163" i="28"/>
  <c r="F162" i="28"/>
  <c r="F161" i="28"/>
  <c r="F160" i="28"/>
  <c r="F159" i="28"/>
  <c r="F158" i="28"/>
  <c r="F157" i="28"/>
  <c r="F156" i="28"/>
  <c r="F155" i="28"/>
  <c r="F154" i="28"/>
  <c r="F153" i="28"/>
  <c r="F152" i="28"/>
  <c r="C150" i="28"/>
  <c r="F148" i="28"/>
  <c r="F147" i="28"/>
  <c r="F146" i="28"/>
  <c r="F145" i="28"/>
  <c r="F144" i="28"/>
  <c r="F143" i="28"/>
  <c r="F142" i="28"/>
  <c r="F141" i="28"/>
  <c r="F140" i="28"/>
  <c r="F139" i="28"/>
  <c r="F138" i="28"/>
  <c r="F136" i="28"/>
  <c r="C136" i="28"/>
  <c r="C123" i="28"/>
  <c r="C122" i="28" s="1"/>
  <c r="C127" i="28"/>
  <c r="C126" i="28" s="1"/>
  <c r="C112" i="28"/>
  <c r="C111" i="28" s="1"/>
  <c r="C115" i="28"/>
  <c r="C118" i="28"/>
  <c r="C117" i="28" s="1"/>
  <c r="C132" i="28"/>
  <c r="C131" i="28" s="1"/>
  <c r="F135" i="28"/>
  <c r="F134" i="28"/>
  <c r="F132" i="28"/>
  <c r="F130" i="28"/>
  <c r="F129" i="28"/>
  <c r="F127" i="28"/>
  <c r="F125" i="28"/>
  <c r="F124" i="28"/>
  <c r="F121" i="28"/>
  <c r="F120" i="28"/>
  <c r="F118" i="28"/>
  <c r="F116" i="28"/>
  <c r="F114" i="28"/>
  <c r="F113" i="28"/>
  <c r="F112" i="28"/>
  <c r="E111" i="28"/>
  <c r="D111" i="28"/>
  <c r="F109" i="28"/>
  <c r="F108" i="28"/>
  <c r="C106" i="28"/>
  <c r="C103" i="28" s="1"/>
  <c r="F105" i="28"/>
  <c r="F104" i="28"/>
  <c r="F100" i="28"/>
  <c r="F99" i="28"/>
  <c r="C99" i="28"/>
  <c r="F98" i="28"/>
  <c r="C97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7" i="28"/>
  <c r="C76" i="28"/>
  <c r="F75" i="28"/>
  <c r="F74" i="28"/>
  <c r="C73" i="28"/>
  <c r="F72" i="28"/>
  <c r="C71" i="28"/>
  <c r="F69" i="28"/>
  <c r="F68" i="28"/>
  <c r="C67" i="28"/>
  <c r="C65" i="28"/>
  <c r="C51" i="28"/>
  <c r="C50" i="28" s="1"/>
  <c r="C59" i="28"/>
  <c r="C58" i="28" s="1"/>
  <c r="F66" i="28"/>
  <c r="F63" i="28"/>
  <c r="F62" i="28"/>
  <c r="F61" i="28"/>
  <c r="F60" i="28"/>
  <c r="F57" i="28"/>
  <c r="E56" i="28"/>
  <c r="F56" i="28" s="1"/>
  <c r="D56" i="28"/>
  <c r="C56" i="28"/>
  <c r="F55" i="28"/>
  <c r="F54" i="28"/>
  <c r="F53" i="28"/>
  <c r="F52" i="28"/>
  <c r="F51" i="28"/>
  <c r="C47" i="28"/>
  <c r="F46" i="28"/>
  <c r="C45" i="28"/>
  <c r="F44" i="28"/>
  <c r="C43" i="28"/>
  <c r="F41" i="28"/>
  <c r="F40" i="28"/>
  <c r="F39" i="28"/>
  <c r="C39" i="28"/>
  <c r="C36" i="28" s="1"/>
  <c r="F38" i="28"/>
  <c r="E37" i="28"/>
  <c r="D37" i="28"/>
  <c r="C37" i="28"/>
  <c r="F35" i="28"/>
  <c r="F34" i="28" s="1"/>
  <c r="C34" i="28"/>
  <c r="F33" i="28"/>
  <c r="F32" i="28"/>
  <c r="C32" i="28"/>
  <c r="F31" i="28"/>
  <c r="F30" i="28"/>
  <c r="C30" i="28"/>
  <c r="F29" i="28"/>
  <c r="F28" i="28"/>
  <c r="C27" i="28"/>
  <c r="F25" i="28"/>
  <c r="F24" i="28"/>
  <c r="F23" i="28"/>
  <c r="F22" i="28"/>
  <c r="C21" i="28"/>
  <c r="C20" i="28" s="1"/>
  <c r="F18" i="28"/>
  <c r="F17" i="28"/>
  <c r="F16" i="28"/>
  <c r="F15" i="28"/>
  <c r="F14" i="28"/>
  <c r="C14" i="28"/>
  <c r="C13" i="28" s="1"/>
  <c r="F73" i="28"/>
  <c r="I14" i="22"/>
  <c r="H14" i="22"/>
  <c r="E17" i="23"/>
  <c r="E16" i="23"/>
  <c r="E15" i="23"/>
  <c r="E14" i="23"/>
  <c r="D18" i="23"/>
  <c r="C18" i="23"/>
  <c r="E13" i="23"/>
  <c r="E12" i="23"/>
  <c r="E11" i="23"/>
  <c r="W14" i="22"/>
  <c r="L14" i="22"/>
  <c r="D123" i="21"/>
  <c r="D121" i="21"/>
  <c r="C123" i="21"/>
  <c r="F122" i="21"/>
  <c r="E122" i="21"/>
  <c r="C121" i="21"/>
  <c r="E121" i="21" s="1"/>
  <c r="F121" i="21"/>
  <c r="D117" i="21"/>
  <c r="C117" i="21"/>
  <c r="F116" i="21"/>
  <c r="E116" i="21"/>
  <c r="F115" i="21"/>
  <c r="E115" i="21"/>
  <c r="D114" i="21"/>
  <c r="C114" i="21"/>
  <c r="F114" i="21" s="1"/>
  <c r="F113" i="21"/>
  <c r="E113" i="21"/>
  <c r="F112" i="21"/>
  <c r="E112" i="21"/>
  <c r="D111" i="21"/>
  <c r="C111" i="21"/>
  <c r="D110" i="21"/>
  <c r="F108" i="21"/>
  <c r="E108" i="21"/>
  <c r="D107" i="21"/>
  <c r="D101" i="21"/>
  <c r="D88" i="21"/>
  <c r="D73" i="21"/>
  <c r="D65" i="21"/>
  <c r="E65" i="21" s="1"/>
  <c r="D60" i="21"/>
  <c r="D54" i="21"/>
  <c r="E54" i="21" s="1"/>
  <c r="D47" i="21"/>
  <c r="D36" i="21"/>
  <c r="D29" i="21"/>
  <c r="D22" i="21"/>
  <c r="D16" i="21"/>
  <c r="C107" i="21"/>
  <c r="F105" i="21"/>
  <c r="E105" i="21"/>
  <c r="D104" i="21"/>
  <c r="F104" i="21" s="1"/>
  <c r="C104" i="21"/>
  <c r="E104" i="21"/>
  <c r="F102" i="21"/>
  <c r="E102" i="21"/>
  <c r="D99" i="21"/>
  <c r="C101" i="21"/>
  <c r="F101" i="21" s="1"/>
  <c r="C88" i="21"/>
  <c r="C73" i="21"/>
  <c r="F73" i="21" s="1"/>
  <c r="C65" i="21"/>
  <c r="C60" i="21"/>
  <c r="C54" i="21"/>
  <c r="C47" i="21"/>
  <c r="C36" i="21"/>
  <c r="F36" i="21" s="1"/>
  <c r="C29" i="21"/>
  <c r="F29" i="21" s="1"/>
  <c r="C22" i="21"/>
  <c r="C16" i="21"/>
  <c r="F100" i="21"/>
  <c r="E100" i="21"/>
  <c r="C99" i="21"/>
  <c r="E99" i="21" s="1"/>
  <c r="F96" i="21"/>
  <c r="E96" i="21"/>
  <c r="F95" i="21"/>
  <c r="E95" i="21"/>
  <c r="D94" i="21"/>
  <c r="C94" i="21"/>
  <c r="D93" i="21"/>
  <c r="F92" i="21"/>
  <c r="E92" i="21"/>
  <c r="D91" i="21"/>
  <c r="D77" i="21"/>
  <c r="E77" i="21" s="1"/>
  <c r="D39" i="21"/>
  <c r="D24" i="21"/>
  <c r="C91" i="21"/>
  <c r="F90" i="21"/>
  <c r="E90" i="21"/>
  <c r="F89" i="21"/>
  <c r="E89" i="21"/>
  <c r="E88" i="21"/>
  <c r="F87" i="21"/>
  <c r="E87" i="21"/>
  <c r="F86" i="21"/>
  <c r="E86" i="21"/>
  <c r="D85" i="21"/>
  <c r="E85" i="21" s="1"/>
  <c r="C85" i="21"/>
  <c r="D81" i="21"/>
  <c r="D129" i="21" s="1"/>
  <c r="C81" i="21"/>
  <c r="F79" i="21"/>
  <c r="E79" i="21"/>
  <c r="F78" i="21"/>
  <c r="E78" i="21"/>
  <c r="C77" i="21"/>
  <c r="F75" i="21"/>
  <c r="E75" i="21"/>
  <c r="F74" i="21"/>
  <c r="E74" i="21"/>
  <c r="F71" i="21"/>
  <c r="E71" i="21"/>
  <c r="F70" i="21"/>
  <c r="E70" i="21"/>
  <c r="D69" i="21"/>
  <c r="D68" i="21" s="1"/>
  <c r="C69" i="21"/>
  <c r="F69" i="21" s="1"/>
  <c r="F66" i="21"/>
  <c r="E66" i="21"/>
  <c r="F65" i="21"/>
  <c r="F64" i="21"/>
  <c r="E64" i="21"/>
  <c r="D63" i="21"/>
  <c r="C63" i="21"/>
  <c r="F63" i="21" s="1"/>
  <c r="E63" i="21"/>
  <c r="C62" i="21"/>
  <c r="F61" i="21"/>
  <c r="E61" i="21"/>
  <c r="F60" i="21"/>
  <c r="F59" i="21"/>
  <c r="E59" i="21"/>
  <c r="D58" i="21"/>
  <c r="C58" i="21"/>
  <c r="E58" i="21" s="1"/>
  <c r="F55" i="21"/>
  <c r="E55" i="21"/>
  <c r="F54" i="21"/>
  <c r="F53" i="21"/>
  <c r="E53" i="21"/>
  <c r="D52" i="21"/>
  <c r="C52" i="21"/>
  <c r="F49" i="21"/>
  <c r="E49" i="21"/>
  <c r="F48" i="21"/>
  <c r="E48" i="21"/>
  <c r="F46" i="21"/>
  <c r="E46" i="21"/>
  <c r="F45" i="21"/>
  <c r="E45" i="21"/>
  <c r="D44" i="21"/>
  <c r="C44" i="21"/>
  <c r="C43" i="21"/>
  <c r="C42" i="21" s="1"/>
  <c r="F41" i="21"/>
  <c r="E41" i="21"/>
  <c r="F40" i="21"/>
  <c r="E40" i="21"/>
  <c r="C39" i="21"/>
  <c r="F39" i="21" s="1"/>
  <c r="F38" i="21"/>
  <c r="E38" i="21"/>
  <c r="F37" i="21"/>
  <c r="E37" i="21"/>
  <c r="E36" i="21"/>
  <c r="F35" i="21"/>
  <c r="E35" i="21"/>
  <c r="F34" i="21"/>
  <c r="E34" i="21"/>
  <c r="D33" i="21"/>
  <c r="C33" i="21"/>
  <c r="F33" i="21" s="1"/>
  <c r="C32" i="21"/>
  <c r="F30" i="21"/>
  <c r="E30" i="21"/>
  <c r="F28" i="21"/>
  <c r="E28" i="21"/>
  <c r="D27" i="21"/>
  <c r="C27" i="21"/>
  <c r="F25" i="21"/>
  <c r="E25" i="21"/>
  <c r="C24" i="21"/>
  <c r="F23" i="21"/>
  <c r="E23" i="21"/>
  <c r="E22" i="21"/>
  <c r="F21" i="21"/>
  <c r="E21" i="21"/>
  <c r="D20" i="21"/>
  <c r="D19" i="21" s="1"/>
  <c r="C20" i="21"/>
  <c r="F20" i="21" s="1"/>
  <c r="D14" i="21"/>
  <c r="F17" i="21"/>
  <c r="E17" i="21"/>
  <c r="E16" i="21"/>
  <c r="F15" i="21"/>
  <c r="E15" i="21"/>
  <c r="C14" i="21"/>
  <c r="E14" i="21"/>
  <c r="F14" i="21"/>
  <c r="D13" i="21"/>
  <c r="D12" i="21" s="1"/>
  <c r="F16" i="21"/>
  <c r="F22" i="21"/>
  <c r="F27" i="21"/>
  <c r="F47" i="21"/>
  <c r="F58" i="21"/>
  <c r="F77" i="21"/>
  <c r="F88" i="21"/>
  <c r="D103" i="21"/>
  <c r="C13" i="21"/>
  <c r="E27" i="21"/>
  <c r="C98" i="21"/>
  <c r="F23" i="19"/>
  <c r="E24" i="19" s="1"/>
  <c r="D16" i="18"/>
  <c r="E16" i="18"/>
  <c r="G16" i="18"/>
  <c r="H16" i="18"/>
  <c r="C18" i="18"/>
  <c r="C19" i="18"/>
  <c r="C20" i="18"/>
  <c r="C21" i="18"/>
  <c r="C22" i="18"/>
  <c r="F18" i="18"/>
  <c r="J18" i="18"/>
  <c r="K18" i="18"/>
  <c r="F19" i="18"/>
  <c r="F20" i="18"/>
  <c r="F21" i="18"/>
  <c r="F22" i="18"/>
  <c r="F23" i="18"/>
  <c r="J19" i="18"/>
  <c r="K19" i="18"/>
  <c r="K20" i="18"/>
  <c r="K21" i="18"/>
  <c r="K22" i="18"/>
  <c r="J20" i="18"/>
  <c r="I20" i="18" s="1"/>
  <c r="J21" i="18"/>
  <c r="J22" i="18"/>
  <c r="K23" i="18"/>
  <c r="J24" i="18"/>
  <c r="K24" i="18"/>
  <c r="F33" i="18"/>
  <c r="H33" i="18"/>
  <c r="K33" i="18" s="1"/>
  <c r="I33" i="18"/>
  <c r="J33" i="18"/>
  <c r="I34" i="18"/>
  <c r="J34" i="18"/>
  <c r="K34" i="18"/>
  <c r="C36" i="18"/>
  <c r="C35" i="18" s="1"/>
  <c r="D35" i="18"/>
  <c r="G35" i="18"/>
  <c r="E35" i="18"/>
  <c r="H35" i="18"/>
  <c r="K35" i="18" s="1"/>
  <c r="F35" i="18"/>
  <c r="I36" i="18"/>
  <c r="J36" i="18"/>
  <c r="K36" i="18"/>
  <c r="I37" i="18"/>
  <c r="J37" i="18"/>
  <c r="K37" i="18"/>
  <c r="E39" i="18"/>
  <c r="H39" i="18"/>
  <c r="H58" i="18"/>
  <c r="H56" i="18" s="1"/>
  <c r="H49" i="18"/>
  <c r="I40" i="18"/>
  <c r="J40" i="18"/>
  <c r="K40" i="18"/>
  <c r="C41" i="18"/>
  <c r="I41" i="18" s="1"/>
  <c r="J41" i="18"/>
  <c r="K41" i="18"/>
  <c r="K42" i="18"/>
  <c r="K43" i="18"/>
  <c r="K44" i="18"/>
  <c r="D42" i="18"/>
  <c r="C42" i="18" s="1"/>
  <c r="G42" i="18"/>
  <c r="J43" i="18"/>
  <c r="J44" i="18"/>
  <c r="J56" i="18"/>
  <c r="J69" i="18"/>
  <c r="J70" i="18"/>
  <c r="C43" i="18"/>
  <c r="F43" i="18"/>
  <c r="I43" i="18" s="1"/>
  <c r="C44" i="18"/>
  <c r="I44" i="18" s="1"/>
  <c r="F44" i="18"/>
  <c r="C45" i="18"/>
  <c r="F45" i="18"/>
  <c r="J45" i="18"/>
  <c r="K45" i="18"/>
  <c r="C46" i="18"/>
  <c r="F46" i="18"/>
  <c r="J46" i="18"/>
  <c r="K46" i="18"/>
  <c r="C47" i="18"/>
  <c r="F47" i="18"/>
  <c r="J47" i="18"/>
  <c r="K47" i="18"/>
  <c r="C48" i="18"/>
  <c r="F48" i="18"/>
  <c r="I48" i="18"/>
  <c r="J48" i="18"/>
  <c r="K48" i="18"/>
  <c r="E49" i="18"/>
  <c r="F55" i="18"/>
  <c r="F49" i="18" s="1"/>
  <c r="C50" i="18"/>
  <c r="I50" i="18" s="1"/>
  <c r="J50" i="18"/>
  <c r="K50" i="18"/>
  <c r="K49" i="18" s="1"/>
  <c r="K51" i="18"/>
  <c r="K52" i="18"/>
  <c r="K53" i="18"/>
  <c r="K54" i="18"/>
  <c r="K55" i="18"/>
  <c r="C51" i="18"/>
  <c r="I51" i="18"/>
  <c r="J51" i="18"/>
  <c r="I52" i="18"/>
  <c r="J52" i="18"/>
  <c r="C53" i="18"/>
  <c r="I53" i="18" s="1"/>
  <c r="J53" i="18"/>
  <c r="I54" i="18"/>
  <c r="J54" i="18"/>
  <c r="C55" i="18"/>
  <c r="J55" i="18"/>
  <c r="F58" i="18"/>
  <c r="F56" i="18"/>
  <c r="I57" i="18"/>
  <c r="J57" i="18"/>
  <c r="K57" i="18"/>
  <c r="E58" i="18"/>
  <c r="J58" i="18"/>
  <c r="I59" i="18"/>
  <c r="J59" i="18"/>
  <c r="K59" i="18"/>
  <c r="I60" i="18"/>
  <c r="J60" i="18"/>
  <c r="K60" i="18"/>
  <c r="I61" i="18"/>
  <c r="J61" i="18"/>
  <c r="K61" i="18"/>
  <c r="I62" i="18"/>
  <c r="J62" i="18"/>
  <c r="K62" i="18"/>
  <c r="I63" i="18"/>
  <c r="J63" i="18"/>
  <c r="K63" i="18"/>
  <c r="C64" i="18"/>
  <c r="I64" i="18" s="1"/>
  <c r="J64" i="18"/>
  <c r="K64" i="18"/>
  <c r="I65" i="18"/>
  <c r="J65" i="18"/>
  <c r="K65" i="18"/>
  <c r="I66" i="18"/>
  <c r="J66" i="18"/>
  <c r="K66" i="18"/>
  <c r="I67" i="18"/>
  <c r="J67" i="18"/>
  <c r="K67" i="18"/>
  <c r="I68" i="18"/>
  <c r="J68" i="18"/>
  <c r="K68" i="18"/>
  <c r="I69" i="18"/>
  <c r="K69" i="18"/>
  <c r="I70" i="18"/>
  <c r="K70" i="18"/>
  <c r="E71" i="18"/>
  <c r="F71" i="18"/>
  <c r="J71" i="18"/>
  <c r="C72" i="18"/>
  <c r="F72" i="18"/>
  <c r="I72" i="18" s="1"/>
  <c r="J72" i="18"/>
  <c r="K72" i="18"/>
  <c r="J73" i="18"/>
  <c r="H75" i="18"/>
  <c r="H74" i="18" s="1"/>
  <c r="J74" i="18"/>
  <c r="F76" i="18"/>
  <c r="F75" i="18" s="1"/>
  <c r="F74" i="18" s="1"/>
  <c r="C76" i="18"/>
  <c r="K76" i="18"/>
  <c r="C77" i="18"/>
  <c r="I77" i="18" s="1"/>
  <c r="K77" i="18"/>
  <c r="E78" i="18"/>
  <c r="C79" i="18"/>
  <c r="I79" i="18" s="1"/>
  <c r="K79" i="18"/>
  <c r="I80" i="18"/>
  <c r="J80" i="18"/>
  <c r="K80" i="18"/>
  <c r="I19" i="18"/>
  <c r="C78" i="18"/>
  <c r="I78" i="18" s="1"/>
  <c r="F42" i="18"/>
  <c r="F39" i="18" s="1"/>
  <c r="F38" i="18" s="1"/>
  <c r="F32" i="18" s="1"/>
  <c r="F15" i="17"/>
  <c r="F32" i="17"/>
  <c r="F34" i="17"/>
  <c r="F36" i="17"/>
  <c r="F26" i="17"/>
  <c r="E15" i="17"/>
  <c r="E32" i="17"/>
  <c r="D32" i="17"/>
  <c r="G32" i="17" s="1"/>
  <c r="E36" i="17"/>
  <c r="G36" i="17" s="1"/>
  <c r="D36" i="17"/>
  <c r="D26" i="17"/>
  <c r="G38" i="17"/>
  <c r="G37" i="17"/>
  <c r="G35" i="17"/>
  <c r="E34" i="17"/>
  <c r="D34" i="17"/>
  <c r="G33" i="17"/>
  <c r="G31" i="17"/>
  <c r="G28" i="17"/>
  <c r="G27" i="17"/>
  <c r="E26" i="17"/>
  <c r="H26" i="17" s="1"/>
  <c r="G25" i="17"/>
  <c r="G24" i="17"/>
  <c r="G22" i="17"/>
  <c r="G21" i="17"/>
  <c r="G20" i="17"/>
  <c r="G18" i="17"/>
  <c r="G17" i="17"/>
  <c r="G16" i="17"/>
  <c r="D15" i="17"/>
  <c r="G12" i="17"/>
  <c r="F25" i="16"/>
  <c r="H25" i="16" s="1"/>
  <c r="G25" i="16"/>
  <c r="E25" i="16"/>
  <c r="D25" i="16"/>
  <c r="C25" i="16"/>
  <c r="B23" i="16"/>
  <c r="C12" i="13"/>
  <c r="D42" i="12"/>
  <c r="C42" i="12"/>
  <c r="E42" i="12" s="1"/>
  <c r="C16" i="12"/>
  <c r="C22" i="12"/>
  <c r="C27" i="12"/>
  <c r="C31" i="12"/>
  <c r="C37" i="12"/>
  <c r="C40" i="12"/>
  <c r="C47" i="12"/>
  <c r="C49" i="12"/>
  <c r="C51" i="12"/>
  <c r="C18" i="12"/>
  <c r="D51" i="12"/>
  <c r="E50" i="12"/>
  <c r="D49" i="12"/>
  <c r="E48" i="12"/>
  <c r="D47" i="12"/>
  <c r="E47" i="12" s="1"/>
  <c r="E46" i="12"/>
  <c r="E45" i="12"/>
  <c r="E44" i="12"/>
  <c r="E43" i="12"/>
  <c r="E41" i="12"/>
  <c r="D40" i="12"/>
  <c r="E40" i="12" s="1"/>
  <c r="E39" i="12"/>
  <c r="E38" i="12"/>
  <c r="D37" i="12"/>
  <c r="E37" i="12" s="1"/>
  <c r="E36" i="12"/>
  <c r="E35" i="12"/>
  <c r="E34" i="12"/>
  <c r="E33" i="12"/>
  <c r="E32" i="12"/>
  <c r="D31" i="12"/>
  <c r="E30" i="12"/>
  <c r="E29" i="12"/>
  <c r="E28" i="12"/>
  <c r="D27" i="12"/>
  <c r="E26" i="12"/>
  <c r="E25" i="12"/>
  <c r="E24" i="12"/>
  <c r="E23" i="12"/>
  <c r="D22" i="12"/>
  <c r="E22" i="12" s="1"/>
  <c r="E21" i="12"/>
  <c r="E20" i="12"/>
  <c r="E19" i="12"/>
  <c r="D18" i="12"/>
  <c r="E18" i="12" s="1"/>
  <c r="E17" i="12"/>
  <c r="E15" i="12"/>
  <c r="D14" i="12"/>
  <c r="D16" i="12" s="1"/>
  <c r="E13" i="12"/>
  <c r="E12" i="12"/>
  <c r="E11" i="12"/>
  <c r="E10" i="12"/>
  <c r="E9" i="12"/>
  <c r="G26" i="17"/>
  <c r="E27" i="12"/>
  <c r="F330" i="2"/>
  <c r="J330" i="2" s="1"/>
  <c r="F324" i="2"/>
  <c r="J927" i="2"/>
  <c r="I927" i="2"/>
  <c r="J925" i="2"/>
  <c r="I925" i="2"/>
  <c r="J923" i="2"/>
  <c r="I923" i="2"/>
  <c r="J921" i="2"/>
  <c r="I921" i="2"/>
  <c r="I919" i="2"/>
  <c r="J918" i="2"/>
  <c r="I918" i="2"/>
  <c r="J917" i="2"/>
  <c r="I917" i="2"/>
  <c r="J912" i="2"/>
  <c r="I912" i="2"/>
  <c r="I907" i="2"/>
  <c r="I906" i="2"/>
  <c r="I903" i="2"/>
  <c r="J902" i="2"/>
  <c r="I902" i="2"/>
  <c r="J901" i="2"/>
  <c r="I901" i="2"/>
  <c r="J892" i="2"/>
  <c r="I892" i="2"/>
  <c r="J890" i="2"/>
  <c r="I890" i="2"/>
  <c r="J887" i="2"/>
  <c r="I887" i="2"/>
  <c r="J886" i="2"/>
  <c r="J884" i="2"/>
  <c r="I884" i="2"/>
  <c r="J882" i="2"/>
  <c r="I882" i="2"/>
  <c r="J881" i="2"/>
  <c r="I881" i="2"/>
  <c r="I875" i="2"/>
  <c r="J867" i="2"/>
  <c r="I867" i="2"/>
  <c r="J860" i="2"/>
  <c r="I860" i="2"/>
  <c r="J859" i="2"/>
  <c r="I859" i="2"/>
  <c r="J856" i="2"/>
  <c r="I856" i="2"/>
  <c r="I848" i="2"/>
  <c r="I847" i="2"/>
  <c r="I846" i="2"/>
  <c r="I845" i="2"/>
  <c r="I844" i="2"/>
  <c r="I843" i="2"/>
  <c r="J842" i="2"/>
  <c r="I842" i="2"/>
  <c r="J839" i="2"/>
  <c r="I839" i="2"/>
  <c r="J837" i="2"/>
  <c r="I837" i="2"/>
  <c r="I832" i="2"/>
  <c r="J831" i="2"/>
  <c r="I831" i="2"/>
  <c r="J830" i="2"/>
  <c r="I830" i="2"/>
  <c r="J823" i="2"/>
  <c r="I823" i="2"/>
  <c r="I822" i="2"/>
  <c r="I821" i="2"/>
  <c r="J818" i="2"/>
  <c r="I818" i="2"/>
  <c r="I817" i="2"/>
  <c r="I816" i="2"/>
  <c r="J812" i="2"/>
  <c r="I812" i="2"/>
  <c r="J810" i="2"/>
  <c r="I810" i="2"/>
  <c r="J808" i="2"/>
  <c r="I808" i="2"/>
  <c r="J807" i="2"/>
  <c r="I807" i="2"/>
  <c r="I800" i="2"/>
  <c r="I799" i="2"/>
  <c r="J798" i="2"/>
  <c r="I798" i="2"/>
  <c r="J797" i="2"/>
  <c r="I797" i="2"/>
  <c r="J796" i="2"/>
  <c r="I796" i="2"/>
  <c r="J795" i="2"/>
  <c r="I795" i="2"/>
  <c r="J794" i="2"/>
  <c r="I794" i="2"/>
  <c r="J791" i="2"/>
  <c r="I791" i="2"/>
  <c r="I783" i="2"/>
  <c r="I782" i="2"/>
  <c r="I776" i="2"/>
  <c r="I775" i="2"/>
  <c r="J774" i="2"/>
  <c r="J772" i="2"/>
  <c r="J771" i="2"/>
  <c r="J770" i="2"/>
  <c r="I770" i="2"/>
  <c r="J769" i="2"/>
  <c r="I769" i="2"/>
  <c r="J765" i="2"/>
  <c r="I765" i="2"/>
  <c r="J764" i="2"/>
  <c r="I764" i="2"/>
  <c r="I758" i="2"/>
  <c r="J750" i="2"/>
  <c r="I750" i="2"/>
  <c r="J749" i="2"/>
  <c r="I749" i="2"/>
  <c r="J746" i="2"/>
  <c r="I746" i="2"/>
  <c r="J745" i="2"/>
  <c r="I745" i="2"/>
  <c r="J742" i="2"/>
  <c r="I742" i="2"/>
  <c r="J741" i="2"/>
  <c r="I741" i="2"/>
  <c r="J733" i="2"/>
  <c r="I733" i="2"/>
  <c r="J731" i="2"/>
  <c r="I731" i="2"/>
  <c r="J730" i="2"/>
  <c r="I730" i="2"/>
  <c r="I726" i="2"/>
  <c r="J724" i="2"/>
  <c r="I724" i="2"/>
  <c r="I723" i="2"/>
  <c r="J713" i="2"/>
  <c r="I713" i="2"/>
  <c r="J706" i="2"/>
  <c r="I706" i="2"/>
  <c r="J705" i="2"/>
  <c r="I705" i="2"/>
  <c r="J702" i="2"/>
  <c r="I702" i="2"/>
  <c r="J701" i="2"/>
  <c r="I701" i="2"/>
  <c r="I699" i="2"/>
  <c r="J698" i="2"/>
  <c r="I698" i="2"/>
  <c r="J694" i="2"/>
  <c r="I694" i="2"/>
  <c r="J692" i="2"/>
  <c r="I692" i="2"/>
  <c r="J690" i="2"/>
  <c r="I690" i="2"/>
  <c r="J686" i="2"/>
  <c r="I686" i="2"/>
  <c r="J678" i="2"/>
  <c r="I678" i="2"/>
  <c r="J674" i="2"/>
  <c r="I674" i="2"/>
  <c r="J673" i="2"/>
  <c r="I673" i="2"/>
  <c r="J670" i="2"/>
  <c r="I670" i="2"/>
  <c r="J669" i="2"/>
  <c r="J666" i="2"/>
  <c r="I666" i="2"/>
  <c r="J665" i="2"/>
  <c r="I665" i="2"/>
  <c r="J664" i="2"/>
  <c r="I664" i="2"/>
  <c r="J663" i="2"/>
  <c r="I663" i="2"/>
  <c r="I660" i="2"/>
  <c r="I659" i="2"/>
  <c r="I658" i="2"/>
  <c r="I656" i="2"/>
  <c r="I654" i="2"/>
  <c r="J650" i="2"/>
  <c r="I650" i="2"/>
  <c r="J649" i="2"/>
  <c r="J648" i="2"/>
  <c r="I648" i="2"/>
  <c r="J647" i="2"/>
  <c r="I647" i="2"/>
  <c r="J646" i="2"/>
  <c r="I646" i="2"/>
  <c r="J645" i="2"/>
  <c r="J644" i="2"/>
  <c r="I644" i="2"/>
  <c r="J643" i="2"/>
  <c r="J642" i="2"/>
  <c r="I642" i="2"/>
  <c r="J641" i="2"/>
  <c r="I641" i="2"/>
  <c r="I637" i="2"/>
  <c r="J636" i="2"/>
  <c r="I636" i="2"/>
  <c r="J635" i="2"/>
  <c r="I635" i="2"/>
  <c r="J628" i="2"/>
  <c r="J627" i="2"/>
  <c r="J626" i="2"/>
  <c r="J625" i="2"/>
  <c r="J615" i="2"/>
  <c r="I615" i="2"/>
  <c r="J611" i="2"/>
  <c r="I611" i="2"/>
  <c r="J609" i="2"/>
  <c r="I609" i="2"/>
  <c r="I602" i="2"/>
  <c r="J598" i="2"/>
  <c r="I598" i="2"/>
  <c r="J597" i="2"/>
  <c r="I597" i="2"/>
  <c r="J596" i="2"/>
  <c r="I596" i="2"/>
  <c r="J590" i="2"/>
  <c r="I590" i="2"/>
  <c r="J589" i="2"/>
  <c r="I589" i="2"/>
  <c r="J586" i="2"/>
  <c r="I586" i="2"/>
  <c r="J584" i="2"/>
  <c r="I584" i="2"/>
  <c r="J583" i="2"/>
  <c r="I583" i="2"/>
  <c r="J580" i="2"/>
  <c r="I580" i="2"/>
  <c r="J578" i="2"/>
  <c r="I578" i="2"/>
  <c r="J574" i="2"/>
  <c r="I574" i="2"/>
  <c r="J570" i="2"/>
  <c r="I570" i="2"/>
  <c r="J567" i="2"/>
  <c r="I567" i="2"/>
  <c r="J566" i="2"/>
  <c r="I566" i="2"/>
  <c r="J565" i="2"/>
  <c r="I565" i="2"/>
  <c r="J563" i="2"/>
  <c r="I563" i="2"/>
  <c r="J561" i="2"/>
  <c r="I561" i="2"/>
  <c r="J559" i="2"/>
  <c r="I559" i="2"/>
  <c r="J557" i="2"/>
  <c r="I557" i="2"/>
  <c r="J554" i="2"/>
  <c r="I554" i="2"/>
  <c r="J553" i="2"/>
  <c r="I553" i="2"/>
  <c r="J550" i="2"/>
  <c r="I550" i="2"/>
  <c r="J548" i="2"/>
  <c r="I548" i="2"/>
  <c r="J541" i="2"/>
  <c r="I541" i="2"/>
  <c r="J539" i="2"/>
  <c r="I539" i="2"/>
  <c r="J538" i="2"/>
  <c r="I538" i="2"/>
  <c r="J533" i="2"/>
  <c r="I533" i="2"/>
  <c r="J529" i="2"/>
  <c r="I529" i="2"/>
  <c r="J526" i="2"/>
  <c r="I526" i="2"/>
  <c r="J525" i="2"/>
  <c r="J524" i="2"/>
  <c r="I524" i="2"/>
  <c r="J523" i="2"/>
  <c r="I523" i="2"/>
  <c r="J521" i="2"/>
  <c r="I521" i="2"/>
  <c r="J513" i="2"/>
  <c r="I513" i="2"/>
  <c r="J512" i="2"/>
  <c r="J504" i="2"/>
  <c r="I504" i="2"/>
  <c r="J498" i="2"/>
  <c r="I498" i="2"/>
  <c r="J495" i="2"/>
  <c r="I495" i="2"/>
  <c r="I494" i="2"/>
  <c r="I493" i="2"/>
  <c r="J490" i="2"/>
  <c r="I490" i="2"/>
  <c r="J484" i="2"/>
  <c r="I484" i="2"/>
  <c r="J480" i="2"/>
  <c r="I480" i="2"/>
  <c r="I466" i="2"/>
  <c r="J464" i="2"/>
  <c r="I464" i="2"/>
  <c r="J463" i="2"/>
  <c r="J458" i="2"/>
  <c r="I458" i="2"/>
  <c r="J456" i="2"/>
  <c r="I456" i="2"/>
  <c r="J455" i="2"/>
  <c r="I455" i="2"/>
  <c r="J452" i="2"/>
  <c r="I452" i="2"/>
  <c r="J451" i="2"/>
  <c r="I451" i="2"/>
  <c r="J450" i="2"/>
  <c r="I450" i="2"/>
  <c r="J441" i="2"/>
  <c r="J440" i="2"/>
  <c r="J439" i="2"/>
  <c r="J438" i="2"/>
  <c r="J437" i="2"/>
  <c r="J436" i="2"/>
  <c r="J435" i="2"/>
  <c r="J434" i="2"/>
  <c r="I434" i="2"/>
  <c r="J433" i="2"/>
  <c r="I433" i="2"/>
  <c r="J430" i="2"/>
  <c r="I430" i="2"/>
  <c r="J429" i="2"/>
  <c r="I429" i="2"/>
  <c r="I425" i="2"/>
  <c r="I424" i="2"/>
  <c r="I423" i="2"/>
  <c r="J419" i="2"/>
  <c r="I419" i="2"/>
  <c r="J415" i="2"/>
  <c r="I415" i="2"/>
  <c r="I411" i="2"/>
  <c r="I410" i="2"/>
  <c r="J407" i="2"/>
  <c r="I407" i="2"/>
  <c r="J406" i="2"/>
  <c r="J405" i="2"/>
  <c r="I405" i="2"/>
  <c r="J403" i="2"/>
  <c r="I403" i="2"/>
  <c r="I400" i="2"/>
  <c r="I399" i="2"/>
  <c r="J396" i="2"/>
  <c r="I396" i="2"/>
  <c r="J394" i="2"/>
  <c r="I394" i="2"/>
  <c r="J393" i="2"/>
  <c r="I393" i="2"/>
  <c r="J391" i="2"/>
  <c r="I391" i="2"/>
  <c r="J390" i="2"/>
  <c r="I390" i="2"/>
  <c r="J388" i="2"/>
  <c r="I388" i="2"/>
  <c r="J387" i="2"/>
  <c r="I387" i="2"/>
  <c r="I386" i="2"/>
  <c r="J384" i="2"/>
  <c r="I384" i="2"/>
  <c r="J383" i="2"/>
  <c r="I383" i="2"/>
  <c r="J382" i="2"/>
  <c r="I382" i="2"/>
  <c r="J377" i="2"/>
  <c r="I377" i="2"/>
  <c r="J376" i="2"/>
  <c r="I376" i="2"/>
  <c r="J375" i="2"/>
  <c r="I375" i="2"/>
  <c r="J368" i="2"/>
  <c r="I368" i="2"/>
  <c r="J366" i="2"/>
  <c r="I366" i="2"/>
  <c r="J364" i="2"/>
  <c r="I364" i="2"/>
  <c r="J360" i="2"/>
  <c r="I360" i="2"/>
  <c r="J358" i="2"/>
  <c r="I358" i="2"/>
  <c r="J355" i="2"/>
  <c r="I355" i="2"/>
  <c r="I354" i="2"/>
  <c r="J351" i="2"/>
  <c r="I351" i="2"/>
  <c r="J349" i="2"/>
  <c r="I349" i="2"/>
  <c r="J346" i="2"/>
  <c r="I346" i="2"/>
  <c r="J344" i="2"/>
  <c r="I344" i="2"/>
  <c r="J342" i="2"/>
  <c r="I342" i="2"/>
  <c r="J341" i="2"/>
  <c r="I341" i="2"/>
  <c r="J337" i="2"/>
  <c r="I337" i="2"/>
  <c r="J333" i="2"/>
  <c r="I333" i="2"/>
  <c r="I332" i="2"/>
  <c r="I331" i="2"/>
  <c r="J328" i="2"/>
  <c r="I328" i="2"/>
  <c r="I327" i="2"/>
  <c r="I326" i="2"/>
  <c r="I316" i="2"/>
  <c r="I315" i="2"/>
  <c r="I314" i="2"/>
  <c r="I313" i="2"/>
  <c r="J310" i="2"/>
  <c r="J304" i="2"/>
  <c r="I304" i="2"/>
  <c r="J302" i="2"/>
  <c r="I302" i="2"/>
  <c r="J300" i="2"/>
  <c r="I300" i="2"/>
  <c r="J296" i="2"/>
  <c r="I296" i="2"/>
  <c r="J295" i="2"/>
  <c r="I295" i="2"/>
  <c r="J289" i="2"/>
  <c r="I289" i="2"/>
  <c r="I288" i="2"/>
  <c r="I287" i="2"/>
  <c r="J286" i="2"/>
  <c r="I286" i="2"/>
  <c r="J282" i="2"/>
  <c r="I282" i="2"/>
  <c r="J279" i="2"/>
  <c r="I279" i="2"/>
  <c r="J278" i="2"/>
  <c r="I278" i="2"/>
  <c r="J271" i="2"/>
  <c r="I271" i="2"/>
  <c r="J266" i="2"/>
  <c r="I266" i="2"/>
  <c r="J264" i="2"/>
  <c r="I264" i="2"/>
  <c r="J263" i="2"/>
  <c r="I263" i="2"/>
  <c r="I257" i="2"/>
  <c r="I256" i="2"/>
  <c r="I255" i="2"/>
  <c r="I254" i="2"/>
  <c r="J253" i="2"/>
  <c r="I253" i="2"/>
  <c r="J249" i="2"/>
  <c r="I249" i="2"/>
  <c r="J247" i="2"/>
  <c r="I247" i="2"/>
  <c r="J246" i="2"/>
  <c r="I246" i="2"/>
  <c r="J245" i="2"/>
  <c r="I245" i="2"/>
  <c r="J243" i="2"/>
  <c r="I243" i="2"/>
  <c r="J241" i="2"/>
  <c r="I241" i="2"/>
  <c r="J239" i="2"/>
  <c r="I239" i="2"/>
  <c r="J238" i="2"/>
  <c r="I238" i="2"/>
  <c r="J234" i="2"/>
  <c r="I234" i="2"/>
  <c r="J233" i="2"/>
  <c r="I233" i="2"/>
  <c r="J232" i="2"/>
  <c r="I232" i="2"/>
  <c r="J231" i="2"/>
  <c r="J229" i="2"/>
  <c r="I229" i="2"/>
  <c r="J228" i="2"/>
  <c r="I228" i="2"/>
  <c r="J222" i="2"/>
  <c r="I222" i="2"/>
  <c r="I216" i="2"/>
  <c r="J215" i="2"/>
  <c r="J211" i="2"/>
  <c r="I211" i="2"/>
  <c r="J210" i="2"/>
  <c r="I210" i="2"/>
  <c r="J201" i="2"/>
  <c r="I201" i="2"/>
  <c r="J200" i="2"/>
  <c r="I200" i="2"/>
  <c r="J196" i="2"/>
  <c r="I196" i="2"/>
  <c r="J195" i="2"/>
  <c r="I195" i="2"/>
  <c r="J188" i="2"/>
  <c r="I188" i="2"/>
  <c r="J187" i="2"/>
  <c r="I187" i="2"/>
  <c r="J184" i="2"/>
  <c r="I184" i="2"/>
  <c r="J183" i="2"/>
  <c r="I183" i="2"/>
  <c r="J182" i="2"/>
  <c r="I182" i="2"/>
  <c r="J181" i="2"/>
  <c r="I181" i="2"/>
  <c r="J180" i="2"/>
  <c r="I180" i="2"/>
  <c r="J179" i="2"/>
  <c r="I179" i="2"/>
  <c r="J178" i="2"/>
  <c r="I175" i="2"/>
  <c r="J170" i="2"/>
  <c r="I170" i="2"/>
  <c r="J169" i="2"/>
  <c r="J168" i="2"/>
  <c r="I168" i="2"/>
  <c r="J167" i="2"/>
  <c r="I167" i="2"/>
  <c r="J161" i="2"/>
  <c r="I161" i="2"/>
  <c r="J160" i="2"/>
  <c r="I160" i="2"/>
  <c r="J159" i="2"/>
  <c r="I159" i="2"/>
  <c r="J157" i="2"/>
  <c r="I157" i="2"/>
  <c r="J155" i="2"/>
  <c r="I155" i="2"/>
  <c r="I151" i="2"/>
  <c r="J144" i="2"/>
  <c r="I144" i="2"/>
  <c r="J143" i="2"/>
  <c r="I143" i="2"/>
  <c r="J141" i="2"/>
  <c r="I141" i="2"/>
  <c r="J139" i="2"/>
  <c r="I139" i="2"/>
  <c r="J132" i="2"/>
  <c r="I132" i="2"/>
  <c r="J131" i="2"/>
  <c r="I131" i="2"/>
  <c r="I123" i="2"/>
  <c r="I121" i="2"/>
  <c r="I120" i="2"/>
  <c r="J118" i="2"/>
  <c r="I118" i="2"/>
  <c r="J116" i="2"/>
  <c r="I116" i="2"/>
  <c r="J114" i="2"/>
  <c r="I114" i="2"/>
  <c r="I113" i="2"/>
  <c r="J111" i="2"/>
  <c r="I111" i="2"/>
  <c r="J109" i="2"/>
  <c r="I109" i="2"/>
  <c r="J108" i="2"/>
  <c r="I108" i="2"/>
  <c r="J107" i="2"/>
  <c r="I107" i="2"/>
  <c r="J103" i="2"/>
  <c r="I103" i="2"/>
  <c r="J102" i="2"/>
  <c r="I102" i="2"/>
  <c r="J98" i="2"/>
  <c r="I98" i="2"/>
  <c r="J97" i="2"/>
  <c r="I97" i="2"/>
  <c r="J96" i="2"/>
  <c r="I96" i="2"/>
  <c r="J95" i="2"/>
  <c r="I95" i="2"/>
  <c r="J94" i="2"/>
  <c r="I94" i="2"/>
  <c r="J93" i="2"/>
  <c r="I93" i="2"/>
  <c r="J90" i="2"/>
  <c r="I90" i="2"/>
  <c r="J89" i="2"/>
  <c r="I89" i="2"/>
  <c r="J85" i="2"/>
  <c r="I85" i="2"/>
  <c r="J84" i="2"/>
  <c r="I84" i="2"/>
  <c r="J83" i="2"/>
  <c r="I83" i="2"/>
  <c r="J82" i="2"/>
  <c r="I82" i="2"/>
  <c r="J80" i="2"/>
  <c r="I80" i="2"/>
  <c r="J79" i="2"/>
  <c r="I79" i="2"/>
  <c r="I71" i="2"/>
  <c r="I70" i="2"/>
  <c r="I64" i="2"/>
  <c r="J62" i="2"/>
  <c r="I62" i="2"/>
  <c r="J58" i="2"/>
  <c r="I58" i="2"/>
  <c r="J57" i="2"/>
  <c r="I57" i="2"/>
  <c r="I54" i="2"/>
  <c r="I53" i="2"/>
  <c r="J49" i="2"/>
  <c r="I49" i="2"/>
  <c r="J47" i="2"/>
  <c r="I47" i="2"/>
  <c r="J46" i="2"/>
  <c r="I46" i="2"/>
  <c r="J44" i="2"/>
  <c r="I44" i="2"/>
  <c r="J43" i="2"/>
  <c r="I43" i="2"/>
  <c r="J41" i="2"/>
  <c r="I41" i="2"/>
  <c r="J39" i="2"/>
  <c r="I39" i="2"/>
  <c r="J38" i="2"/>
  <c r="I38" i="2"/>
  <c r="J36" i="2"/>
  <c r="I36" i="2"/>
  <c r="J35" i="2"/>
  <c r="I35" i="2"/>
  <c r="I31" i="2"/>
  <c r="I30" i="2"/>
  <c r="J29" i="2"/>
  <c r="I29" i="2"/>
  <c r="J28" i="2"/>
  <c r="I28" i="2"/>
  <c r="I21" i="2"/>
  <c r="J17" i="2"/>
  <c r="I17" i="2"/>
  <c r="D390" i="1"/>
  <c r="D384" i="1"/>
  <c r="F768" i="2"/>
  <c r="G298" i="1"/>
  <c r="G617" i="1"/>
  <c r="G615" i="1"/>
  <c r="G613" i="1"/>
  <c r="G612" i="1"/>
  <c r="G611" i="1"/>
  <c r="H608" i="1"/>
  <c r="G608" i="1"/>
  <c r="H606" i="1"/>
  <c r="G606" i="1"/>
  <c r="H604" i="1"/>
  <c r="G604" i="1"/>
  <c r="H602" i="1"/>
  <c r="G602" i="1"/>
  <c r="H600" i="1"/>
  <c r="G600" i="1"/>
  <c r="H599" i="1"/>
  <c r="G599" i="1"/>
  <c r="H598" i="1"/>
  <c r="G598" i="1"/>
  <c r="H596" i="1"/>
  <c r="G596" i="1"/>
  <c r="H594" i="1"/>
  <c r="G594" i="1"/>
  <c r="H590" i="1"/>
  <c r="G590" i="1"/>
  <c r="H588" i="1"/>
  <c r="G588" i="1"/>
  <c r="H586" i="1"/>
  <c r="G586" i="1"/>
  <c r="G585" i="1"/>
  <c r="H583" i="1"/>
  <c r="G583" i="1"/>
  <c r="H581" i="1"/>
  <c r="G581" i="1"/>
  <c r="H579" i="1"/>
  <c r="G579" i="1"/>
  <c r="H578" i="1"/>
  <c r="G578" i="1"/>
  <c r="H577" i="1"/>
  <c r="G577" i="1"/>
  <c r="H575" i="1"/>
  <c r="G575" i="1"/>
  <c r="H573" i="1"/>
  <c r="G573" i="1"/>
  <c r="H571" i="1"/>
  <c r="G571" i="1"/>
  <c r="H569" i="1"/>
  <c r="G569" i="1"/>
  <c r="G567" i="1"/>
  <c r="H566" i="1"/>
  <c r="G566" i="1"/>
  <c r="H565" i="1"/>
  <c r="G565" i="1"/>
  <c r="H563" i="1"/>
  <c r="G563" i="1"/>
  <c r="G562" i="1"/>
  <c r="H561" i="1"/>
  <c r="G561" i="1"/>
  <c r="H560" i="1"/>
  <c r="G560" i="1"/>
  <c r="H558" i="1"/>
  <c r="G558" i="1"/>
  <c r="H555" i="1"/>
  <c r="G555" i="1"/>
  <c r="H553" i="1"/>
  <c r="G553" i="1"/>
  <c r="H552" i="1"/>
  <c r="G552" i="1"/>
  <c r="H550" i="1"/>
  <c r="G550" i="1"/>
  <c r="H549" i="1"/>
  <c r="G549" i="1"/>
  <c r="H546" i="1"/>
  <c r="G546" i="1"/>
  <c r="H543" i="1"/>
  <c r="G543" i="1"/>
  <c r="H542" i="1"/>
  <c r="G542" i="1"/>
  <c r="H535" i="1"/>
  <c r="G535" i="1"/>
  <c r="H534" i="1"/>
  <c r="G534" i="1"/>
  <c r="H532" i="1"/>
  <c r="G532" i="1"/>
  <c r="H531" i="1"/>
  <c r="G531" i="1"/>
  <c r="H530" i="1"/>
  <c r="G530" i="1"/>
  <c r="H528" i="1"/>
  <c r="G528" i="1"/>
  <c r="H526" i="1"/>
  <c r="G526" i="1"/>
  <c r="H523" i="1"/>
  <c r="G523" i="1"/>
  <c r="H522" i="1"/>
  <c r="G522" i="1"/>
  <c r="H520" i="1"/>
  <c r="G520" i="1"/>
  <c r="H518" i="1"/>
  <c r="G518" i="1"/>
  <c r="H514" i="1"/>
  <c r="G514" i="1"/>
  <c r="H513" i="1"/>
  <c r="G513" i="1"/>
  <c r="G509" i="1"/>
  <c r="G508" i="1"/>
  <c r="G507" i="1"/>
  <c r="H503" i="1"/>
  <c r="G503" i="1"/>
  <c r="H499" i="1"/>
  <c r="G499" i="1"/>
  <c r="H495" i="1"/>
  <c r="G495" i="1"/>
  <c r="H491" i="1"/>
  <c r="G491" i="1"/>
  <c r="H490" i="1"/>
  <c r="H488" i="1"/>
  <c r="G488" i="1"/>
  <c r="H487" i="1"/>
  <c r="G487" i="1"/>
  <c r="H486" i="1"/>
  <c r="G486" i="1"/>
  <c r="H485" i="1"/>
  <c r="G485" i="1"/>
  <c r="H484" i="1"/>
  <c r="G484" i="1"/>
  <c r="H482" i="1"/>
  <c r="G482" i="1"/>
  <c r="H480" i="1"/>
  <c r="G480" i="1"/>
  <c r="H479" i="1"/>
  <c r="G479" i="1"/>
  <c r="H475" i="1"/>
  <c r="G475" i="1"/>
  <c r="H474" i="1"/>
  <c r="G474" i="1"/>
  <c r="H473" i="1"/>
  <c r="G473" i="1"/>
  <c r="H472" i="1"/>
  <c r="H470" i="1"/>
  <c r="G470" i="1"/>
  <c r="H469" i="1"/>
  <c r="G469" i="1"/>
  <c r="H465" i="1"/>
  <c r="G465" i="1"/>
  <c r="H462" i="1"/>
  <c r="G462" i="1"/>
  <c r="H460" i="1"/>
  <c r="G460" i="1"/>
  <c r="H457" i="1"/>
  <c r="G457" i="1"/>
  <c r="H455" i="1"/>
  <c r="G455" i="1"/>
  <c r="G454" i="1"/>
  <c r="H451" i="1"/>
  <c r="G451" i="1"/>
  <c r="H448" i="1"/>
  <c r="G448" i="1"/>
  <c r="H447" i="1"/>
  <c r="G447" i="1"/>
  <c r="H446" i="1"/>
  <c r="G446" i="1"/>
  <c r="H444" i="1"/>
  <c r="G444" i="1"/>
  <c r="H443" i="1"/>
  <c r="G443" i="1"/>
  <c r="H439" i="1"/>
  <c r="G439" i="1"/>
  <c r="H438" i="1"/>
  <c r="G438" i="1"/>
  <c r="G435" i="1"/>
  <c r="G434" i="1"/>
  <c r="H431" i="1"/>
  <c r="H430" i="1"/>
  <c r="H429" i="1"/>
  <c r="G429" i="1"/>
  <c r="H428" i="1"/>
  <c r="G428" i="1"/>
  <c r="H427" i="1"/>
  <c r="G427" i="1"/>
  <c r="H425" i="1"/>
  <c r="G425" i="1"/>
  <c r="H423" i="1"/>
  <c r="G423" i="1"/>
  <c r="G420" i="1"/>
  <c r="G419" i="1"/>
  <c r="H416" i="1"/>
  <c r="G416" i="1"/>
  <c r="H414" i="1"/>
  <c r="G414" i="1"/>
  <c r="H413" i="1"/>
  <c r="G413" i="1"/>
  <c r="H411" i="1"/>
  <c r="G411" i="1"/>
  <c r="H410" i="1"/>
  <c r="G410" i="1"/>
  <c r="H408" i="1"/>
  <c r="G408" i="1"/>
  <c r="H407" i="1"/>
  <c r="G407" i="1"/>
  <c r="G406" i="1"/>
  <c r="H404" i="1"/>
  <c r="G404" i="1"/>
  <c r="H403" i="1"/>
  <c r="G403" i="1"/>
  <c r="H402" i="1"/>
  <c r="G402" i="1"/>
  <c r="H400" i="1"/>
  <c r="G400" i="1"/>
  <c r="H399" i="1"/>
  <c r="G399" i="1"/>
  <c r="H398" i="1"/>
  <c r="G398" i="1"/>
  <c r="H393" i="1"/>
  <c r="G393" i="1"/>
  <c r="G392" i="1"/>
  <c r="G391" i="1"/>
  <c r="H388" i="1"/>
  <c r="G388" i="1"/>
  <c r="G387" i="1"/>
  <c r="G386" i="1"/>
  <c r="H380" i="1"/>
  <c r="G380" i="1"/>
  <c r="H379" i="1"/>
  <c r="G379" i="1"/>
  <c r="H378" i="1"/>
  <c r="G378" i="1"/>
  <c r="G375" i="1"/>
  <c r="G374" i="1"/>
  <c r="G373" i="1"/>
  <c r="G372" i="1"/>
  <c r="H369" i="1"/>
  <c r="H359" i="1"/>
  <c r="G359" i="1"/>
  <c r="H358" i="1"/>
  <c r="G358" i="1"/>
  <c r="H354" i="1"/>
  <c r="G354" i="1"/>
  <c r="H353" i="1"/>
  <c r="G353" i="1"/>
  <c r="H350" i="1"/>
  <c r="G350" i="1"/>
  <c r="H345" i="1"/>
  <c r="G345" i="1"/>
  <c r="H344" i="1"/>
  <c r="G344" i="1"/>
  <c r="H343" i="1"/>
  <c r="H342" i="1"/>
  <c r="G342" i="1"/>
  <c r="H341" i="1"/>
  <c r="G341" i="1"/>
  <c r="H340" i="1"/>
  <c r="G340" i="1"/>
  <c r="H339" i="1"/>
  <c r="G336" i="1"/>
  <c r="H331" i="1"/>
  <c r="G331" i="1"/>
  <c r="H330" i="1"/>
  <c r="H329" i="1"/>
  <c r="G329" i="1"/>
  <c r="H328" i="1"/>
  <c r="G328" i="1"/>
  <c r="H324" i="1"/>
  <c r="G324" i="1"/>
  <c r="H322" i="1"/>
  <c r="G322" i="1"/>
  <c r="H321" i="1"/>
  <c r="G321" i="1"/>
  <c r="G317" i="1"/>
  <c r="H315" i="1"/>
  <c r="G315" i="1"/>
  <c r="G314" i="1"/>
  <c r="G307" i="1"/>
  <c r="H303" i="1"/>
  <c r="H302" i="1"/>
  <c r="H301" i="1"/>
  <c r="H300" i="1"/>
  <c r="G300" i="1"/>
  <c r="H299" i="1"/>
  <c r="G299" i="1"/>
  <c r="H294" i="1"/>
  <c r="G294" i="1"/>
  <c r="G293" i="1"/>
  <c r="G292" i="1"/>
  <c r="H289" i="1"/>
  <c r="G289" i="1"/>
  <c r="G288" i="1"/>
  <c r="G287" i="1"/>
  <c r="H283" i="1"/>
  <c r="G283" i="1"/>
  <c r="H281" i="1"/>
  <c r="G281" i="1"/>
  <c r="H279" i="1"/>
  <c r="G279" i="1"/>
  <c r="H278" i="1"/>
  <c r="G278" i="1"/>
  <c r="H274" i="1"/>
  <c r="G274" i="1"/>
  <c r="H271" i="1"/>
  <c r="G271" i="1"/>
  <c r="H269" i="1"/>
  <c r="G269" i="1"/>
  <c r="G266" i="1"/>
  <c r="G260" i="1"/>
  <c r="G259" i="1"/>
  <c r="H258" i="1"/>
  <c r="G258" i="1"/>
  <c r="H257" i="1"/>
  <c r="G257" i="1"/>
  <c r="H256" i="1"/>
  <c r="G256" i="1"/>
  <c r="H255" i="1"/>
  <c r="G255" i="1"/>
  <c r="H254" i="1"/>
  <c r="G254" i="1"/>
  <c r="G251" i="1"/>
  <c r="H246" i="1"/>
  <c r="G246" i="1"/>
  <c r="H244" i="1"/>
  <c r="G244" i="1"/>
  <c r="H242" i="1"/>
  <c r="G242" i="1"/>
  <c r="H241" i="1"/>
  <c r="G241" i="1"/>
  <c r="H239" i="1"/>
  <c r="G239" i="1"/>
  <c r="H237" i="1"/>
  <c r="G237" i="1"/>
  <c r="H236" i="1"/>
  <c r="G236" i="1"/>
  <c r="H232" i="1"/>
  <c r="G232" i="1"/>
  <c r="H231" i="1"/>
  <c r="G231" i="1"/>
  <c r="H229" i="1"/>
  <c r="G229" i="1"/>
  <c r="H228" i="1"/>
  <c r="G228" i="1"/>
  <c r="H226" i="1"/>
  <c r="G226" i="1"/>
  <c r="H224" i="1"/>
  <c r="G224" i="1"/>
  <c r="H221" i="1"/>
  <c r="G221" i="1"/>
  <c r="G220" i="1"/>
  <c r="G219" i="1"/>
  <c r="G216" i="1"/>
  <c r="G215" i="1"/>
  <c r="G214" i="1"/>
  <c r="H211" i="1"/>
  <c r="G211" i="1"/>
  <c r="H207" i="1"/>
  <c r="G207" i="1"/>
  <c r="H206" i="1"/>
  <c r="G206" i="1"/>
  <c r="H203" i="1"/>
  <c r="G203" i="1"/>
  <c r="H202" i="1"/>
  <c r="G202" i="1"/>
  <c r="H199" i="1"/>
  <c r="G199" i="1"/>
  <c r="H198" i="1"/>
  <c r="H195" i="1"/>
  <c r="G195" i="1"/>
  <c r="H194" i="1"/>
  <c r="G194" i="1"/>
  <c r="G190" i="1"/>
  <c r="H186" i="1"/>
  <c r="G186" i="1"/>
  <c r="H185" i="1"/>
  <c r="H182" i="1"/>
  <c r="G182" i="1"/>
  <c r="G181" i="1"/>
  <c r="H177" i="1"/>
  <c r="G177" i="1"/>
  <c r="H175" i="1"/>
  <c r="G175" i="1"/>
  <c r="H173" i="1"/>
  <c r="G173" i="1"/>
  <c r="H171" i="1"/>
  <c r="G171" i="1"/>
  <c r="H169" i="1"/>
  <c r="G169" i="1"/>
  <c r="G167" i="1"/>
  <c r="H163" i="1"/>
  <c r="G163" i="1"/>
  <c r="H162" i="1"/>
  <c r="G162" i="1"/>
  <c r="H159" i="1"/>
  <c r="G159" i="1"/>
  <c r="H158" i="1"/>
  <c r="G158" i="1"/>
  <c r="H156" i="1"/>
  <c r="G156" i="1"/>
  <c r="H155" i="1"/>
  <c r="G155" i="1"/>
  <c r="H152" i="1"/>
  <c r="G152" i="1"/>
  <c r="H151" i="1"/>
  <c r="G151" i="1"/>
  <c r="H150" i="1"/>
  <c r="G150" i="1"/>
  <c r="H149" i="1"/>
  <c r="G149" i="1"/>
  <c r="H146" i="1"/>
  <c r="G146" i="1"/>
  <c r="H145" i="1"/>
  <c r="G145" i="1"/>
  <c r="H144" i="1"/>
  <c r="G144" i="1"/>
  <c r="H143" i="1"/>
  <c r="H142" i="1"/>
  <c r="G142" i="1"/>
  <c r="G140" i="1"/>
  <c r="H136" i="1"/>
  <c r="G136" i="1"/>
  <c r="H134" i="1"/>
  <c r="G134" i="1"/>
  <c r="H133" i="1"/>
  <c r="G133" i="1"/>
  <c r="H132" i="1"/>
  <c r="G132" i="1"/>
  <c r="H131" i="1"/>
  <c r="H130" i="1"/>
  <c r="G130" i="1"/>
  <c r="H129" i="1"/>
  <c r="H128" i="1"/>
  <c r="G128" i="1"/>
  <c r="H126" i="1"/>
  <c r="G126" i="1"/>
  <c r="H124" i="1"/>
  <c r="G124" i="1"/>
  <c r="G120" i="1"/>
  <c r="H117" i="1"/>
  <c r="G117" i="1"/>
  <c r="H116" i="1"/>
  <c r="G116" i="1"/>
  <c r="H115" i="1"/>
  <c r="G115" i="1"/>
  <c r="H111" i="1"/>
  <c r="G111" i="1"/>
  <c r="H109" i="1"/>
  <c r="G109" i="1"/>
  <c r="H107" i="1"/>
  <c r="G107" i="1"/>
  <c r="H105" i="1"/>
  <c r="G105" i="1"/>
  <c r="H103" i="1"/>
  <c r="G103" i="1"/>
  <c r="H101" i="1"/>
  <c r="G101" i="1"/>
  <c r="H99" i="1"/>
  <c r="G99" i="1"/>
  <c r="H97" i="1"/>
  <c r="G97" i="1"/>
  <c r="H95" i="1"/>
  <c r="G95" i="1"/>
  <c r="H92" i="1"/>
  <c r="G92" i="1"/>
  <c r="H91" i="1"/>
  <c r="G91" i="1"/>
  <c r="H88" i="1"/>
  <c r="G88" i="1"/>
  <c r="H86" i="1"/>
  <c r="G86" i="1"/>
  <c r="H82" i="1"/>
  <c r="G82" i="1"/>
  <c r="H79" i="1"/>
  <c r="G79" i="1"/>
  <c r="H77" i="1"/>
  <c r="G77" i="1"/>
  <c r="H75" i="1"/>
  <c r="G75" i="1"/>
  <c r="H73" i="1"/>
  <c r="G73" i="1"/>
  <c r="H72" i="1"/>
  <c r="H70" i="1"/>
  <c r="G70" i="1"/>
  <c r="H65" i="1"/>
  <c r="G65" i="1"/>
  <c r="H64" i="1"/>
  <c r="G64" i="1"/>
  <c r="H63" i="1"/>
  <c r="G63" i="1"/>
  <c r="H62" i="1"/>
  <c r="G62" i="1"/>
  <c r="H61" i="1"/>
  <c r="G61" i="1"/>
  <c r="H60" i="1"/>
  <c r="G60" i="1"/>
  <c r="H57" i="1"/>
  <c r="G57" i="1"/>
  <c r="H56" i="1"/>
  <c r="G56" i="1"/>
  <c r="H54" i="1"/>
  <c r="G54" i="1"/>
  <c r="H53" i="1"/>
  <c r="G53" i="1"/>
  <c r="H52" i="1"/>
  <c r="G52" i="1"/>
  <c r="H51" i="1"/>
  <c r="G51" i="1"/>
  <c r="H50" i="1"/>
  <c r="G50" i="1"/>
  <c r="H49" i="1"/>
  <c r="G49" i="1"/>
  <c r="H47" i="1"/>
  <c r="G47" i="1"/>
  <c r="H46" i="1"/>
  <c r="G46" i="1"/>
  <c r="H44" i="1"/>
  <c r="G44" i="1"/>
  <c r="H43" i="1"/>
  <c r="G43" i="1"/>
  <c r="H41" i="1"/>
  <c r="G41" i="1"/>
  <c r="H40" i="1"/>
  <c r="G40" i="1"/>
  <c r="H39" i="1"/>
  <c r="G39" i="1"/>
  <c r="H38" i="1"/>
  <c r="G38" i="1"/>
  <c r="H36" i="1"/>
  <c r="G36" i="1"/>
  <c r="H35" i="1"/>
  <c r="G35" i="1"/>
  <c r="G29" i="1"/>
  <c r="G28" i="1"/>
  <c r="H27" i="1"/>
  <c r="G27" i="1"/>
  <c r="H26" i="1"/>
  <c r="G26" i="1"/>
  <c r="H24" i="1"/>
  <c r="G24" i="1"/>
  <c r="H20" i="1"/>
  <c r="G20" i="1"/>
  <c r="H19" i="1"/>
  <c r="G19" i="1"/>
  <c r="H18" i="1"/>
  <c r="G18" i="1"/>
  <c r="H17" i="1"/>
  <c r="G17" i="1"/>
  <c r="H15" i="1"/>
  <c r="G15" i="1"/>
  <c r="H14" i="1"/>
  <c r="G14" i="1"/>
  <c r="G297" i="1"/>
  <c r="H601" i="1"/>
  <c r="G198" i="1"/>
  <c r="H529" i="1"/>
  <c r="H527" i="1"/>
  <c r="H519" i="1"/>
  <c r="H517" i="1"/>
  <c r="H506" i="1"/>
  <c r="G490" i="1"/>
  <c r="G472" i="1"/>
  <c r="H445" i="1"/>
  <c r="H385" i="1"/>
  <c r="H377" i="1"/>
  <c r="D368" i="1"/>
  <c r="D367" i="1" s="1"/>
  <c r="D371" i="1"/>
  <c r="D370" i="1" s="1"/>
  <c r="G564" i="1"/>
  <c r="G616" i="1"/>
  <c r="G385" i="1"/>
  <c r="G445" i="1"/>
  <c r="G506" i="1"/>
  <c r="G517" i="1"/>
  <c r="G527" i="1"/>
  <c r="G418" i="1"/>
  <c r="H368" i="1"/>
  <c r="G433" i="1"/>
  <c r="G453" i="1"/>
  <c r="G610" i="1"/>
  <c r="G377" i="1"/>
  <c r="G405" i="1"/>
  <c r="G512" i="1"/>
  <c r="G519" i="1"/>
  <c r="G529" i="1"/>
  <c r="G371" i="1"/>
  <c r="H452" i="1"/>
  <c r="G601" i="1"/>
  <c r="G478" i="1"/>
  <c r="G559" i="1"/>
  <c r="G584" i="1"/>
  <c r="G614" i="1"/>
  <c r="G609" i="1"/>
  <c r="D338" i="1"/>
  <c r="F337" i="1"/>
  <c r="D335" i="1"/>
  <c r="D327" i="1"/>
  <c r="D291" i="1"/>
  <c r="D286" i="1"/>
  <c r="H235" i="1"/>
  <c r="H245" i="1"/>
  <c r="H238" i="1"/>
  <c r="H218" i="1"/>
  <c r="H227" i="1"/>
  <c r="H225" i="1"/>
  <c r="H223" i="1"/>
  <c r="H213" i="1"/>
  <c r="G143" i="1"/>
  <c r="H78" i="1"/>
  <c r="G78" i="1"/>
  <c r="H291" i="1"/>
  <c r="G370" i="1"/>
  <c r="G227" i="1"/>
  <c r="G238" i="1"/>
  <c r="G235" i="1"/>
  <c r="G213" i="1"/>
  <c r="G225" i="1"/>
  <c r="G218" i="1"/>
  <c r="G245" i="1"/>
  <c r="G250" i="1"/>
  <c r="G277" i="1"/>
  <c r="G306" i="1"/>
  <c r="G313" i="1"/>
  <c r="G432" i="1"/>
  <c r="G337" i="1"/>
  <c r="G327" i="1"/>
  <c r="G330" i="1"/>
  <c r="G223" i="1"/>
  <c r="H338" i="1"/>
  <c r="G286" i="1"/>
  <c r="G338" i="1"/>
  <c r="G452" i="1"/>
  <c r="G417" i="1"/>
  <c r="G265" i="1"/>
  <c r="H286" i="1"/>
  <c r="G291" i="1"/>
  <c r="G316" i="1"/>
  <c r="G185" i="1"/>
  <c r="H168" i="1"/>
  <c r="G180" i="1"/>
  <c r="G189" i="1"/>
  <c r="G168" i="1"/>
  <c r="H135" i="1"/>
  <c r="G131" i="1"/>
  <c r="G129" i="1"/>
  <c r="H127" i="1"/>
  <c r="G108" i="1"/>
  <c r="H108" i="1"/>
  <c r="H106" i="1"/>
  <c r="G104" i="1"/>
  <c r="H104" i="1"/>
  <c r="H102" i="1"/>
  <c r="G119" i="1"/>
  <c r="G188" i="1"/>
  <c r="G102" i="1"/>
  <c r="G106" i="1"/>
  <c r="G114" i="1"/>
  <c r="G127" i="1"/>
  <c r="G135" i="1"/>
  <c r="H74" i="1"/>
  <c r="H45" i="1"/>
  <c r="H42" i="1"/>
  <c r="H37" i="1"/>
  <c r="H48" i="1"/>
  <c r="I886" i="2"/>
  <c r="H806" i="2"/>
  <c r="G806" i="2"/>
  <c r="J806" i="2" s="1"/>
  <c r="I874" i="2"/>
  <c r="I757" i="2"/>
  <c r="I790" i="2"/>
  <c r="G25" i="1"/>
  <c r="G37" i="1"/>
  <c r="G45" i="1"/>
  <c r="G90" i="1"/>
  <c r="H89" i="1"/>
  <c r="H90" i="1"/>
  <c r="G187" i="1"/>
  <c r="G48" i="1"/>
  <c r="G42" i="1"/>
  <c r="G74" i="1"/>
  <c r="G118" i="1"/>
  <c r="I649" i="2"/>
  <c r="I643" i="2"/>
  <c r="I645" i="2"/>
  <c r="I669" i="2"/>
  <c r="J610" i="2"/>
  <c r="I610" i="2"/>
  <c r="G89" i="1"/>
  <c r="H552" i="2"/>
  <c r="I552" i="2" s="1"/>
  <c r="G552" i="2"/>
  <c r="J552" i="2"/>
  <c r="I525" i="2"/>
  <c r="I512" i="2"/>
  <c r="I463" i="2"/>
  <c r="J457" i="2"/>
  <c r="H428" i="2"/>
  <c r="H422" i="2"/>
  <c r="I406" i="2"/>
  <c r="I457" i="2"/>
  <c r="H374" i="2"/>
  <c r="H325" i="2"/>
  <c r="J281" i="2"/>
  <c r="H237" i="2"/>
  <c r="I231" i="2"/>
  <c r="I214" i="2"/>
  <c r="I176" i="2"/>
  <c r="I169" i="2"/>
  <c r="I281" i="2"/>
  <c r="F177" i="2"/>
  <c r="J177" i="2" s="1"/>
  <c r="F174" i="2"/>
  <c r="I119" i="2"/>
  <c r="I63" i="2"/>
  <c r="J924" i="2"/>
  <c r="F763" i="2"/>
  <c r="F762" i="2" s="1"/>
  <c r="F781" i="2"/>
  <c r="F780" i="2" s="1"/>
  <c r="F779" i="2" s="1"/>
  <c r="CQ678" i="2"/>
  <c r="CQ677" i="2" s="1"/>
  <c r="F672" i="2"/>
  <c r="F652" i="2"/>
  <c r="F651" i="2" s="1"/>
  <c r="I653" i="2"/>
  <c r="I924" i="2"/>
  <c r="I829" i="2"/>
  <c r="I657" i="2"/>
  <c r="I725" i="2"/>
  <c r="I768" i="2"/>
  <c r="I614" i="2"/>
  <c r="I900" i="2"/>
  <c r="I905" i="2"/>
  <c r="I672" i="2"/>
  <c r="I781" i="2"/>
  <c r="I815" i="2"/>
  <c r="J855" i="2"/>
  <c r="I855" i="2"/>
  <c r="I634" i="2"/>
  <c r="I677" i="2"/>
  <c r="I722" i="2"/>
  <c r="J352" i="2"/>
  <c r="J353" i="2"/>
  <c r="J677" i="2"/>
  <c r="J712" i="2"/>
  <c r="I712" i="2"/>
  <c r="J809" i="2"/>
  <c r="I809" i="2"/>
  <c r="I916" i="2"/>
  <c r="I655" i="2"/>
  <c r="J691" i="2"/>
  <c r="I691" i="2"/>
  <c r="I820" i="2"/>
  <c r="I174" i="2"/>
  <c r="J689" i="2"/>
  <c r="I689" i="2"/>
  <c r="I353" i="2"/>
  <c r="J811" i="2"/>
  <c r="I811" i="2"/>
  <c r="I352" i="2"/>
  <c r="J503" i="2"/>
  <c r="I503" i="2"/>
  <c r="J588" i="2"/>
  <c r="I588" i="2"/>
  <c r="I569" i="2"/>
  <c r="I676" i="2"/>
  <c r="J479" i="2"/>
  <c r="I479" i="2"/>
  <c r="J564" i="2"/>
  <c r="I564" i="2"/>
  <c r="J585" i="2"/>
  <c r="I585" i="2"/>
  <c r="I904" i="2"/>
  <c r="I762" i="2"/>
  <c r="I671" i="2"/>
  <c r="G428" i="2"/>
  <c r="J428" i="2" s="1"/>
  <c r="G422" i="2"/>
  <c r="F385" i="2"/>
  <c r="G374" i="2"/>
  <c r="J343" i="2"/>
  <c r="G325" i="2"/>
  <c r="F312" i="2"/>
  <c r="F311" i="2" s="1"/>
  <c r="F298" i="2"/>
  <c r="J140" i="2"/>
  <c r="J45" i="2"/>
  <c r="J42" i="2"/>
  <c r="J40" i="2"/>
  <c r="J37" i="2"/>
  <c r="J34" i="2"/>
  <c r="I140" i="2"/>
  <c r="I343" i="2"/>
  <c r="I37" i="2"/>
  <c r="I42" i="2"/>
  <c r="I34" i="2"/>
  <c r="I45" i="2"/>
  <c r="J56" i="2"/>
  <c r="I56" i="2"/>
  <c r="J262" i="2"/>
  <c r="I112" i="2"/>
  <c r="J158" i="2"/>
  <c r="I158" i="2"/>
  <c r="I398" i="2"/>
  <c r="I88" i="2"/>
  <c r="J88" i="2"/>
  <c r="J301" i="2"/>
  <c r="I301" i="2"/>
  <c r="I675" i="2"/>
  <c r="I20" i="2"/>
  <c r="I312" i="2"/>
  <c r="I48" i="2"/>
  <c r="J48" i="2"/>
  <c r="J299" i="2"/>
  <c r="I428" i="2"/>
  <c r="J325" i="2"/>
  <c r="I385" i="2"/>
  <c r="I409" i="2"/>
  <c r="J587" i="2"/>
  <c r="I587" i="2"/>
  <c r="J303" i="2"/>
  <c r="J402" i="2"/>
  <c r="I402" i="2"/>
  <c r="I465" i="2"/>
  <c r="H803" i="2"/>
  <c r="G803" i="2"/>
  <c r="I803" i="2"/>
  <c r="H704" i="2"/>
  <c r="G704" i="2"/>
  <c r="H582" i="2"/>
  <c r="G582" i="2"/>
  <c r="H537" i="2"/>
  <c r="G537" i="2"/>
  <c r="H454" i="2"/>
  <c r="H453" i="2" s="1"/>
  <c r="G454" i="2"/>
  <c r="G453" i="2" s="1"/>
  <c r="H449" i="2"/>
  <c r="I449" i="2" s="1"/>
  <c r="G449" i="2"/>
  <c r="G237" i="2"/>
  <c r="H205" i="2"/>
  <c r="I205" i="2" s="1"/>
  <c r="G205" i="2"/>
  <c r="H203" i="2"/>
  <c r="I203" i="2" s="1"/>
  <c r="G203" i="2"/>
  <c r="I202" i="2"/>
  <c r="H199" i="2"/>
  <c r="G199" i="2"/>
  <c r="H177" i="2"/>
  <c r="I106" i="2"/>
  <c r="H78" i="2"/>
  <c r="I78" i="2" s="1"/>
  <c r="G78" i="2"/>
  <c r="I77" i="2"/>
  <c r="F522" i="2"/>
  <c r="F520" i="2"/>
  <c r="J520" i="2" s="1"/>
  <c r="F461" i="2"/>
  <c r="F608" i="2"/>
  <c r="G597" i="1"/>
  <c r="G591" i="1"/>
  <c r="G570" i="1"/>
  <c r="G557" i="1"/>
  <c r="G551" i="1"/>
  <c r="E539" i="1"/>
  <c r="G533" i="1"/>
  <c r="G477" i="1"/>
  <c r="G461" i="1"/>
  <c r="G456" i="1"/>
  <c r="G426" i="1"/>
  <c r="G422" i="1"/>
  <c r="G412" i="1"/>
  <c r="G401" i="1"/>
  <c r="F363" i="1"/>
  <c r="E363" i="1"/>
  <c r="F362" i="1"/>
  <c r="E362" i="1"/>
  <c r="F361" i="1"/>
  <c r="E361" i="1"/>
  <c r="F360" i="1"/>
  <c r="E360" i="1"/>
  <c r="F357" i="1"/>
  <c r="E357" i="1"/>
  <c r="F356" i="1"/>
  <c r="E356" i="1"/>
  <c r="G326" i="1"/>
  <c r="F311" i="1"/>
  <c r="E311" i="1"/>
  <c r="F263" i="1"/>
  <c r="G263" i="1" s="1"/>
  <c r="E263" i="1"/>
  <c r="F262" i="1"/>
  <c r="F261" i="1" s="1"/>
  <c r="F248" i="1" s="1"/>
  <c r="F247" i="1" s="1"/>
  <c r="E262" i="1"/>
  <c r="G160" i="1"/>
  <c r="G154" i="1"/>
  <c r="G141" i="1"/>
  <c r="G100" i="1"/>
  <c r="G96" i="1"/>
  <c r="G87" i="1"/>
  <c r="G71" i="1"/>
  <c r="G34" i="1"/>
  <c r="E31" i="1"/>
  <c r="G23" i="1"/>
  <c r="F13" i="1"/>
  <c r="E13" i="1"/>
  <c r="F12" i="1"/>
  <c r="E12" i="1"/>
  <c r="D240" i="1"/>
  <c r="H240" i="1" s="1"/>
  <c r="D453" i="1"/>
  <c r="H453" i="1"/>
  <c r="D512" i="1"/>
  <c r="H512" i="1" s="1"/>
  <c r="D481" i="1"/>
  <c r="D477" i="1"/>
  <c r="D478" i="1"/>
  <c r="H478" i="1" s="1"/>
  <c r="D442" i="1"/>
  <c r="D320" i="1"/>
  <c r="D280" i="1"/>
  <c r="H280" i="1" s="1"/>
  <c r="D172" i="1"/>
  <c r="H172" i="1" s="1"/>
  <c r="D123" i="1"/>
  <c r="D96" i="1"/>
  <c r="H96" i="1" s="1"/>
  <c r="D85" i="1"/>
  <c r="D69" i="1"/>
  <c r="H69" i="1" s="1"/>
  <c r="D76" i="1"/>
  <c r="G16" i="1"/>
  <c r="G55" i="1"/>
  <c r="G69" i="1"/>
  <c r="G76" i="1"/>
  <c r="G85" i="1"/>
  <c r="G94" i="1"/>
  <c r="G98" i="1"/>
  <c r="G110" i="1"/>
  <c r="G123" i="1"/>
  <c r="G139" i="1"/>
  <c r="G148" i="1"/>
  <c r="G157" i="1"/>
  <c r="G161" i="1"/>
  <c r="G170" i="1"/>
  <c r="G174" i="1"/>
  <c r="G210" i="1"/>
  <c r="G217" i="1"/>
  <c r="G230" i="1"/>
  <c r="I16" i="2"/>
  <c r="I61" i="2"/>
  <c r="I489" i="2"/>
  <c r="I537" i="2"/>
  <c r="I581" i="2"/>
  <c r="I814" i="2"/>
  <c r="I838" i="2"/>
  <c r="I348" i="2"/>
  <c r="I558" i="2"/>
  <c r="I700" i="2"/>
  <c r="I922" i="2"/>
  <c r="I911" i="2"/>
  <c r="I270" i="2"/>
  <c r="I889" i="2"/>
  <c r="I230" i="2"/>
  <c r="I841" i="2"/>
  <c r="I248" i="2"/>
  <c r="I885" i="2"/>
  <c r="I237" i="2"/>
  <c r="I166" i="2"/>
  <c r="I213" i="2"/>
  <c r="I324" i="2"/>
  <c r="I448" i="2"/>
  <c r="I454" i="2"/>
  <c r="I483" i="2"/>
  <c r="I536" i="2"/>
  <c r="I601" i="2"/>
  <c r="I767" i="2"/>
  <c r="I805" i="2"/>
  <c r="I836" i="2"/>
  <c r="I227" i="2"/>
  <c r="I236" i="2"/>
  <c r="I280" i="2"/>
  <c r="I294" i="2"/>
  <c r="I520" i="2"/>
  <c r="I540" i="2"/>
  <c r="I549" i="2"/>
  <c r="I802" i="2"/>
  <c r="I819" i="2"/>
  <c r="I840" i="2"/>
  <c r="I866" i="2"/>
  <c r="I891" i="2"/>
  <c r="I920" i="2"/>
  <c r="I926" i="2"/>
  <c r="I92" i="2"/>
  <c r="I154" i="2"/>
  <c r="I432" i="2"/>
  <c r="I55" i="2"/>
  <c r="I69" i="2"/>
  <c r="I252" i="2"/>
  <c r="I275" i="2"/>
  <c r="I336" i="2"/>
  <c r="I395" i="2"/>
  <c r="I414" i="2"/>
  <c r="I556" i="2"/>
  <c r="I633" i="2"/>
  <c r="I662" i="2"/>
  <c r="I685" i="2"/>
  <c r="I711" i="2"/>
  <c r="I744" i="2"/>
  <c r="I801" i="2"/>
  <c r="I857" i="2"/>
  <c r="I858" i="2"/>
  <c r="I117" i="2"/>
  <c r="I194" i="2"/>
  <c r="I240" i="2"/>
  <c r="I244" i="2"/>
  <c r="I359" i="2"/>
  <c r="I365" i="2"/>
  <c r="I560" i="2"/>
  <c r="I577" i="2"/>
  <c r="I697" i="2"/>
  <c r="I703" i="2"/>
  <c r="I721" i="2"/>
  <c r="I732" i="2"/>
  <c r="I421" i="2"/>
  <c r="I478" i="2"/>
  <c r="I511" i="2"/>
  <c r="I756" i="2"/>
  <c r="I873" i="2"/>
  <c r="H897" i="2"/>
  <c r="I899" i="2"/>
  <c r="I130" i="2"/>
  <c r="I209" i="2"/>
  <c r="I373" i="2"/>
  <c r="I532" i="2"/>
  <c r="G283" i="2"/>
  <c r="I330" i="2"/>
  <c r="I357" i="2"/>
  <c r="I392" i="2"/>
  <c r="I418" i="2"/>
  <c r="I573" i="2"/>
  <c r="I668" i="2"/>
  <c r="I693" i="2"/>
  <c r="I720" i="2"/>
  <c r="I729" i="2"/>
  <c r="I740" i="2"/>
  <c r="I748" i="2"/>
  <c r="I793" i="2"/>
  <c r="I828" i="2"/>
  <c r="J522" i="2"/>
  <c r="G166" i="1"/>
  <c r="G243" i="1"/>
  <c r="G268" i="1"/>
  <c r="G280" i="1"/>
  <c r="G285" i="1"/>
  <c r="G362" i="1"/>
  <c r="G468" i="1"/>
  <c r="G607" i="1"/>
  <c r="G125" i="1"/>
  <c r="G172" i="1"/>
  <c r="G176" i="1"/>
  <c r="G212" i="1"/>
  <c r="G222" i="1"/>
  <c r="G240" i="1"/>
  <c r="G249" i="1"/>
  <c r="G264" i="1"/>
  <c r="G270" i="1"/>
  <c r="G276" i="1"/>
  <c r="G282" i="1"/>
  <c r="G290" i="1"/>
  <c r="G312" i="1"/>
  <c r="G323" i="1"/>
  <c r="G352" i="1"/>
  <c r="G357" i="1"/>
  <c r="G384" i="1"/>
  <c r="G397" i="1"/>
  <c r="G409" i="1"/>
  <c r="G415" i="1"/>
  <c r="G424" i="1"/>
  <c r="G459" i="1"/>
  <c r="G471" i="1"/>
  <c r="G481" i="1"/>
  <c r="G489" i="1"/>
  <c r="G554" i="1"/>
  <c r="G568" i="1"/>
  <c r="G576" i="1"/>
  <c r="G582" i="1"/>
  <c r="G589" i="1"/>
  <c r="G595" i="1"/>
  <c r="G603" i="1"/>
  <c r="G483" i="1"/>
  <c r="H320" i="1"/>
  <c r="H442" i="1"/>
  <c r="G605" i="1"/>
  <c r="H76" i="1"/>
  <c r="H85" i="1"/>
  <c r="H123" i="1"/>
  <c r="G178" i="1"/>
  <c r="H477" i="1"/>
  <c r="G59" i="1"/>
  <c r="G81" i="1"/>
  <c r="G113" i="1"/>
  <c r="G184" i="1"/>
  <c r="G197" i="1"/>
  <c r="G205" i="1"/>
  <c r="G305" i="1"/>
  <c r="G437" i="1"/>
  <c r="G450" i="1"/>
  <c r="G464" i="1"/>
  <c r="G498" i="1"/>
  <c r="G511" i="1"/>
  <c r="G525" i="1"/>
  <c r="G545" i="1"/>
  <c r="G572" i="1"/>
  <c r="G539" i="1"/>
  <c r="H481" i="1"/>
  <c r="G31" i="1"/>
  <c r="G193" i="1"/>
  <c r="G201" i="1"/>
  <c r="G253" i="1"/>
  <c r="G272" i="1"/>
  <c r="G273" i="1"/>
  <c r="G296" i="1"/>
  <c r="G320" i="1"/>
  <c r="G349" i="1"/>
  <c r="G356" i="1"/>
  <c r="G376" i="1"/>
  <c r="G390" i="1"/>
  <c r="G441" i="1"/>
  <c r="G442" i="1"/>
  <c r="G494" i="1"/>
  <c r="G502" i="1"/>
  <c r="G521" i="1"/>
  <c r="G541" i="1"/>
  <c r="G574" i="1"/>
  <c r="G580" i="1"/>
  <c r="G587" i="1"/>
  <c r="G284" i="1"/>
  <c r="H322" i="2"/>
  <c r="G252" i="1"/>
  <c r="G501" i="1"/>
  <c r="I667" i="2"/>
  <c r="G516" i="1"/>
  <c r="I15" i="2"/>
  <c r="I792" i="2"/>
  <c r="I747" i="2"/>
  <c r="I896" i="2"/>
  <c r="I728" i="2"/>
  <c r="I888" i="2"/>
  <c r="I661" i="2"/>
  <c r="I910" i="2"/>
  <c r="I420" i="2"/>
  <c r="I872" i="2"/>
  <c r="I684" i="2"/>
  <c r="I632" i="2"/>
  <c r="I335" i="2"/>
  <c r="I766" i="2"/>
  <c r="I14" i="2"/>
  <c r="I743" i="2"/>
  <c r="I372" i="2"/>
  <c r="I68" i="2"/>
  <c r="I482" i="2"/>
  <c r="I76" i="2"/>
  <c r="G897" i="2"/>
  <c r="I897" i="2"/>
  <c r="I530" i="2"/>
  <c r="I531" i="2"/>
  <c r="I755" i="2"/>
  <c r="I269" i="2"/>
  <c r="I909" i="2"/>
  <c r="I898" i="2"/>
  <c r="I477" i="2"/>
  <c r="I212" i="2"/>
  <c r="I165" i="2"/>
  <c r="I129" i="2"/>
  <c r="I285" i="2"/>
  <c r="I274" i="2"/>
  <c r="I293" i="2"/>
  <c r="G389" i="1"/>
  <c r="G381" i="1"/>
  <c r="G267" i="1"/>
  <c r="G93" i="1"/>
  <c r="G458" i="1"/>
  <c r="G295" i="1"/>
  <c r="G319" i="1"/>
  <c r="G192" i="1"/>
  <c r="G421" i="1"/>
  <c r="G540" i="1"/>
  <c r="G366" i="1"/>
  <c r="G200" i="1"/>
  <c r="G544" i="1"/>
  <c r="G524" i="1"/>
  <c r="G275" i="1"/>
  <c r="G153" i="1"/>
  <c r="G165" i="1"/>
  <c r="G138" i="1"/>
  <c r="G493" i="1"/>
  <c r="G122" i="1"/>
  <c r="G209" i="1"/>
  <c r="G234" i="1"/>
  <c r="G84" i="1"/>
  <c r="G556" i="1"/>
  <c r="G348" i="1"/>
  <c r="G497" i="1"/>
  <c r="G196" i="1"/>
  <c r="G112" i="1"/>
  <c r="G58" i="1"/>
  <c r="G476" i="1"/>
  <c r="G68" i="1"/>
  <c r="G33" i="1"/>
  <c r="G505" i="1"/>
  <c r="G548" i="1"/>
  <c r="G396" i="1"/>
  <c r="G510" i="1"/>
  <c r="G463" i="1"/>
  <c r="G436" i="1"/>
  <c r="G304" i="1"/>
  <c r="G204" i="1"/>
  <c r="G183" i="1"/>
  <c r="G80" i="1"/>
  <c r="F112" i="2"/>
  <c r="J112" i="2" s="1"/>
  <c r="I13" i="2"/>
  <c r="I683" i="2"/>
  <c r="I284" i="2"/>
  <c r="I128" i="2"/>
  <c r="I67" i="2"/>
  <c r="I631" i="2"/>
  <c r="I871" i="2"/>
  <c r="I334" i="2"/>
  <c r="I908" i="2"/>
  <c r="I754" i="2"/>
  <c r="I481" i="2"/>
  <c r="G496" i="1"/>
  <c r="G504" i="1"/>
  <c r="G347" i="1"/>
  <c r="G121" i="1"/>
  <c r="G467" i="1"/>
  <c r="G233" i="1"/>
  <c r="G137" i="1"/>
  <c r="D412" i="1"/>
  <c r="H412" i="1" s="1"/>
  <c r="I753" i="2"/>
  <c r="I870" i="2"/>
  <c r="I127" i="2"/>
  <c r="I66" i="2"/>
  <c r="I12" i="2"/>
  <c r="G500" i="1"/>
  <c r="I65" i="2"/>
  <c r="I752" i="2"/>
  <c r="I869" i="2"/>
  <c r="I126" i="2"/>
  <c r="F602" i="2"/>
  <c r="J602" i="2" s="1"/>
  <c r="D603" i="1"/>
  <c r="H603" i="1" s="1"/>
  <c r="I125" i="2"/>
  <c r="I868" i="2"/>
  <c r="I124" i="2"/>
  <c r="F432" i="2"/>
  <c r="F431" i="2" s="1"/>
  <c r="J431" i="2" s="1"/>
  <c r="D607" i="1"/>
  <c r="H607" i="1" s="1"/>
  <c r="J432" i="2"/>
  <c r="F926" i="2"/>
  <c r="J926" i="2" s="1"/>
  <c r="D574" i="1"/>
  <c r="H574" i="1"/>
  <c r="D157" i="1"/>
  <c r="H157" i="1" s="1"/>
  <c r="D557" i="1"/>
  <c r="H557" i="1" s="1"/>
  <c r="F685" i="2"/>
  <c r="J685" i="2"/>
  <c r="D154" i="1"/>
  <c r="H154" i="1" s="1"/>
  <c r="F348" i="2"/>
  <c r="J348" i="2" s="1"/>
  <c r="F350" i="2"/>
  <c r="J350" i="2" s="1"/>
  <c r="D311" i="1"/>
  <c r="H311" i="1" s="1"/>
  <c r="F720" i="2"/>
  <c r="J720" i="2" s="1"/>
  <c r="F732" i="2"/>
  <c r="J732" i="2" s="1"/>
  <c r="D323" i="1"/>
  <c r="H323" i="1" s="1"/>
  <c r="D417" i="1"/>
  <c r="F389" i="2"/>
  <c r="J389" i="2" s="1"/>
  <c r="F367" i="2"/>
  <c r="D605" i="1"/>
  <c r="H605" i="1" s="1"/>
  <c r="F693" i="2"/>
  <c r="J693" i="2" s="1"/>
  <c r="F622" i="2"/>
  <c r="F621" i="2" s="1"/>
  <c r="D140" i="1"/>
  <c r="H140" i="1" s="1"/>
  <c r="F579" i="2"/>
  <c r="J579" i="2" s="1"/>
  <c r="D139" i="1"/>
  <c r="H139" i="1" s="1"/>
  <c r="D456" i="1"/>
  <c r="H456" i="1" s="1"/>
  <c r="F242" i="2"/>
  <c r="J242" i="2" s="1"/>
  <c r="D483" i="1"/>
  <c r="H483" i="1" s="1"/>
  <c r="F891" i="2"/>
  <c r="F577" i="2"/>
  <c r="D170" i="1"/>
  <c r="H170" i="1" s="1"/>
  <c r="F365" i="2"/>
  <c r="J365" i="2" s="1"/>
  <c r="D582" i="1"/>
  <c r="H582" i="1" s="1"/>
  <c r="D282" i="1"/>
  <c r="H282" i="1" s="1"/>
  <c r="F336" i="2"/>
  <c r="D424" i="1"/>
  <c r="H424" i="1" s="1"/>
  <c r="D422" i="1"/>
  <c r="H422" i="1" s="1"/>
  <c r="F221" i="2"/>
  <c r="F220" i="2" s="1"/>
  <c r="F219" i="2" s="1"/>
  <c r="F218" i="2" s="1"/>
  <c r="F217" i="2" s="1"/>
  <c r="D494" i="1"/>
  <c r="H494" i="1" s="1"/>
  <c r="F357" i="2"/>
  <c r="D459" i="1"/>
  <c r="H459" i="1" s="1"/>
  <c r="F275" i="2"/>
  <c r="D539" i="1"/>
  <c r="D538" i="1" s="1"/>
  <c r="F838" i="2"/>
  <c r="J838" i="2" s="1"/>
  <c r="D270" i="1"/>
  <c r="H270" i="1" s="1"/>
  <c r="F414" i="2"/>
  <c r="J414" i="2" s="1"/>
  <c r="F274" i="2"/>
  <c r="J274" i="2" s="1"/>
  <c r="J275" i="2"/>
  <c r="D464" i="1"/>
  <c r="D31" i="1"/>
  <c r="D30" i="1" s="1"/>
  <c r="D23" i="1"/>
  <c r="H23" i="1" s="1"/>
  <c r="D463" i="1"/>
  <c r="H463" i="1" s="1"/>
  <c r="H464" i="1"/>
  <c r="F474" i="2"/>
  <c r="F473" i="2" s="1"/>
  <c r="F472" i="2" s="1"/>
  <c r="F471" i="2" s="1"/>
  <c r="F470" i="2" s="1"/>
  <c r="F469" i="2" s="1"/>
  <c r="F468" i="2" s="1"/>
  <c r="J474" i="2"/>
  <c r="F454" i="2"/>
  <c r="F453" i="2" s="1"/>
  <c r="J453" i="2" s="1"/>
  <c r="F16" i="2"/>
  <c r="J16" i="2" s="1"/>
  <c r="J454" i="2"/>
  <c r="F340" i="2"/>
  <c r="F248" i="2"/>
  <c r="J248" i="2" s="1"/>
  <c r="F418" i="2"/>
  <c r="J418" i="2" s="1"/>
  <c r="F460" i="2"/>
  <c r="F459" i="2" s="1"/>
  <c r="D502" i="1"/>
  <c r="H502" i="1" s="1"/>
  <c r="F270" i="2"/>
  <c r="J270" i="2" s="1"/>
  <c r="D349" i="1"/>
  <c r="F841" i="2"/>
  <c r="F836" i="2"/>
  <c r="J836" i="2" s="1"/>
  <c r="D273" i="1"/>
  <c r="D268" i="1"/>
  <c r="H268" i="1" s="1"/>
  <c r="F835" i="2"/>
  <c r="F404" i="2"/>
  <c r="F401" i="2" s="1"/>
  <c r="D426" i="1"/>
  <c r="H426" i="1" s="1"/>
  <c r="F547" i="2"/>
  <c r="F546" i="2" s="1"/>
  <c r="F110" i="2"/>
  <c r="D580" i="1"/>
  <c r="H580" i="1" s="1"/>
  <c r="F345" i="2"/>
  <c r="D409" i="1"/>
  <c r="H409" i="1" s="1"/>
  <c r="D441" i="1"/>
  <c r="F395" i="2"/>
  <c r="J395" i="2" s="1"/>
  <c r="D415" i="1"/>
  <c r="H415" i="1" s="1"/>
  <c r="F392" i="2"/>
  <c r="J392" i="2" s="1"/>
  <c r="D461" i="1"/>
  <c r="H461" i="1" s="1"/>
  <c r="F359" i="2"/>
  <c r="J359" i="2" s="1"/>
  <c r="F722" i="2"/>
  <c r="D313" i="1"/>
  <c r="D458" i="1"/>
  <c r="H458" i="1" s="1"/>
  <c r="F922" i="2"/>
  <c r="J922" i="2" s="1"/>
  <c r="F920" i="2"/>
  <c r="J920" i="2" s="1"/>
  <c r="F916" i="2"/>
  <c r="J916" i="2" s="1"/>
  <c r="F911" i="2"/>
  <c r="J911" i="2" s="1"/>
  <c r="F889" i="2"/>
  <c r="F885" i="2"/>
  <c r="J885" i="2" s="1"/>
  <c r="F875" i="2"/>
  <c r="J875" i="2" s="1"/>
  <c r="F874" i="2"/>
  <c r="J874" i="2" s="1"/>
  <c r="F866" i="2"/>
  <c r="F858" i="2"/>
  <c r="F820" i="2"/>
  <c r="F815" i="2"/>
  <c r="F805" i="2"/>
  <c r="F804" i="2" s="1"/>
  <c r="F803" i="2"/>
  <c r="J803" i="2" s="1"/>
  <c r="F802" i="2"/>
  <c r="J802" i="2" s="1"/>
  <c r="F790" i="2"/>
  <c r="J790" i="2" s="1"/>
  <c r="F758" i="2"/>
  <c r="J758" i="2" s="1"/>
  <c r="F757" i="2"/>
  <c r="F748" i="2"/>
  <c r="J748" i="2" s="1"/>
  <c r="F744" i="2"/>
  <c r="F740" i="2"/>
  <c r="F719" i="2"/>
  <c r="F711" i="2"/>
  <c r="F710" i="2" s="1"/>
  <c r="F704" i="2"/>
  <c r="F703" i="2"/>
  <c r="J703" i="2" s="1"/>
  <c r="F700" i="2"/>
  <c r="J700" i="2" s="1"/>
  <c r="F697" i="2"/>
  <c r="J697" i="2" s="1"/>
  <c r="F688" i="2"/>
  <c r="F687" i="2" s="1"/>
  <c r="F684" i="2"/>
  <c r="J684" i="2" s="1"/>
  <c r="F668" i="2"/>
  <c r="F662" i="2"/>
  <c r="J662" i="2" s="1"/>
  <c r="F640" i="2"/>
  <c r="F639" i="2" s="1"/>
  <c r="F624" i="2"/>
  <c r="F623" i="2" s="1"/>
  <c r="J623" i="2" s="1"/>
  <c r="F595" i="2"/>
  <c r="F582" i="2"/>
  <c r="F581" i="2"/>
  <c r="F573" i="2"/>
  <c r="F551" i="2"/>
  <c r="F549" i="2"/>
  <c r="J549" i="2" s="1"/>
  <c r="F540" i="2"/>
  <c r="J540" i="2" s="1"/>
  <c r="F537" i="2"/>
  <c r="J537" i="2" s="1"/>
  <c r="F536" i="2"/>
  <c r="F532" i="2"/>
  <c r="J532" i="2" s="1"/>
  <c r="F528" i="2"/>
  <c r="F511" i="2"/>
  <c r="F510" i="2" s="1"/>
  <c r="F509" i="2" s="1"/>
  <c r="F508" i="2" s="1"/>
  <c r="F507" i="2" s="1"/>
  <c r="F502" i="2"/>
  <c r="F501" i="2" s="1"/>
  <c r="F500" i="2" s="1"/>
  <c r="F499" i="2" s="1"/>
  <c r="F496" i="2"/>
  <c r="F489" i="2"/>
  <c r="J489" i="2" s="1"/>
  <c r="F483" i="2"/>
  <c r="F482" i="2" s="1"/>
  <c r="F481" i="2" s="1"/>
  <c r="F478" i="2"/>
  <c r="F427" i="2"/>
  <c r="F426" i="2" s="1"/>
  <c r="F425" i="2"/>
  <c r="J425" i="2" s="1"/>
  <c r="F424" i="2"/>
  <c r="J424" i="2" s="1"/>
  <c r="F423" i="2"/>
  <c r="F417" i="2"/>
  <c r="F381" i="2"/>
  <c r="F373" i="2"/>
  <c r="J373" i="2" s="1"/>
  <c r="F363" i="2"/>
  <c r="J324" i="2"/>
  <c r="F309" i="2"/>
  <c r="F308" i="2" s="1"/>
  <c r="F294" i="2"/>
  <c r="J294" i="2" s="1"/>
  <c r="F287" i="2"/>
  <c r="J287" i="2" s="1"/>
  <c r="F280" i="2"/>
  <c r="J280" i="2" s="1"/>
  <c r="F277" i="2"/>
  <c r="F269" i="2"/>
  <c r="J269" i="2" s="1"/>
  <c r="F244" i="2"/>
  <c r="J244" i="2" s="1"/>
  <c r="F240" i="2"/>
  <c r="J240" i="2" s="1"/>
  <c r="F237" i="2"/>
  <c r="J237" i="2" s="1"/>
  <c r="F236" i="2"/>
  <c r="J236" i="2" s="1"/>
  <c r="F230" i="2"/>
  <c r="J230" i="2" s="1"/>
  <c r="F227" i="2"/>
  <c r="J227" i="2" s="1"/>
  <c r="F214" i="2"/>
  <c r="J214" i="2" s="1"/>
  <c r="F209" i="2"/>
  <c r="F208" i="2" s="1"/>
  <c r="F207" i="2" s="1"/>
  <c r="F206" i="2" s="1"/>
  <c r="F205" i="2"/>
  <c r="F204" i="2"/>
  <c r="F203" i="2"/>
  <c r="J203" i="2" s="1"/>
  <c r="F202" i="2"/>
  <c r="J202" i="2" s="1"/>
  <c r="F199" i="2"/>
  <c r="F198" i="2"/>
  <c r="F194" i="2"/>
  <c r="F186" i="2"/>
  <c r="F185" i="2" s="1"/>
  <c r="F173" i="2"/>
  <c r="F166" i="2"/>
  <c r="F165" i="2" s="1"/>
  <c r="J165" i="2" s="1"/>
  <c r="F154" i="2"/>
  <c r="F153" i="2" s="1"/>
  <c r="F152" i="2" s="1"/>
  <c r="F146" i="2" s="1"/>
  <c r="F145" i="2" s="1"/>
  <c r="F142" i="2"/>
  <c r="F137" i="2" s="1"/>
  <c r="F136" i="2" s="1"/>
  <c r="F135" i="2" s="1"/>
  <c r="F134" i="2" s="1"/>
  <c r="F130" i="2"/>
  <c r="F115" i="2"/>
  <c r="F101" i="2"/>
  <c r="F100" i="2" s="1"/>
  <c r="F99" i="2" s="1"/>
  <c r="F92" i="2"/>
  <c r="F87" i="2"/>
  <c r="F81" i="2"/>
  <c r="F78" i="2"/>
  <c r="J78" i="2" s="1"/>
  <c r="F77" i="2"/>
  <c r="F76" i="2" s="1"/>
  <c r="J76" i="2" s="1"/>
  <c r="F71" i="2"/>
  <c r="J71" i="2" s="1"/>
  <c r="F70" i="2"/>
  <c r="F69" i="2" s="1"/>
  <c r="F68" i="2" s="1"/>
  <c r="J68" i="2" s="1"/>
  <c r="F61" i="2"/>
  <c r="F60" i="2" s="1"/>
  <c r="F59" i="2" s="1"/>
  <c r="F55" i="2"/>
  <c r="J55" i="2" s="1"/>
  <c r="F33" i="2"/>
  <c r="F15" i="2"/>
  <c r="F14" i="2" s="1"/>
  <c r="F13" i="2" s="1"/>
  <c r="J13" i="2" s="1"/>
  <c r="D597" i="1"/>
  <c r="H597" i="1" s="1"/>
  <c r="D595" i="1"/>
  <c r="H595" i="1" s="1"/>
  <c r="D591" i="1"/>
  <c r="H591" i="1" s="1"/>
  <c r="D589" i="1"/>
  <c r="H589" i="1" s="1"/>
  <c r="D587" i="1"/>
  <c r="H587" i="1" s="1"/>
  <c r="D584" i="1"/>
  <c r="H584" i="1" s="1"/>
  <c r="D570" i="1"/>
  <c r="H570" i="1" s="1"/>
  <c r="D568" i="1"/>
  <c r="H568" i="1" s="1"/>
  <c r="D564" i="1"/>
  <c r="H564" i="1" s="1"/>
  <c r="D559" i="1"/>
  <c r="H559" i="1" s="1"/>
  <c r="D554" i="1"/>
  <c r="H554" i="1" s="1"/>
  <c r="D545" i="1"/>
  <c r="D541" i="1"/>
  <c r="D540" i="1" s="1"/>
  <c r="H540" i="1" s="1"/>
  <c r="D533" i="1"/>
  <c r="H533" i="1" s="1"/>
  <c r="D525" i="1"/>
  <c r="D521" i="1"/>
  <c r="D511" i="1"/>
  <c r="D510" i="1" s="1"/>
  <c r="H510" i="1" s="1"/>
  <c r="D509" i="1"/>
  <c r="H509" i="1" s="1"/>
  <c r="D508" i="1"/>
  <c r="H508" i="1" s="1"/>
  <c r="D507" i="1"/>
  <c r="D501" i="1"/>
  <c r="H501" i="1" s="1"/>
  <c r="D493" i="1"/>
  <c r="D492" i="1" s="1"/>
  <c r="D489" i="1"/>
  <c r="H489" i="1" s="1"/>
  <c r="D471" i="1"/>
  <c r="H471" i="1" s="1"/>
  <c r="D468" i="1"/>
  <c r="H468" i="1" s="1"/>
  <c r="D450" i="1"/>
  <c r="H450" i="1" s="1"/>
  <c r="D437" i="1"/>
  <c r="D401" i="1"/>
  <c r="H401" i="1" s="1"/>
  <c r="D397" i="1"/>
  <c r="H397" i="1" s="1"/>
  <c r="H384" i="1"/>
  <c r="D376" i="1"/>
  <c r="D363" i="1"/>
  <c r="H363" i="1" s="1"/>
  <c r="D362" i="1"/>
  <c r="H362" i="1" s="1"/>
  <c r="D361" i="1"/>
  <c r="H361" i="1" s="1"/>
  <c r="D360" i="1"/>
  <c r="D357" i="1"/>
  <c r="H357" i="1" s="1"/>
  <c r="D356" i="1"/>
  <c r="H356" i="1" s="1"/>
  <c r="D352" i="1"/>
  <c r="D334" i="1"/>
  <c r="D333" i="1" s="1"/>
  <c r="H333" i="1" s="1"/>
  <c r="D319" i="1"/>
  <c r="D310" i="1"/>
  <c r="D307" i="1"/>
  <c r="H307" i="1" s="1"/>
  <c r="D306" i="1"/>
  <c r="D305" i="1" s="1"/>
  <c r="D296" i="1"/>
  <c r="D290" i="1"/>
  <c r="H290" i="1" s="1"/>
  <c r="D285" i="1"/>
  <c r="H285" i="1" s="1"/>
  <c r="D277" i="1"/>
  <c r="H277" i="1" s="1"/>
  <c r="D276" i="1"/>
  <c r="H276" i="1" s="1"/>
  <c r="D267" i="1"/>
  <c r="H267" i="1" s="1"/>
  <c r="D266" i="1"/>
  <c r="H266" i="1" s="1"/>
  <c r="D265" i="1"/>
  <c r="D263" i="1"/>
  <c r="H263" i="1"/>
  <c r="D262" i="1"/>
  <c r="D261" i="1" s="1"/>
  <c r="D251" i="1"/>
  <c r="H251" i="1" s="1"/>
  <c r="D250" i="1"/>
  <c r="D249" i="1" s="1"/>
  <c r="H249" i="1" s="1"/>
  <c r="D230" i="1"/>
  <c r="H230" i="1" s="1"/>
  <c r="D222" i="1"/>
  <c r="H222" i="1" s="1"/>
  <c r="D217" i="1"/>
  <c r="H217" i="1" s="1"/>
  <c r="D210" i="1"/>
  <c r="H210" i="1" s="1"/>
  <c r="D205" i="1"/>
  <c r="D201" i="1"/>
  <c r="D197" i="1"/>
  <c r="D196" i="1" s="1"/>
  <c r="D193" i="1"/>
  <c r="H193" i="1" s="1"/>
  <c r="D184" i="1"/>
  <c r="D183" i="1" s="1"/>
  <c r="H183" i="1" s="1"/>
  <c r="D180" i="1"/>
  <c r="D178" i="1" s="1"/>
  <c r="H178" i="1" s="1"/>
  <c r="D176" i="1"/>
  <c r="H176" i="1" s="1"/>
  <c r="D174" i="1"/>
  <c r="H174" i="1" s="1"/>
  <c r="D167" i="1"/>
  <c r="H167" i="1" s="1"/>
  <c r="D166" i="1"/>
  <c r="D161" i="1"/>
  <c r="H161" i="1" s="1"/>
  <c r="D160" i="1"/>
  <c r="H160" i="1" s="1"/>
  <c r="D148" i="1"/>
  <c r="H148" i="1"/>
  <c r="D141" i="1"/>
  <c r="H141" i="1" s="1"/>
  <c r="D110" i="1"/>
  <c r="H110" i="1" s="1"/>
  <c r="D81" i="1"/>
  <c r="D80" i="1" s="1"/>
  <c r="H80" i="1" s="1"/>
  <c r="D59" i="1"/>
  <c r="D55" i="1"/>
  <c r="H55" i="1" s="1"/>
  <c r="D34" i="1"/>
  <c r="D16" i="1"/>
  <c r="H16" i="1" s="1"/>
  <c r="D13" i="1"/>
  <c r="H13" i="1" s="1"/>
  <c r="D12" i="1"/>
  <c r="J61" i="2"/>
  <c r="F293" i="2"/>
  <c r="J293" i="2" s="1"/>
  <c r="F594" i="2"/>
  <c r="F593" i="2" s="1"/>
  <c r="F592" i="2" s="1"/>
  <c r="F591" i="2" s="1"/>
  <c r="J595" i="2"/>
  <c r="J15" i="2"/>
  <c r="F276" i="2"/>
  <c r="F273" i="2" s="1"/>
  <c r="F272" i="2" s="1"/>
  <c r="J277" i="2"/>
  <c r="J309" i="2"/>
  <c r="J511" i="2"/>
  <c r="F572" i="2"/>
  <c r="F571" i="2" s="1"/>
  <c r="J573" i="2"/>
  <c r="F747" i="2"/>
  <c r="J747" i="2" s="1"/>
  <c r="F789" i="2"/>
  <c r="F814" i="2"/>
  <c r="J814" i="2" s="1"/>
  <c r="J815" i="2"/>
  <c r="F865" i="2"/>
  <c r="J866" i="2"/>
  <c r="J889" i="2"/>
  <c r="F743" i="2"/>
  <c r="J743" i="2" s="1"/>
  <c r="J744" i="2"/>
  <c r="F91" i="2"/>
  <c r="J91" i="2" s="1"/>
  <c r="J92" i="2"/>
  <c r="J209" i="2"/>
  <c r="F285" i="2"/>
  <c r="J285" i="2" s="1"/>
  <c r="F329" i="2"/>
  <c r="F531" i="2"/>
  <c r="J531" i="2" s="1"/>
  <c r="J640" i="2"/>
  <c r="J154" i="2"/>
  <c r="F213" i="2"/>
  <c r="F212" i="2" s="1"/>
  <c r="J212" i="2" s="1"/>
  <c r="F380" i="2"/>
  <c r="F477" i="2"/>
  <c r="J478" i="2"/>
  <c r="F661" i="2"/>
  <c r="J661" i="2" s="1"/>
  <c r="J711" i="2"/>
  <c r="F32" i="2"/>
  <c r="F86" i="2"/>
  <c r="F129" i="2"/>
  <c r="J129" i="2" s="1"/>
  <c r="J130" i="2"/>
  <c r="F172" i="2"/>
  <c r="F171" i="2" s="1"/>
  <c r="F362" i="2"/>
  <c r="F361" i="2" s="1"/>
  <c r="J363" i="2"/>
  <c r="F527" i="2"/>
  <c r="J528" i="2"/>
  <c r="J581" i="2"/>
  <c r="F683" i="2"/>
  <c r="J683" i="2" s="1"/>
  <c r="F756" i="2"/>
  <c r="F755" i="2" s="1"/>
  <c r="J757" i="2"/>
  <c r="F801" i="2"/>
  <c r="J801" i="2" s="1"/>
  <c r="F910" i="2"/>
  <c r="J910" i="2" s="1"/>
  <c r="H166" i="1"/>
  <c r="H250" i="1"/>
  <c r="D295" i="1"/>
  <c r="H295" i="1" s="1"/>
  <c r="H296" i="1"/>
  <c r="H376" i="1"/>
  <c r="H184" i="1"/>
  <c r="H334" i="1"/>
  <c r="H511" i="1"/>
  <c r="D11" i="1"/>
  <c r="H12" i="1"/>
  <c r="D138" i="1"/>
  <c r="D137" i="1" s="1"/>
  <c r="H137" i="1" s="1"/>
  <c r="D200" i="1"/>
  <c r="H200" i="1" s="1"/>
  <c r="H201" i="1"/>
  <c r="D449" i="1"/>
  <c r="H449" i="1" s="1"/>
  <c r="H493" i="1"/>
  <c r="H81" i="1"/>
  <c r="D153" i="1"/>
  <c r="H197" i="1"/>
  <c r="D436" i="1"/>
  <c r="H436" i="1" s="1"/>
  <c r="H437" i="1"/>
  <c r="D524" i="1"/>
  <c r="H524" i="1" s="1"/>
  <c r="H525" i="1"/>
  <c r="D192" i="1"/>
  <c r="H192" i="1" s="1"/>
  <c r="D58" i="1"/>
  <c r="H58" i="1" s="1"/>
  <c r="H59" i="1"/>
  <c r="F235" i="2"/>
  <c r="F226" i="2" s="1"/>
  <c r="D396" i="1"/>
  <c r="H396" i="1" s="1"/>
  <c r="F372" i="2"/>
  <c r="J372" i="2" s="1"/>
  <c r="F322" i="2"/>
  <c r="F128" i="2"/>
  <c r="F127" i="2" s="1"/>
  <c r="J756" i="2"/>
  <c r="J69" i="2"/>
  <c r="F284" i="2"/>
  <c r="F864" i="2"/>
  <c r="F863" i="2" s="1"/>
  <c r="F862" i="2" s="1"/>
  <c r="J276" i="2"/>
  <c r="D332" i="1"/>
  <c r="J481" i="2"/>
  <c r="F754" i="2"/>
  <c r="F753" i="2" s="1"/>
  <c r="J755" i="2"/>
  <c r="F164" i="2"/>
  <c r="F900" i="2"/>
  <c r="J900" i="2" s="1"/>
  <c r="F634" i="2"/>
  <c r="J634" i="2" s="1"/>
  <c r="F829" i="2"/>
  <c r="J829" i="2" s="1"/>
  <c r="F828" i="2"/>
  <c r="J828" i="2" s="1"/>
  <c r="F899" i="2"/>
  <c r="F898" i="2" s="1"/>
  <c r="J754" i="2"/>
  <c r="F265" i="2"/>
  <c r="F261" i="2" s="1"/>
  <c r="D243" i="1"/>
  <c r="H243" i="1" s="1"/>
  <c r="F27" i="2"/>
  <c r="F26" i="2" s="1"/>
  <c r="F492" i="2"/>
  <c r="D212" i="1"/>
  <c r="D209" i="1" s="1"/>
  <c r="F491" i="2"/>
  <c r="F488" i="2" s="1"/>
  <c r="F487" i="2" s="1"/>
  <c r="F486" i="2" s="1"/>
  <c r="F485" i="2" s="1"/>
  <c r="J492" i="2"/>
  <c r="D100" i="1"/>
  <c r="H100" i="1" s="1"/>
  <c r="F560" i="2"/>
  <c r="J560" i="2" s="1"/>
  <c r="D94" i="1"/>
  <c r="H94" i="1"/>
  <c r="F558" i="2"/>
  <c r="J558" i="2" s="1"/>
  <c r="D98" i="1"/>
  <c r="H98" i="1"/>
  <c r="F297" i="2"/>
  <c r="D113" i="1"/>
  <c r="D112" i="1" s="1"/>
  <c r="H112" i="1" s="1"/>
  <c r="D114" i="1"/>
  <c r="H114" i="1"/>
  <c r="F448" i="2"/>
  <c r="F447" i="2" s="1"/>
  <c r="F449" i="2"/>
  <c r="J449" i="2" s="1"/>
  <c r="F106" i="2"/>
  <c r="J106" i="2" s="1"/>
  <c r="F117" i="2"/>
  <c r="J117" i="2" s="1"/>
  <c r="F883" i="2"/>
  <c r="F880" i="2" s="1"/>
  <c r="D576" i="1"/>
  <c r="H576" i="1" s="1"/>
  <c r="D551" i="1"/>
  <c r="D548" i="1" s="1"/>
  <c r="H551" i="1"/>
  <c r="D253" i="1"/>
  <c r="D252" i="1" s="1"/>
  <c r="D125" i="1"/>
  <c r="D122" i="1" s="1"/>
  <c r="F793" i="2"/>
  <c r="J793" i="2" s="1"/>
  <c r="F519" i="2"/>
  <c r="F518" i="2" s="1"/>
  <c r="F792" i="2"/>
  <c r="J792" i="2" s="1"/>
  <c r="F729" i="2"/>
  <c r="F728" i="2" s="1"/>
  <c r="D498" i="1"/>
  <c r="D497" i="1" s="1"/>
  <c r="H497" i="1" s="1"/>
  <c r="F252" i="2"/>
  <c r="F607" i="2"/>
  <c r="F606" i="2" s="1"/>
  <c r="F605" i="2" s="1"/>
  <c r="F604" i="2" s="1"/>
  <c r="F603" i="2" s="1"/>
  <c r="F251" i="2"/>
  <c r="F250" i="2" s="1"/>
  <c r="J252" i="2"/>
  <c r="F915" i="2"/>
  <c r="F914" i="2" s="1"/>
  <c r="D572" i="1"/>
  <c r="H572" i="1" s="1"/>
  <c r="D87" i="1"/>
  <c r="D84" i="1" s="1"/>
  <c r="H84" i="1" s="1"/>
  <c r="D71" i="1"/>
  <c r="H71" i="1" s="1"/>
  <c r="D68" i="1"/>
  <c r="F556" i="2"/>
  <c r="J556" i="2"/>
  <c r="D25" i="1"/>
  <c r="H25" i="1" s="1"/>
  <c r="G382" i="1" l="1"/>
  <c r="H539" i="1"/>
  <c r="H31" i="1"/>
  <c r="F355" i="1"/>
  <c r="F351" i="1" s="1"/>
  <c r="F83" i="1"/>
  <c r="G83" i="1" s="1"/>
  <c r="H226" i="2"/>
  <c r="I235" i="2"/>
  <c r="J710" i="2"/>
  <c r="F709" i="2"/>
  <c r="G32" i="2"/>
  <c r="J32" i="2" s="1"/>
  <c r="J33" i="2"/>
  <c r="H599" i="2"/>
  <c r="I599" i="2" s="1"/>
  <c r="I600" i="2"/>
  <c r="G267" i="2"/>
  <c r="G880" i="2"/>
  <c r="J883" i="2"/>
  <c r="I883" i="2"/>
  <c r="H267" i="2"/>
  <c r="I267" i="2" s="1"/>
  <c r="I268" i="2"/>
  <c r="I719" i="2"/>
  <c r="G718" i="2"/>
  <c r="G914" i="2"/>
  <c r="G913" i="2" s="1"/>
  <c r="J915" i="2"/>
  <c r="F307" i="2"/>
  <c r="F306" i="2" s="1"/>
  <c r="F305" i="2" s="1"/>
  <c r="J308" i="2"/>
  <c r="D537" i="1"/>
  <c r="H367" i="1"/>
  <c r="D366" i="1"/>
  <c r="H366" i="1" s="1"/>
  <c r="I329" i="2"/>
  <c r="G322" i="2"/>
  <c r="I322" i="2" s="1"/>
  <c r="F394" i="1"/>
  <c r="G395" i="1"/>
  <c r="F225" i="2"/>
  <c r="F224" i="2" s="1"/>
  <c r="F223" i="2" s="1"/>
  <c r="J250" i="2"/>
  <c r="H250" i="2"/>
  <c r="I251" i="2"/>
  <c r="H779" i="2"/>
  <c r="I780" i="2"/>
  <c r="G207" i="2"/>
  <c r="I208" i="2"/>
  <c r="J208" i="2"/>
  <c r="J835" i="2"/>
  <c r="E49" i="12"/>
  <c r="C49" i="18"/>
  <c r="F27" i="28"/>
  <c r="I303" i="2"/>
  <c r="F192" i="28"/>
  <c r="G854" i="2"/>
  <c r="I40" i="2"/>
  <c r="H87" i="1"/>
  <c r="J251" i="2"/>
  <c r="H253" i="1"/>
  <c r="J448" i="2"/>
  <c r="D234" i="1"/>
  <c r="J128" i="2"/>
  <c r="F909" i="2"/>
  <c r="F530" i="2"/>
  <c r="J530" i="2" s="1"/>
  <c r="D275" i="1"/>
  <c r="H275" i="1" s="1"/>
  <c r="H262" i="1"/>
  <c r="F873" i="2"/>
  <c r="F872" i="2" s="1"/>
  <c r="F871" i="2" s="1"/>
  <c r="J624" i="2"/>
  <c r="F105" i="2"/>
  <c r="F197" i="2"/>
  <c r="F535" i="2"/>
  <c r="G262" i="1"/>
  <c r="G13" i="1"/>
  <c r="G361" i="1"/>
  <c r="I453" i="2"/>
  <c r="E51" i="12"/>
  <c r="I46" i="18"/>
  <c r="K39" i="18"/>
  <c r="I35" i="18"/>
  <c r="C68" i="21"/>
  <c r="E18" i="23"/>
  <c r="C70" i="28"/>
  <c r="F115" i="28"/>
  <c r="F97" i="28"/>
  <c r="I242" i="2"/>
  <c r="J789" i="2"/>
  <c r="H212" i="1"/>
  <c r="F633" i="2"/>
  <c r="D10" i="1"/>
  <c r="J213" i="2"/>
  <c r="D476" i="1"/>
  <c r="J142" i="2"/>
  <c r="F268" i="2"/>
  <c r="F267" i="2" s="1"/>
  <c r="J166" i="2"/>
  <c r="H360" i="1"/>
  <c r="F601" i="2"/>
  <c r="F600" i="2" s="1"/>
  <c r="D421" i="1"/>
  <c r="H421" i="1" s="1"/>
  <c r="G363" i="1"/>
  <c r="I76" i="18"/>
  <c r="E20" i="21"/>
  <c r="D62" i="21"/>
  <c r="F62" i="21" s="1"/>
  <c r="E69" i="21"/>
  <c r="G834" i="2"/>
  <c r="G833" i="2" s="1"/>
  <c r="G895" i="2"/>
  <c r="I895" i="2" s="1"/>
  <c r="F76" i="28"/>
  <c r="F45" i="28"/>
  <c r="I283" i="2"/>
  <c r="H760" i="2"/>
  <c r="H759" i="2" s="1"/>
  <c r="D395" i="1"/>
  <c r="D394" i="1" s="1"/>
  <c r="H535" i="2"/>
  <c r="H534" i="2" s="1"/>
  <c r="J322" i="2"/>
  <c r="H138" i="1"/>
  <c r="D355" i="1"/>
  <c r="H541" i="1"/>
  <c r="J329" i="2"/>
  <c r="I45" i="18"/>
  <c r="I22" i="18"/>
  <c r="D98" i="21"/>
  <c r="F71" i="28"/>
  <c r="F43" i="28"/>
  <c r="F827" i="2"/>
  <c r="H180" i="1"/>
  <c r="J77" i="2"/>
  <c r="F555" i="2"/>
  <c r="F545" i="2" s="1"/>
  <c r="D284" i="1"/>
  <c r="H284" i="1" s="1"/>
  <c r="J205" i="2"/>
  <c r="E31" i="12"/>
  <c r="D39" i="18"/>
  <c r="D38" i="18" s="1"/>
  <c r="D32" i="18" s="1"/>
  <c r="H33" i="2"/>
  <c r="H252" i="1"/>
  <c r="J753" i="2"/>
  <c r="F752" i="2"/>
  <c r="J752" i="2" s="1"/>
  <c r="F104" i="2"/>
  <c r="J105" i="2"/>
  <c r="J880" i="2"/>
  <c r="F292" i="2"/>
  <c r="F291" i="2" s="1"/>
  <c r="H196" i="1"/>
  <c r="F506" i="2"/>
  <c r="J639" i="2"/>
  <c r="F283" i="2"/>
  <c r="J283" i="2" s="1"/>
  <c r="J284" i="2"/>
  <c r="H153" i="1"/>
  <c r="D147" i="1"/>
  <c r="H147" i="1" s="1"/>
  <c r="J477" i="2"/>
  <c r="F476" i="2"/>
  <c r="F475" i="2" s="1"/>
  <c r="D204" i="1"/>
  <c r="H204" i="1" s="1"/>
  <c r="H205" i="1"/>
  <c r="D264" i="1"/>
  <c r="H264" i="1" s="1"/>
  <c r="H265" i="1"/>
  <c r="D304" i="1"/>
  <c r="H304" i="1" s="1"/>
  <c r="H305" i="1"/>
  <c r="D318" i="1"/>
  <c r="H318" i="1" s="1"/>
  <c r="H319" i="1"/>
  <c r="H352" i="1"/>
  <c r="D351" i="1"/>
  <c r="H507" i="1"/>
  <c r="D505" i="1"/>
  <c r="D516" i="1"/>
  <c r="H521" i="1"/>
  <c r="D544" i="1"/>
  <c r="H544" i="1" s="1"/>
  <c r="H545" i="1"/>
  <c r="J423" i="2"/>
  <c r="F421" i="2"/>
  <c r="F420" i="2" s="1"/>
  <c r="J420" i="2" s="1"/>
  <c r="F667" i="2"/>
  <c r="J667" i="2" s="1"/>
  <c r="J668" i="2"/>
  <c r="J719" i="2"/>
  <c r="F819" i="2"/>
  <c r="J820" i="2"/>
  <c r="H313" i="1"/>
  <c r="D312" i="1"/>
  <c r="H349" i="1"/>
  <c r="D348" i="1"/>
  <c r="J340" i="2"/>
  <c r="F339" i="2"/>
  <c r="J621" i="2"/>
  <c r="F620" i="2"/>
  <c r="F619" i="2" s="1"/>
  <c r="F618" i="2" s="1"/>
  <c r="F617" i="2" s="1"/>
  <c r="F616" i="2" s="1"/>
  <c r="I199" i="2"/>
  <c r="J199" i="2"/>
  <c r="I582" i="2"/>
  <c r="J582" i="2"/>
  <c r="J704" i="2"/>
  <c r="D13" i="17"/>
  <c r="D14" i="17" s="1"/>
  <c r="E13" i="17"/>
  <c r="H32" i="17" s="1"/>
  <c r="G15" i="17"/>
  <c r="F98" i="21"/>
  <c r="C12" i="21"/>
  <c r="F12" i="21" s="1"/>
  <c r="F13" i="21"/>
  <c r="D556" i="1"/>
  <c r="H556" i="1" s="1"/>
  <c r="D496" i="1"/>
  <c r="H113" i="1"/>
  <c r="D93" i="1"/>
  <c r="J27" i="2"/>
  <c r="F163" i="2"/>
  <c r="F162" i="2" s="1"/>
  <c r="J872" i="2"/>
  <c r="J207" i="2"/>
  <c r="F67" i="2"/>
  <c r="F12" i="2"/>
  <c r="J510" i="2"/>
  <c r="J873" i="2"/>
  <c r="J482" i="2"/>
  <c r="J14" i="2"/>
  <c r="F379" i="2"/>
  <c r="F378" i="2" s="1"/>
  <c r="F75" i="2"/>
  <c r="F74" i="2" s="1"/>
  <c r="F73" i="2" s="1"/>
  <c r="F422" i="2"/>
  <c r="F321" i="2"/>
  <c r="F320" i="2" s="1"/>
  <c r="F696" i="2"/>
  <c r="F695" i="2" s="1"/>
  <c r="F682" i="2" s="1"/>
  <c r="F681" i="2" s="1"/>
  <c r="F680" i="2" s="1"/>
  <c r="H306" i="1"/>
  <c r="F50" i="2"/>
  <c r="J805" i="2"/>
  <c r="J601" i="2"/>
  <c r="J483" i="2"/>
  <c r="J70" i="2"/>
  <c r="H34" i="1"/>
  <c r="D33" i="1"/>
  <c r="D165" i="1"/>
  <c r="J194" i="2"/>
  <c r="F193" i="2"/>
  <c r="F534" i="2"/>
  <c r="F517" i="2" s="1"/>
  <c r="F516" i="2" s="1"/>
  <c r="F515" i="2" s="1"/>
  <c r="F576" i="2"/>
  <c r="F575" i="2" s="1"/>
  <c r="F739" i="2"/>
  <c r="J740" i="2"/>
  <c r="F857" i="2"/>
  <c r="J858" i="2"/>
  <c r="J722" i="2"/>
  <c r="F721" i="2"/>
  <c r="J721" i="2" s="1"/>
  <c r="H441" i="1"/>
  <c r="D440" i="1"/>
  <c r="H440" i="1" s="1"/>
  <c r="H273" i="1"/>
  <c r="D272" i="1"/>
  <c r="H272" i="1" s="1"/>
  <c r="J841" i="2"/>
  <c r="F840" i="2"/>
  <c r="J336" i="2"/>
  <c r="F335" i="2"/>
  <c r="J891" i="2"/>
  <c r="F888" i="2"/>
  <c r="J888" i="2" s="1"/>
  <c r="J622" i="2"/>
  <c r="I704" i="2"/>
  <c r="I374" i="2"/>
  <c r="J374" i="2"/>
  <c r="I422" i="2"/>
  <c r="J422" i="2"/>
  <c r="I325" i="2"/>
  <c r="H327" i="1"/>
  <c r="D326" i="1"/>
  <c r="J768" i="2"/>
  <c r="F767" i="2"/>
  <c r="D389" i="1"/>
  <c r="H390" i="1"/>
  <c r="E13" i="21"/>
  <c r="E24" i="21"/>
  <c r="C19" i="21"/>
  <c r="F24" i="21"/>
  <c r="C31" i="21"/>
  <c r="F52" i="21"/>
  <c r="C51" i="21"/>
  <c r="C50" i="21" s="1"/>
  <c r="F68" i="21"/>
  <c r="C67" i="21"/>
  <c r="E81" i="21"/>
  <c r="F81" i="21"/>
  <c r="C129" i="21"/>
  <c r="F129" i="21" s="1"/>
  <c r="D84" i="21"/>
  <c r="F85" i="21"/>
  <c r="C128" i="21"/>
  <c r="C84" i="21"/>
  <c r="F91" i="21"/>
  <c r="E39" i="21"/>
  <c r="D32" i="21"/>
  <c r="E32" i="21" s="1"/>
  <c r="E91" i="21"/>
  <c r="F94" i="21"/>
  <c r="E94" i="21"/>
  <c r="C93" i="21"/>
  <c r="E93" i="21" s="1"/>
  <c r="E98" i="21"/>
  <c r="D97" i="21"/>
  <c r="E107" i="21"/>
  <c r="F107" i="21"/>
  <c r="C103" i="21"/>
  <c r="F103" i="21" s="1"/>
  <c r="E111" i="21"/>
  <c r="F111" i="21"/>
  <c r="C110" i="21"/>
  <c r="E110" i="21" s="1"/>
  <c r="E64" i="28"/>
  <c r="F65" i="28"/>
  <c r="E26" i="28"/>
  <c r="E20" i="28"/>
  <c r="F21" i="28"/>
  <c r="F20" i="28" s="1"/>
  <c r="G461" i="2"/>
  <c r="J462" i="2"/>
  <c r="G501" i="2"/>
  <c r="I502" i="2"/>
  <c r="J502" i="2"/>
  <c r="G496" i="2"/>
  <c r="J497" i="2"/>
  <c r="I497" i="2"/>
  <c r="G491" i="2"/>
  <c r="I492" i="2"/>
  <c r="G473" i="2"/>
  <c r="I474" i="2"/>
  <c r="G426" i="2"/>
  <c r="I427" i="2"/>
  <c r="J427" i="2"/>
  <c r="I417" i="2"/>
  <c r="J417" i="2"/>
  <c r="G412" i="2"/>
  <c r="I412" i="2" s="1"/>
  <c r="I413" i="2"/>
  <c r="G401" i="2"/>
  <c r="I408" i="2"/>
  <c r="I404" i="2"/>
  <c r="J404" i="2"/>
  <c r="G380" i="2"/>
  <c r="I381" i="2"/>
  <c r="J381" i="2"/>
  <c r="G362" i="2"/>
  <c r="I363" i="2"/>
  <c r="I345" i="2"/>
  <c r="J345" i="2"/>
  <c r="J267" i="2"/>
  <c r="G220" i="2"/>
  <c r="I221" i="2"/>
  <c r="I204" i="2"/>
  <c r="J204" i="2"/>
  <c r="I198" i="2"/>
  <c r="J198" i="2"/>
  <c r="G185" i="2"/>
  <c r="I186" i="2"/>
  <c r="J186" i="2"/>
  <c r="G172" i="2"/>
  <c r="I173" i="2"/>
  <c r="J173" i="2"/>
  <c r="G149" i="2"/>
  <c r="I150" i="2"/>
  <c r="J156" i="2"/>
  <c r="I156" i="2"/>
  <c r="J138" i="2"/>
  <c r="I138" i="2"/>
  <c r="G104" i="2"/>
  <c r="I104" i="2" s="1"/>
  <c r="I105" i="2"/>
  <c r="I110" i="2"/>
  <c r="J110" i="2"/>
  <c r="I115" i="2"/>
  <c r="J115" i="2"/>
  <c r="G100" i="2"/>
  <c r="I101" i="2"/>
  <c r="J101" i="2"/>
  <c r="G86" i="2"/>
  <c r="I86" i="2" s="1"/>
  <c r="I87" i="2"/>
  <c r="J87" i="2"/>
  <c r="G26" i="2"/>
  <c r="I27" i="2"/>
  <c r="G613" i="2"/>
  <c r="J614" i="2"/>
  <c r="G607" i="2"/>
  <c r="I608" i="2"/>
  <c r="J608" i="2"/>
  <c r="G594" i="2"/>
  <c r="I595" i="2"/>
  <c r="G571" i="2"/>
  <c r="I571" i="2" s="1"/>
  <c r="I572" i="2"/>
  <c r="J572" i="2"/>
  <c r="G568" i="2"/>
  <c r="I568" i="2" s="1"/>
  <c r="J569" i="2"/>
  <c r="I562" i="2"/>
  <c r="J562" i="2"/>
  <c r="I551" i="2"/>
  <c r="J551" i="2"/>
  <c r="G546" i="2"/>
  <c r="J546" i="2" s="1"/>
  <c r="I547" i="2"/>
  <c r="G535" i="2"/>
  <c r="J535" i="2" s="1"/>
  <c r="J536" i="2"/>
  <c r="J527" i="2"/>
  <c r="G509" i="2"/>
  <c r="I510" i="2"/>
  <c r="G864" i="2"/>
  <c r="I865" i="2"/>
  <c r="J865" i="2"/>
  <c r="G826" i="2"/>
  <c r="I827" i="2"/>
  <c r="H298" i="2"/>
  <c r="I299" i="2"/>
  <c r="H276" i="2"/>
  <c r="I276" i="2" s="1"/>
  <c r="I277" i="2"/>
  <c r="H261" i="2"/>
  <c r="I265" i="2"/>
  <c r="H225" i="2"/>
  <c r="H224" i="2" s="1"/>
  <c r="H223" i="2" s="1"/>
  <c r="I250" i="2"/>
  <c r="J81" i="2"/>
  <c r="J547" i="2"/>
  <c r="J357" i="2"/>
  <c r="J221" i="2"/>
  <c r="J577" i="2"/>
  <c r="J367" i="2"/>
  <c r="F11" i="1"/>
  <c r="F10" i="1" s="1"/>
  <c r="F9" i="1" s="1"/>
  <c r="G12" i="1"/>
  <c r="F310" i="1"/>
  <c r="F309" i="1" s="1"/>
  <c r="F308" i="1" s="1"/>
  <c r="G311" i="1"/>
  <c r="G360" i="1"/>
  <c r="I177" i="2"/>
  <c r="F671" i="2"/>
  <c r="J672" i="2"/>
  <c r="C71" i="18"/>
  <c r="I71" i="18" s="1"/>
  <c r="K71" i="18"/>
  <c r="C58" i="18"/>
  <c r="K58" i="18"/>
  <c r="E56" i="18"/>
  <c r="E38" i="18" s="1"/>
  <c r="E32" i="18" s="1"/>
  <c r="E31" i="18" s="1"/>
  <c r="G39" i="18"/>
  <c r="G38" i="18" s="1"/>
  <c r="G32" i="18" s="1"/>
  <c r="G31" i="18" s="1"/>
  <c r="G81" i="18" s="1"/>
  <c r="J42" i="18"/>
  <c r="J39" i="18" s="1"/>
  <c r="J38" i="18" s="1"/>
  <c r="I18" i="18"/>
  <c r="J16" i="18"/>
  <c r="C16" i="18"/>
  <c r="E12" i="21"/>
  <c r="E117" i="21"/>
  <c r="F117" i="21"/>
  <c r="C120" i="21"/>
  <c r="F123" i="21"/>
  <c r="E123" i="21"/>
  <c r="I142" i="2"/>
  <c r="H137" i="2"/>
  <c r="I91" i="2"/>
  <c r="H51" i="2"/>
  <c r="I51" i="2" s="1"/>
  <c r="I52" i="2"/>
  <c r="H32" i="2"/>
  <c r="I32" i="2" s="1"/>
  <c r="I33" i="2"/>
  <c r="H18" i="2"/>
  <c r="I18" i="2" s="1"/>
  <c r="I19" i="2"/>
  <c r="H709" i="2"/>
  <c r="I710" i="2"/>
  <c r="H527" i="2"/>
  <c r="I527" i="2" s="1"/>
  <c r="I528" i="2"/>
  <c r="G449" i="1"/>
  <c r="I806" i="2"/>
  <c r="C52" i="12"/>
  <c r="E75" i="18"/>
  <c r="E73" i="18" s="1"/>
  <c r="K78" i="18"/>
  <c r="I55" i="18"/>
  <c r="I49" i="18" s="1"/>
  <c r="C26" i="21"/>
  <c r="C126" i="21"/>
  <c r="D43" i="21"/>
  <c r="F44" i="21"/>
  <c r="E44" i="21"/>
  <c r="E62" i="21"/>
  <c r="E68" i="21"/>
  <c r="D67" i="21"/>
  <c r="E129" i="21"/>
  <c r="E29" i="21"/>
  <c r="E47" i="21"/>
  <c r="E60" i="21"/>
  <c r="D57" i="21"/>
  <c r="D56" i="21" s="1"/>
  <c r="E73" i="21"/>
  <c r="D127" i="21"/>
  <c r="E127" i="21" s="1"/>
  <c r="E101" i="21"/>
  <c r="E114" i="21"/>
  <c r="C127" i="21"/>
  <c r="C42" i="28"/>
  <c r="D149" i="28"/>
  <c r="D103" i="28"/>
  <c r="F103" i="28" s="1"/>
  <c r="F106" i="28"/>
  <c r="D58" i="28"/>
  <c r="F59" i="28"/>
  <c r="F58" i="28" s="1"/>
  <c r="F171" i="28"/>
  <c r="E149" i="28"/>
  <c r="G476" i="2"/>
  <c r="G321" i="2"/>
  <c r="G273" i="2"/>
  <c r="G75" i="2"/>
  <c r="J75" i="2" s="1"/>
  <c r="G50" i="2"/>
  <c r="G717" i="2"/>
  <c r="G716" i="2" s="1"/>
  <c r="G715" i="2" s="1"/>
  <c r="G714" i="2" s="1"/>
  <c r="G652" i="2"/>
  <c r="G651" i="2" s="1"/>
  <c r="G638" i="2" s="1"/>
  <c r="G825" i="2"/>
  <c r="G824" i="2" s="1"/>
  <c r="G894" i="2"/>
  <c r="G893" i="2" s="1"/>
  <c r="H640" i="2"/>
  <c r="H834" i="2"/>
  <c r="H879" i="2"/>
  <c r="F440" i="1"/>
  <c r="G440" i="1" s="1"/>
  <c r="F515" i="1"/>
  <c r="E492" i="1"/>
  <c r="G492" i="1" s="1"/>
  <c r="F147" i="1"/>
  <c r="G147" i="1" s="1"/>
  <c r="I47" i="18"/>
  <c r="J35" i="18"/>
  <c r="I24" i="18"/>
  <c r="I21" i="18"/>
  <c r="K16" i="18"/>
  <c r="F16" i="18"/>
  <c r="D126" i="21"/>
  <c r="E33" i="21"/>
  <c r="D128" i="21"/>
  <c r="D120" i="21"/>
  <c r="D119" i="21" s="1"/>
  <c r="F37" i="28"/>
  <c r="F190" i="28"/>
  <c r="F126" i="28"/>
  <c r="D64" i="28"/>
  <c r="F64" i="28" s="1"/>
  <c r="G339" i="2"/>
  <c r="G307" i="2"/>
  <c r="G298" i="2"/>
  <c r="G226" i="2"/>
  <c r="I226" i="2" s="1"/>
  <c r="G197" i="2"/>
  <c r="J197" i="2" s="1"/>
  <c r="G153" i="2"/>
  <c r="G137" i="2"/>
  <c r="G60" i="2"/>
  <c r="G11" i="2"/>
  <c r="G696" i="2"/>
  <c r="G688" i="2"/>
  <c r="G620" i="2"/>
  <c r="G555" i="2"/>
  <c r="J555" i="2" s="1"/>
  <c r="G519" i="2"/>
  <c r="G804" i="2"/>
  <c r="I804" i="2" s="1"/>
  <c r="H476" i="2"/>
  <c r="H379" i="2"/>
  <c r="H339" i="2"/>
  <c r="H307" i="2"/>
  <c r="H191" i="2"/>
  <c r="H75" i="2"/>
  <c r="I75" i="2" s="1"/>
  <c r="H11" i="2"/>
  <c r="H718" i="2"/>
  <c r="I718" i="2" s="1"/>
  <c r="H652" i="2"/>
  <c r="H576" i="2"/>
  <c r="H575" i="2" s="1"/>
  <c r="H546" i="2"/>
  <c r="I546" i="2" s="1"/>
  <c r="H519" i="2"/>
  <c r="H738" i="2"/>
  <c r="H915" i="2"/>
  <c r="E32" i="1"/>
  <c r="G813" i="2"/>
  <c r="G788" i="2" s="1"/>
  <c r="G760" i="2"/>
  <c r="G738" i="2"/>
  <c r="H487" i="2"/>
  <c r="H486" i="2" s="1"/>
  <c r="H485" i="2" s="1"/>
  <c r="H447" i="2"/>
  <c r="H416" i="2"/>
  <c r="H362" i="2"/>
  <c r="H356" i="2"/>
  <c r="I356" i="2" s="1"/>
  <c r="H347" i="2"/>
  <c r="H273" i="2"/>
  <c r="I273" i="2" s="1"/>
  <c r="H164" i="2"/>
  <c r="H50" i="2"/>
  <c r="H24" i="2"/>
  <c r="H696" i="2"/>
  <c r="H607" i="2"/>
  <c r="H555" i="2"/>
  <c r="H813" i="2"/>
  <c r="I813" i="2" s="1"/>
  <c r="F365" i="1"/>
  <c r="E67" i="1"/>
  <c r="G34" i="17"/>
  <c r="H34" i="17"/>
  <c r="G13" i="17"/>
  <c r="E14" i="12"/>
  <c r="F117" i="28"/>
  <c r="F13" i="28"/>
  <c r="D110" i="28"/>
  <c r="C26" i="28"/>
  <c r="F111" i="28"/>
  <c r="F150" i="28"/>
  <c r="C149" i="28"/>
  <c r="F131" i="28"/>
  <c r="C64" i="28"/>
  <c r="C49" i="28" s="1"/>
  <c r="D42" i="28"/>
  <c r="E42" i="28"/>
  <c r="F123" i="28"/>
  <c r="D70" i="28"/>
  <c r="D49" i="28" s="1"/>
  <c r="D26" i="28"/>
  <c r="E70" i="28"/>
  <c r="E49" i="28" s="1"/>
  <c r="D22" i="1"/>
  <c r="D21" i="1" s="1"/>
  <c r="D67" i="1"/>
  <c r="H68" i="1"/>
  <c r="D208" i="1"/>
  <c r="H209" i="1"/>
  <c r="F897" i="2"/>
  <c r="J897" i="2" s="1"/>
  <c r="F896" i="2"/>
  <c r="J898" i="2"/>
  <c r="F861" i="2"/>
  <c r="F727" i="2"/>
  <c r="J728" i="2"/>
  <c r="H122" i="1"/>
  <c r="D121" i="1"/>
  <c r="H121" i="1" s="1"/>
  <c r="F446" i="2"/>
  <c r="J447" i="2"/>
  <c r="F133" i="2"/>
  <c r="F126" i="2"/>
  <c r="J127" i="2"/>
  <c r="D547" i="1"/>
  <c r="H548" i="1"/>
  <c r="F25" i="2"/>
  <c r="J26" i="2"/>
  <c r="F260" i="2"/>
  <c r="J261" i="2"/>
  <c r="F467" i="2"/>
  <c r="F72" i="2"/>
  <c r="F416" i="2"/>
  <c r="F913" i="2"/>
  <c r="J913" i="2" s="1"/>
  <c r="J914" i="2"/>
  <c r="F413" i="2"/>
  <c r="F347" i="2"/>
  <c r="F338" i="2" s="1"/>
  <c r="J265" i="2"/>
  <c r="F356" i="2"/>
  <c r="J356" i="2" s="1"/>
  <c r="J762" i="2"/>
  <c r="F761" i="2"/>
  <c r="D52" i="12"/>
  <c r="E52" i="12" s="1"/>
  <c r="E16" i="12"/>
  <c r="K56" i="18"/>
  <c r="H38" i="18"/>
  <c r="H32" i="18" s="1"/>
  <c r="I16" i="18"/>
  <c r="H498" i="1"/>
  <c r="J729" i="2"/>
  <c r="H125" i="1"/>
  <c r="J899" i="2"/>
  <c r="D31" i="18"/>
  <c r="J32" i="18"/>
  <c r="C39" i="18"/>
  <c r="I42" i="18"/>
  <c r="I39" i="18" s="1"/>
  <c r="K38" i="18"/>
  <c r="E126" i="21"/>
  <c r="E11" i="1"/>
  <c r="E74" i="18"/>
  <c r="K74" i="18" s="1"/>
  <c r="H73" i="18"/>
  <c r="F73" i="18" s="1"/>
  <c r="F31" i="18" s="1"/>
  <c r="F81" i="18" s="1"/>
  <c r="D31" i="21"/>
  <c r="F50" i="28"/>
  <c r="F175" i="28"/>
  <c r="E110" i="28"/>
  <c r="F122" i="28"/>
  <c r="F26" i="28"/>
  <c r="G576" i="2"/>
  <c r="J763" i="2"/>
  <c r="F335" i="1"/>
  <c r="H15" i="17"/>
  <c r="F36" i="28"/>
  <c r="E30" i="1"/>
  <c r="E355" i="1"/>
  <c r="E538" i="1"/>
  <c r="D26" i="21"/>
  <c r="D18" i="21" s="1"/>
  <c r="E52" i="21"/>
  <c r="D51" i="21"/>
  <c r="C110" i="28"/>
  <c r="D12" i="28"/>
  <c r="F42" i="28"/>
  <c r="G225" i="2"/>
  <c r="E261" i="1"/>
  <c r="E310" i="1"/>
  <c r="E14" i="17"/>
  <c r="H36" i="17"/>
  <c r="F149" i="28"/>
  <c r="F70" i="28"/>
  <c r="G347" i="2"/>
  <c r="G338" i="2" s="1"/>
  <c r="G545" i="2"/>
  <c r="C57" i="21"/>
  <c r="F93" i="21"/>
  <c r="F99" i="21"/>
  <c r="H717" i="2"/>
  <c r="F110" i="21"/>
  <c r="F178" i="28"/>
  <c r="H378" i="2"/>
  <c r="H788" i="2"/>
  <c r="H163" i="2"/>
  <c r="H23" i="2"/>
  <c r="E466" i="1"/>
  <c r="E164" i="1"/>
  <c r="E332" i="1"/>
  <c r="F466" i="1"/>
  <c r="E208" i="1"/>
  <c r="E394" i="1"/>
  <c r="E547" i="1"/>
  <c r="F191" i="1"/>
  <c r="G191" i="1" s="1"/>
  <c r="E365" i="1"/>
  <c r="F346" i="1"/>
  <c r="V14" i="22"/>
  <c r="AA14" i="22" s="1"/>
  <c r="F13" i="17"/>
  <c r="F14" i="17" s="1"/>
  <c r="F66" i="1" l="1"/>
  <c r="F364" i="1"/>
  <c r="I50" i="2"/>
  <c r="I11" i="2"/>
  <c r="F908" i="2"/>
  <c r="J908" i="2" s="1"/>
  <c r="J909" i="2"/>
  <c r="G853" i="2"/>
  <c r="I854" i="2"/>
  <c r="H234" i="1"/>
  <c r="D233" i="1"/>
  <c r="H233" i="1" s="1"/>
  <c r="G206" i="2"/>
  <c r="I207" i="2"/>
  <c r="H338" i="2"/>
  <c r="H319" i="2" s="1"/>
  <c r="I339" i="2"/>
  <c r="E12" i="28"/>
  <c r="F544" i="2"/>
  <c r="F543" i="2" s="1"/>
  <c r="F542" i="2" s="1"/>
  <c r="H476" i="1"/>
  <c r="D467" i="1"/>
  <c r="H467" i="1" s="1"/>
  <c r="F870" i="2"/>
  <c r="J871" i="2"/>
  <c r="F708" i="2"/>
  <c r="J709" i="2"/>
  <c r="D125" i="21"/>
  <c r="E125" i="21" s="1"/>
  <c r="J827" i="2"/>
  <c r="F826" i="2"/>
  <c r="H778" i="2"/>
  <c r="I779" i="2"/>
  <c r="G879" i="2"/>
  <c r="G878" i="2" s="1"/>
  <c r="G877" i="2" s="1"/>
  <c r="G876" i="2" s="1"/>
  <c r="I880" i="2"/>
  <c r="F67" i="21"/>
  <c r="J104" i="2"/>
  <c r="J268" i="2"/>
  <c r="C125" i="21"/>
  <c r="H395" i="1"/>
  <c r="F599" i="2"/>
  <c r="J599" i="2" s="1"/>
  <c r="J600" i="2"/>
  <c r="F632" i="2"/>
  <c r="J633" i="2"/>
  <c r="G67" i="1"/>
  <c r="H545" i="2"/>
  <c r="H544" i="2" s="1"/>
  <c r="I555" i="2"/>
  <c r="H695" i="2"/>
  <c r="I696" i="2"/>
  <c r="H361" i="2"/>
  <c r="I362" i="2"/>
  <c r="H446" i="2"/>
  <c r="I447" i="2"/>
  <c r="G737" i="2"/>
  <c r="G787" i="2"/>
  <c r="G786" i="2" s="1"/>
  <c r="H914" i="2"/>
  <c r="I915" i="2"/>
  <c r="H651" i="2"/>
  <c r="I651" i="2" s="1"/>
  <c r="I652" i="2"/>
  <c r="H475" i="2"/>
  <c r="I476" i="2"/>
  <c r="G518" i="2"/>
  <c r="J519" i="2"/>
  <c r="G619" i="2"/>
  <c r="J620" i="2"/>
  <c r="G695" i="2"/>
  <c r="J695" i="2" s="1"/>
  <c r="J696" i="2"/>
  <c r="G59" i="2"/>
  <c r="I60" i="2"/>
  <c r="J60" i="2"/>
  <c r="G152" i="2"/>
  <c r="I153" i="2"/>
  <c r="G306" i="2"/>
  <c r="J307" i="2"/>
  <c r="G515" i="1"/>
  <c r="H833" i="2"/>
  <c r="I834" i="2"/>
  <c r="G272" i="2"/>
  <c r="J273" i="2"/>
  <c r="G475" i="2"/>
  <c r="J475" i="2" s="1"/>
  <c r="J476" i="2"/>
  <c r="D42" i="21"/>
  <c r="E43" i="21"/>
  <c r="I58" i="18"/>
  <c r="C56" i="18"/>
  <c r="I56" i="18" s="1"/>
  <c r="I38" i="18" s="1"/>
  <c r="G863" i="2"/>
  <c r="I864" i="2"/>
  <c r="J864" i="2"/>
  <c r="G508" i="2"/>
  <c r="I509" i="2"/>
  <c r="J509" i="2"/>
  <c r="G593" i="2"/>
  <c r="I594" i="2"/>
  <c r="J594" i="2"/>
  <c r="G171" i="2"/>
  <c r="J172" i="2"/>
  <c r="I172" i="2"/>
  <c r="G361" i="2"/>
  <c r="J361" i="2" s="1"/>
  <c r="J362" i="2"/>
  <c r="I426" i="2"/>
  <c r="J426" i="2"/>
  <c r="G472" i="2"/>
  <c r="I473" i="2"/>
  <c r="J473" i="2"/>
  <c r="G488" i="2"/>
  <c r="I491" i="2"/>
  <c r="J491" i="2"/>
  <c r="G500" i="2"/>
  <c r="I501" i="2"/>
  <c r="J501" i="2"/>
  <c r="G460" i="2"/>
  <c r="J461" i="2"/>
  <c r="I461" i="2"/>
  <c r="E128" i="21"/>
  <c r="F128" i="21"/>
  <c r="D83" i="21"/>
  <c r="E84" i="21"/>
  <c r="F32" i="21"/>
  <c r="H389" i="1"/>
  <c r="D381" i="1"/>
  <c r="D382" i="1"/>
  <c r="H382" i="1" s="1"/>
  <c r="J335" i="2"/>
  <c r="F334" i="2"/>
  <c r="J334" i="2" s="1"/>
  <c r="J840" i="2"/>
  <c r="F834" i="2"/>
  <c r="D32" i="1"/>
  <c r="D9" i="1" s="1"/>
  <c r="H33" i="1"/>
  <c r="J50" i="2"/>
  <c r="F11" i="2"/>
  <c r="J11" i="2" s="1"/>
  <c r="J12" i="2"/>
  <c r="H93" i="1"/>
  <c r="D83" i="1"/>
  <c r="H83" i="1" s="1"/>
  <c r="J819" i="2"/>
  <c r="F813" i="2"/>
  <c r="F788" i="2" s="1"/>
  <c r="F787" i="2" s="1"/>
  <c r="F718" i="2"/>
  <c r="J718" i="2" s="1"/>
  <c r="D515" i="1"/>
  <c r="H515" i="1" s="1"/>
  <c r="H516" i="1"/>
  <c r="J153" i="2"/>
  <c r="F879" i="2"/>
  <c r="G466" i="1"/>
  <c r="H272" i="2"/>
  <c r="H190" i="2"/>
  <c r="C102" i="28"/>
  <c r="C101" i="28" s="1"/>
  <c r="K75" i="18"/>
  <c r="G416" i="2"/>
  <c r="C75" i="18"/>
  <c r="C74" i="18" s="1"/>
  <c r="I74" i="18" s="1"/>
  <c r="G74" i="2"/>
  <c r="D102" i="28"/>
  <c r="D101" i="28" s="1"/>
  <c r="F126" i="21"/>
  <c r="C38" i="18"/>
  <c r="C32" i="18" s="1"/>
  <c r="I32" i="18" s="1"/>
  <c r="J421" i="2"/>
  <c r="H31" i="18"/>
  <c r="H81" i="18" s="1"/>
  <c r="C12" i="28"/>
  <c r="H606" i="2"/>
  <c r="I607" i="2"/>
  <c r="G759" i="2"/>
  <c r="I760" i="2"/>
  <c r="J813" i="2"/>
  <c r="G32" i="1"/>
  <c r="H737" i="2"/>
  <c r="I738" i="2"/>
  <c r="H518" i="2"/>
  <c r="I519" i="2"/>
  <c r="H306" i="2"/>
  <c r="I307" i="2"/>
  <c r="G687" i="2"/>
  <c r="I688" i="2"/>
  <c r="J688" i="2"/>
  <c r="G136" i="2"/>
  <c r="J137" i="2"/>
  <c r="G193" i="2"/>
  <c r="I197" i="2"/>
  <c r="G297" i="2"/>
  <c r="J298" i="2"/>
  <c r="J339" i="2"/>
  <c r="H878" i="2"/>
  <c r="I879" i="2"/>
  <c r="H639" i="2"/>
  <c r="I640" i="2"/>
  <c r="G320" i="2"/>
  <c r="I320" i="2" s="1"/>
  <c r="I321" i="2"/>
  <c r="J321" i="2"/>
  <c r="F127" i="21"/>
  <c r="E67" i="21"/>
  <c r="F43" i="21"/>
  <c r="H708" i="2"/>
  <c r="I709" i="2"/>
  <c r="H74" i="2"/>
  <c r="H73" i="2" s="1"/>
  <c r="H72" i="2" s="1"/>
  <c r="H136" i="2"/>
  <c r="I137" i="2"/>
  <c r="E120" i="21"/>
  <c r="C119" i="21"/>
  <c r="F119" i="21" s="1"/>
  <c r="F120" i="21"/>
  <c r="H260" i="2"/>
  <c r="I261" i="2"/>
  <c r="H297" i="2"/>
  <c r="I298" i="2"/>
  <c r="J826" i="2"/>
  <c r="I826" i="2"/>
  <c r="G534" i="2"/>
  <c r="I535" i="2"/>
  <c r="G606" i="2"/>
  <c r="J607" i="2"/>
  <c r="G612" i="2"/>
  <c r="J613" i="2"/>
  <c r="I613" i="2"/>
  <c r="G25" i="2"/>
  <c r="I26" i="2"/>
  <c r="G99" i="2"/>
  <c r="J100" i="2"/>
  <c r="I100" i="2"/>
  <c r="G148" i="2"/>
  <c r="I149" i="2"/>
  <c r="I185" i="2"/>
  <c r="J185" i="2"/>
  <c r="G219" i="2"/>
  <c r="I220" i="2"/>
  <c r="J220" i="2"/>
  <c r="I380" i="2"/>
  <c r="J380" i="2"/>
  <c r="G379" i="2"/>
  <c r="I401" i="2"/>
  <c r="J401" i="2"/>
  <c r="J496" i="2"/>
  <c r="I496" i="2"/>
  <c r="C83" i="21"/>
  <c r="F84" i="21"/>
  <c r="C18" i="21"/>
  <c r="F19" i="21"/>
  <c r="E19" i="21"/>
  <c r="E103" i="21"/>
  <c r="F766" i="2"/>
  <c r="J766" i="2" s="1"/>
  <c r="J767" i="2"/>
  <c r="H326" i="1"/>
  <c r="D325" i="1"/>
  <c r="J857" i="2"/>
  <c r="F854" i="2"/>
  <c r="F738" i="2"/>
  <c r="F737" i="2" s="1"/>
  <c r="F736" i="2" s="1"/>
  <c r="F735" i="2" s="1"/>
  <c r="J739" i="2"/>
  <c r="J193" i="2"/>
  <c r="F192" i="2"/>
  <c r="F191" i="2" s="1"/>
  <c r="F190" i="2" s="1"/>
  <c r="H165" i="1"/>
  <c r="D164" i="1"/>
  <c r="H164" i="1" s="1"/>
  <c r="J86" i="2"/>
  <c r="J226" i="2"/>
  <c r="D536" i="1"/>
  <c r="F66" i="2"/>
  <c r="J67" i="2"/>
  <c r="D466" i="1"/>
  <c r="H466" i="1" s="1"/>
  <c r="H496" i="1"/>
  <c r="C97" i="21"/>
  <c r="E97" i="21" s="1"/>
  <c r="H348" i="1"/>
  <c r="D347" i="1"/>
  <c r="H347" i="1" s="1"/>
  <c r="H312" i="1"/>
  <c r="D309" i="1"/>
  <c r="D308" i="1" s="1"/>
  <c r="J804" i="2"/>
  <c r="D504" i="1"/>
  <c r="H505" i="1"/>
  <c r="H492" i="1"/>
  <c r="J571" i="2"/>
  <c r="F638" i="2"/>
  <c r="J638" i="2" s="1"/>
  <c r="D191" i="1"/>
  <c r="H191" i="1" s="1"/>
  <c r="D248" i="1"/>
  <c r="D247" i="1" s="1"/>
  <c r="C11" i="28"/>
  <c r="C200" i="28" s="1"/>
  <c r="D11" i="28"/>
  <c r="F49" i="28"/>
  <c r="E18" i="21"/>
  <c r="F18" i="21"/>
  <c r="H22" i="2"/>
  <c r="I545" i="2"/>
  <c r="J545" i="2"/>
  <c r="G224" i="2"/>
  <c r="I225" i="2"/>
  <c r="J225" i="2"/>
  <c r="E351" i="1"/>
  <c r="G355" i="1"/>
  <c r="H355" i="1"/>
  <c r="E31" i="21"/>
  <c r="F31" i="21"/>
  <c r="J31" i="18"/>
  <c r="D81" i="18"/>
  <c r="J81" i="18" s="1"/>
  <c r="F259" i="2"/>
  <c r="F258" i="2" s="1"/>
  <c r="J260" i="2"/>
  <c r="J727" i="2"/>
  <c r="F717" i="2"/>
  <c r="J896" i="2"/>
  <c r="F895" i="2"/>
  <c r="G394" i="1"/>
  <c r="H394" i="1"/>
  <c r="E325" i="1"/>
  <c r="H332" i="1"/>
  <c r="H543" i="2"/>
  <c r="H162" i="2"/>
  <c r="H371" i="2"/>
  <c r="F57" i="21"/>
  <c r="E57" i="21"/>
  <c r="C56" i="21"/>
  <c r="E309" i="1"/>
  <c r="G310" i="1"/>
  <c r="H310" i="1"/>
  <c r="E51" i="21"/>
  <c r="F51" i="21"/>
  <c r="D50" i="21"/>
  <c r="I416" i="2"/>
  <c r="J416" i="2"/>
  <c r="F334" i="1"/>
  <c r="G335" i="1"/>
  <c r="G575" i="2"/>
  <c r="G544" i="2" s="1"/>
  <c r="I576" i="2"/>
  <c r="J576" i="2"/>
  <c r="G73" i="2"/>
  <c r="I74" i="2"/>
  <c r="J74" i="2"/>
  <c r="K32" i="18"/>
  <c r="F125" i="21"/>
  <c r="J761" i="2"/>
  <c r="F760" i="2"/>
  <c r="H67" i="1"/>
  <c r="E66" i="1"/>
  <c r="G164" i="1"/>
  <c r="H318" i="2"/>
  <c r="E248" i="1"/>
  <c r="G261" i="1"/>
  <c r="H261" i="1"/>
  <c r="I338" i="2"/>
  <c r="J338" i="2"/>
  <c r="E537" i="1"/>
  <c r="G538" i="1"/>
  <c r="H538" i="1"/>
  <c r="E22" i="1"/>
  <c r="G30" i="1"/>
  <c r="H30" i="1"/>
  <c r="E10" i="1"/>
  <c r="G11" i="1"/>
  <c r="H11" i="1"/>
  <c r="K73" i="18"/>
  <c r="E81" i="18"/>
  <c r="K81" i="18" s="1"/>
  <c r="F24" i="2"/>
  <c r="F23" i="2" s="1"/>
  <c r="F22" i="2" s="1"/>
  <c r="F125" i="2"/>
  <c r="J126" i="2"/>
  <c r="F445" i="2"/>
  <c r="J446" i="2"/>
  <c r="E364" i="1"/>
  <c r="G365" i="1"/>
  <c r="G547" i="1"/>
  <c r="H547" i="1"/>
  <c r="G208" i="1"/>
  <c r="H208" i="1"/>
  <c r="H787" i="2"/>
  <c r="I788" i="2"/>
  <c r="H716" i="2"/>
  <c r="I717" i="2"/>
  <c r="I347" i="2"/>
  <c r="J347" i="2"/>
  <c r="E11" i="28"/>
  <c r="F12" i="28"/>
  <c r="E26" i="21"/>
  <c r="F26" i="21"/>
  <c r="G630" i="2"/>
  <c r="C73" i="18"/>
  <c r="I73" i="18" s="1"/>
  <c r="G319" i="2"/>
  <c r="F110" i="28"/>
  <c r="E102" i="28"/>
  <c r="J413" i="2"/>
  <c r="F412" i="2"/>
  <c r="D66" i="1" l="1"/>
  <c r="F97" i="21"/>
  <c r="G852" i="2"/>
  <c r="I853" i="2"/>
  <c r="J788" i="2"/>
  <c r="F631" i="2"/>
  <c r="J632" i="2"/>
  <c r="F707" i="2"/>
  <c r="J708" i="2"/>
  <c r="E83" i="21"/>
  <c r="J320" i="2"/>
  <c r="J738" i="2"/>
  <c r="J870" i="2"/>
  <c r="F869" i="2"/>
  <c r="I206" i="2"/>
  <c r="J206" i="2"/>
  <c r="H777" i="2"/>
  <c r="I778" i="2"/>
  <c r="F853" i="2"/>
  <c r="J854" i="2"/>
  <c r="J379" i="2"/>
  <c r="G378" i="2"/>
  <c r="J99" i="2"/>
  <c r="I99" i="2"/>
  <c r="I25" i="2"/>
  <c r="G24" i="2"/>
  <c r="H135" i="2"/>
  <c r="I136" i="2"/>
  <c r="I379" i="2"/>
  <c r="H305" i="2"/>
  <c r="I306" i="2"/>
  <c r="I518" i="2"/>
  <c r="H517" i="2"/>
  <c r="H736" i="2"/>
  <c r="I737" i="2"/>
  <c r="I759" i="2"/>
  <c r="G751" i="2"/>
  <c r="H381" i="1"/>
  <c r="D365" i="1"/>
  <c r="G499" i="2"/>
  <c r="J500" i="2"/>
  <c r="I500" i="2"/>
  <c r="G471" i="2"/>
  <c r="I472" i="2"/>
  <c r="J472" i="2"/>
  <c r="G592" i="2"/>
  <c r="I593" i="2"/>
  <c r="J593" i="2"/>
  <c r="G862" i="2"/>
  <c r="I863" i="2"/>
  <c r="J863" i="2"/>
  <c r="E42" i="21"/>
  <c r="F42" i="21"/>
  <c r="J272" i="2"/>
  <c r="G259" i="2"/>
  <c r="I833" i="2"/>
  <c r="H825" i="2"/>
  <c r="I59" i="2"/>
  <c r="J59" i="2"/>
  <c r="G618" i="2"/>
  <c r="J619" i="2"/>
  <c r="J518" i="2"/>
  <c r="G517" i="2"/>
  <c r="I475" i="2"/>
  <c r="H467" i="2"/>
  <c r="I75" i="18"/>
  <c r="J25" i="2"/>
  <c r="K31" i="18"/>
  <c r="D9" i="18" s="1"/>
  <c r="D200" i="28"/>
  <c r="C19" i="29" s="1"/>
  <c r="C18" i="29" s="1"/>
  <c r="C17" i="29" s="1"/>
  <c r="C16" i="29" s="1"/>
  <c r="D500" i="1"/>
  <c r="H500" i="1" s="1"/>
  <c r="H504" i="1"/>
  <c r="F65" i="2"/>
  <c r="J65" i="2" s="1"/>
  <c r="J66" i="2"/>
  <c r="F83" i="21"/>
  <c r="G218" i="2"/>
  <c r="J219" i="2"/>
  <c r="I219" i="2"/>
  <c r="G147" i="2"/>
  <c r="I147" i="2" s="1"/>
  <c r="I148" i="2"/>
  <c r="J612" i="2"/>
  <c r="I612" i="2"/>
  <c r="G605" i="2"/>
  <c r="J606" i="2"/>
  <c r="I534" i="2"/>
  <c r="J534" i="2"/>
  <c r="I297" i="2"/>
  <c r="H292" i="2"/>
  <c r="I260" i="2"/>
  <c r="H259" i="2"/>
  <c r="H707" i="2"/>
  <c r="I707" i="2" s="1"/>
  <c r="I708" i="2"/>
  <c r="I639" i="2"/>
  <c r="H638" i="2"/>
  <c r="H877" i="2"/>
  <c r="I878" i="2"/>
  <c r="J297" i="2"/>
  <c r="G192" i="2"/>
  <c r="I193" i="2"/>
  <c r="G135" i="2"/>
  <c r="J136" i="2"/>
  <c r="I687" i="2"/>
  <c r="J687" i="2"/>
  <c r="G682" i="2"/>
  <c r="H32" i="1"/>
  <c r="H605" i="2"/>
  <c r="I606" i="2"/>
  <c r="I272" i="2"/>
  <c r="F878" i="2"/>
  <c r="J879" i="2"/>
  <c r="D346" i="1"/>
  <c r="J787" i="2"/>
  <c r="F786" i="2"/>
  <c r="F785" i="2" s="1"/>
  <c r="F833" i="2"/>
  <c r="J834" i="2"/>
  <c r="G459" i="2"/>
  <c r="I460" i="2"/>
  <c r="J460" i="2"/>
  <c r="I488" i="2"/>
  <c r="J488" i="2"/>
  <c r="G487" i="2"/>
  <c r="G164" i="2"/>
  <c r="I171" i="2"/>
  <c r="J171" i="2"/>
  <c r="G507" i="2"/>
  <c r="I508" i="2"/>
  <c r="J508" i="2"/>
  <c r="E119" i="21"/>
  <c r="G305" i="2"/>
  <c r="J305" i="2" s="1"/>
  <c r="J306" i="2"/>
  <c r="I152" i="2"/>
  <c r="J152" i="2"/>
  <c r="H913" i="2"/>
  <c r="I914" i="2"/>
  <c r="G785" i="2"/>
  <c r="J786" i="2"/>
  <c r="G736" i="2"/>
  <c r="J737" i="2"/>
  <c r="H445" i="2"/>
  <c r="I446" i="2"/>
  <c r="I361" i="2"/>
  <c r="I695" i="2"/>
  <c r="H682" i="2"/>
  <c r="F319" i="2"/>
  <c r="F318" i="2" s="1"/>
  <c r="F317" i="2" s="1"/>
  <c r="J544" i="2"/>
  <c r="I544" i="2"/>
  <c r="E101" i="28"/>
  <c r="F101" i="28" s="1"/>
  <c r="F102" i="28"/>
  <c r="H715" i="2"/>
  <c r="I716" i="2"/>
  <c r="H786" i="2"/>
  <c r="I787" i="2"/>
  <c r="E247" i="1"/>
  <c r="G248" i="1"/>
  <c r="H248" i="1"/>
  <c r="F50" i="21"/>
  <c r="E50" i="21"/>
  <c r="H542" i="2"/>
  <c r="H325" i="1"/>
  <c r="J125" i="2"/>
  <c r="F124" i="2"/>
  <c r="J124" i="2" s="1"/>
  <c r="F333" i="1"/>
  <c r="G334" i="1"/>
  <c r="J895" i="2"/>
  <c r="F894" i="2"/>
  <c r="J24" i="2"/>
  <c r="H10" i="2"/>
  <c r="J412" i="2"/>
  <c r="F371" i="2"/>
  <c r="F370" i="2" s="1"/>
  <c r="F369" i="2" s="1"/>
  <c r="G318" i="2"/>
  <c r="J319" i="2"/>
  <c r="G629" i="2"/>
  <c r="F11" i="28"/>
  <c r="E200" i="28"/>
  <c r="G364" i="1"/>
  <c r="E21" i="1"/>
  <c r="E9" i="1" s="1"/>
  <c r="G22" i="1"/>
  <c r="H22" i="1"/>
  <c r="E536" i="1"/>
  <c r="G537" i="1"/>
  <c r="H537" i="1"/>
  <c r="I319" i="2"/>
  <c r="I575" i="2"/>
  <c r="J575" i="2"/>
  <c r="E56" i="21"/>
  <c r="F56" i="21"/>
  <c r="H370" i="2"/>
  <c r="E346" i="1"/>
  <c r="G351" i="1"/>
  <c r="H351" i="1"/>
  <c r="G223" i="2"/>
  <c r="I224" i="2"/>
  <c r="J224" i="2"/>
  <c r="F444" i="2"/>
  <c r="J445" i="2"/>
  <c r="G10" i="1"/>
  <c r="H10" i="1"/>
  <c r="H317" i="2"/>
  <c r="I318" i="2"/>
  <c r="G66" i="1"/>
  <c r="H66" i="1"/>
  <c r="F759" i="2"/>
  <c r="J760" i="2"/>
  <c r="C31" i="18"/>
  <c r="G72" i="2"/>
  <c r="I73" i="2"/>
  <c r="J73" i="2"/>
  <c r="E308" i="1"/>
  <c r="G309" i="1"/>
  <c r="H309" i="1"/>
  <c r="J717" i="2"/>
  <c r="F716" i="2"/>
  <c r="F189" i="2"/>
  <c r="I777" i="2" l="1"/>
  <c r="H751" i="2"/>
  <c r="J707" i="2"/>
  <c r="F679" i="2"/>
  <c r="F868" i="2"/>
  <c r="J868" i="2" s="1"/>
  <c r="J869" i="2"/>
  <c r="J631" i="2"/>
  <c r="F630" i="2"/>
  <c r="I751" i="2"/>
  <c r="F290" i="2"/>
  <c r="I852" i="2"/>
  <c r="G851" i="2"/>
  <c r="G146" i="2"/>
  <c r="J146" i="2" s="1"/>
  <c r="G145" i="2"/>
  <c r="G506" i="2"/>
  <c r="I507" i="2"/>
  <c r="J507" i="2"/>
  <c r="I487" i="2"/>
  <c r="G486" i="2"/>
  <c r="J487" i="2"/>
  <c r="F877" i="2"/>
  <c r="J878" i="2"/>
  <c r="G292" i="2"/>
  <c r="I638" i="2"/>
  <c r="H630" i="2"/>
  <c r="I259" i="2"/>
  <c r="H258" i="2"/>
  <c r="H291" i="2"/>
  <c r="I292" i="2"/>
  <c r="G217" i="2"/>
  <c r="I218" i="2"/>
  <c r="J218" i="2"/>
  <c r="G516" i="2"/>
  <c r="J517" i="2"/>
  <c r="H824" i="2"/>
  <c r="I824" i="2" s="1"/>
  <c r="I825" i="2"/>
  <c r="G258" i="2"/>
  <c r="J258" i="2" s="1"/>
  <c r="J259" i="2"/>
  <c r="G861" i="2"/>
  <c r="I862" i="2"/>
  <c r="J862" i="2"/>
  <c r="G470" i="2"/>
  <c r="I471" i="2"/>
  <c r="J471" i="2"/>
  <c r="D364" i="1"/>
  <c r="H364" i="1" s="1"/>
  <c r="H365" i="1"/>
  <c r="H516" i="2"/>
  <c r="I517" i="2"/>
  <c r="H134" i="2"/>
  <c r="I135" i="2"/>
  <c r="J853" i="2"/>
  <c r="F852" i="2"/>
  <c r="I682" i="2"/>
  <c r="H681" i="2"/>
  <c r="H444" i="2"/>
  <c r="I445" i="2"/>
  <c r="G735" i="2"/>
  <c r="J736" i="2"/>
  <c r="G784" i="2"/>
  <c r="J785" i="2"/>
  <c r="I913" i="2"/>
  <c r="H894" i="2"/>
  <c r="J164" i="2"/>
  <c r="G163" i="2"/>
  <c r="I164" i="2"/>
  <c r="I459" i="2"/>
  <c r="J459" i="2"/>
  <c r="J833" i="2"/>
  <c r="F825" i="2"/>
  <c r="H604" i="2"/>
  <c r="I605" i="2"/>
  <c r="J682" i="2"/>
  <c r="G681" i="2"/>
  <c r="G134" i="2"/>
  <c r="J135" i="2"/>
  <c r="G191" i="2"/>
  <c r="I192" i="2"/>
  <c r="J192" i="2"/>
  <c r="H876" i="2"/>
  <c r="I876" i="2" s="1"/>
  <c r="I877" i="2"/>
  <c r="G604" i="2"/>
  <c r="J605" i="2"/>
  <c r="G617" i="2"/>
  <c r="J618" i="2"/>
  <c r="G591" i="2"/>
  <c r="I592" i="2"/>
  <c r="J592" i="2"/>
  <c r="I499" i="2"/>
  <c r="J499" i="2"/>
  <c r="H735" i="2"/>
  <c r="I736" i="2"/>
  <c r="I305" i="2"/>
  <c r="G23" i="2"/>
  <c r="I24" i="2"/>
  <c r="G371" i="2"/>
  <c r="J378" i="2"/>
  <c r="I378" i="2"/>
  <c r="F10" i="2"/>
  <c r="J759" i="2"/>
  <c r="F751" i="2"/>
  <c r="F443" i="2"/>
  <c r="J444" i="2"/>
  <c r="H369" i="2"/>
  <c r="D19" i="29"/>
  <c r="F200" i="28"/>
  <c r="F332" i="1"/>
  <c r="G333" i="1"/>
  <c r="H785" i="2"/>
  <c r="I786" i="2"/>
  <c r="F715" i="2"/>
  <c r="J716" i="2"/>
  <c r="I31" i="18"/>
  <c r="C81" i="18"/>
  <c r="I81" i="18" s="1"/>
  <c r="I223" i="2"/>
  <c r="J223" i="2"/>
  <c r="J72" i="2"/>
  <c r="I72" i="2"/>
  <c r="E8" i="1"/>
  <c r="G9" i="1"/>
  <c r="H9" i="1"/>
  <c r="H346" i="1"/>
  <c r="G346" i="1"/>
  <c r="G536" i="1"/>
  <c r="H536" i="1"/>
  <c r="G21" i="1"/>
  <c r="H21" i="1"/>
  <c r="G317" i="2"/>
  <c r="I317" i="2" s="1"/>
  <c r="J318" i="2"/>
  <c r="F893" i="2"/>
  <c r="J894" i="2"/>
  <c r="G247" i="1"/>
  <c r="H247" i="1"/>
  <c r="H714" i="2"/>
  <c r="I714" i="2" s="1"/>
  <c r="I715" i="2"/>
  <c r="G308" i="1"/>
  <c r="H308" i="1"/>
  <c r="I146" i="2" l="1"/>
  <c r="G850" i="2"/>
  <c r="I851" i="2"/>
  <c r="F629" i="2"/>
  <c r="J630" i="2"/>
  <c r="I371" i="2"/>
  <c r="G370" i="2"/>
  <c r="I23" i="2"/>
  <c r="J23" i="2"/>
  <c r="G22" i="2"/>
  <c r="I591" i="2"/>
  <c r="J591" i="2"/>
  <c r="G543" i="2"/>
  <c r="G616" i="2"/>
  <c r="J616" i="2" s="1"/>
  <c r="J617" i="2"/>
  <c r="G603" i="2"/>
  <c r="J603" i="2" s="1"/>
  <c r="J604" i="2"/>
  <c r="J681" i="2"/>
  <c r="G680" i="2"/>
  <c r="J825" i="2"/>
  <c r="F824" i="2"/>
  <c r="J735" i="2"/>
  <c r="H443" i="2"/>
  <c r="I444" i="2"/>
  <c r="I134" i="2"/>
  <c r="H133" i="2"/>
  <c r="H515" i="2"/>
  <c r="I516" i="2"/>
  <c r="I861" i="2"/>
  <c r="J861" i="2"/>
  <c r="G515" i="2"/>
  <c r="J516" i="2"/>
  <c r="I258" i="2"/>
  <c r="H189" i="2"/>
  <c r="H629" i="2"/>
  <c r="I629" i="2" s="1"/>
  <c r="I630" i="2"/>
  <c r="G291" i="2"/>
  <c r="J291" i="2" s="1"/>
  <c r="J292" i="2"/>
  <c r="F876" i="2"/>
  <c r="J876" i="2" s="1"/>
  <c r="J877" i="2"/>
  <c r="I145" i="2"/>
  <c r="J145" i="2"/>
  <c r="J371" i="2"/>
  <c r="I735" i="2"/>
  <c r="G190" i="2"/>
  <c r="I191" i="2"/>
  <c r="J191" i="2"/>
  <c r="J134" i="2"/>
  <c r="H603" i="2"/>
  <c r="I604" i="2"/>
  <c r="I163" i="2"/>
  <c r="J163" i="2"/>
  <c r="G162" i="2"/>
  <c r="G133" i="2" s="1"/>
  <c r="J133" i="2" s="1"/>
  <c r="H893" i="2"/>
  <c r="I893" i="2" s="1"/>
  <c r="I894" i="2"/>
  <c r="I681" i="2"/>
  <c r="H680" i="2"/>
  <c r="F851" i="2"/>
  <c r="J852" i="2"/>
  <c r="G469" i="2"/>
  <c r="J470" i="2"/>
  <c r="I470" i="2"/>
  <c r="I217" i="2"/>
  <c r="J217" i="2"/>
  <c r="G485" i="2"/>
  <c r="J486" i="2"/>
  <c r="I486" i="2"/>
  <c r="I506" i="2"/>
  <c r="J506" i="2"/>
  <c r="D8" i="1"/>
  <c r="D618" i="1" s="1"/>
  <c r="F325" i="1"/>
  <c r="G325" i="1" s="1"/>
  <c r="G332" i="1"/>
  <c r="H784" i="2"/>
  <c r="I785" i="2"/>
  <c r="F442" i="2"/>
  <c r="J443" i="2"/>
  <c r="J317" i="2"/>
  <c r="E618" i="1"/>
  <c r="J751" i="2"/>
  <c r="J893" i="2"/>
  <c r="H290" i="2"/>
  <c r="J715" i="2"/>
  <c r="F714" i="2"/>
  <c r="D18" i="29"/>
  <c r="E19" i="29"/>
  <c r="F514" i="2" l="1"/>
  <c r="J629" i="2"/>
  <c r="H8" i="1"/>
  <c r="G849" i="2"/>
  <c r="I850" i="2"/>
  <c r="J485" i="2"/>
  <c r="I485" i="2"/>
  <c r="G468" i="2"/>
  <c r="I469" i="2"/>
  <c r="J469" i="2"/>
  <c r="F850" i="2"/>
  <c r="J851" i="2"/>
  <c r="J190" i="2"/>
  <c r="I190" i="2"/>
  <c r="G189" i="2"/>
  <c r="J189" i="2" s="1"/>
  <c r="J515" i="2"/>
  <c r="H514" i="2"/>
  <c r="I515" i="2"/>
  <c r="H442" i="2"/>
  <c r="I442" i="2" s="1"/>
  <c r="I443" i="2"/>
  <c r="G10" i="2"/>
  <c r="I22" i="2"/>
  <c r="J22" i="2"/>
  <c r="I291" i="2"/>
  <c r="H679" i="2"/>
  <c r="I680" i="2"/>
  <c r="J162" i="2"/>
  <c r="I162" i="2"/>
  <c r="I603" i="2"/>
  <c r="I133" i="2"/>
  <c r="J824" i="2"/>
  <c r="F784" i="2"/>
  <c r="J680" i="2"/>
  <c r="G679" i="2"/>
  <c r="J679" i="2" s="1"/>
  <c r="I543" i="2"/>
  <c r="J543" i="2"/>
  <c r="G542" i="2"/>
  <c r="J370" i="2"/>
  <c r="I370" i="2"/>
  <c r="G369" i="2"/>
  <c r="D17" i="29"/>
  <c r="E18" i="29"/>
  <c r="J714" i="2"/>
  <c r="F505" i="2"/>
  <c r="F8" i="1"/>
  <c r="H618" i="1"/>
  <c r="I784" i="2"/>
  <c r="H734" i="2"/>
  <c r="H9" i="2"/>
  <c r="J442" i="2"/>
  <c r="F9" i="2"/>
  <c r="I849" i="2" l="1"/>
  <c r="G734" i="2"/>
  <c r="I189" i="2"/>
  <c r="J542" i="2"/>
  <c r="I542" i="2"/>
  <c r="J850" i="2"/>
  <c r="F849" i="2"/>
  <c r="J849" i="2" s="1"/>
  <c r="J369" i="2"/>
  <c r="I369" i="2"/>
  <c r="G290" i="2"/>
  <c r="J784" i="2"/>
  <c r="I679" i="2"/>
  <c r="I10" i="2"/>
  <c r="J10" i="2"/>
  <c r="H505" i="2"/>
  <c r="H928" i="2" s="1"/>
  <c r="G514" i="2"/>
  <c r="I514" i="2" s="1"/>
  <c r="I468" i="2"/>
  <c r="J468" i="2"/>
  <c r="G467" i="2"/>
  <c r="I734" i="2"/>
  <c r="F618" i="1"/>
  <c r="G8" i="1"/>
  <c r="D16" i="29"/>
  <c r="E17" i="29"/>
  <c r="F734" i="2" l="1"/>
  <c r="J734" i="2" s="1"/>
  <c r="J467" i="2"/>
  <c r="I467" i="2"/>
  <c r="J290" i="2"/>
  <c r="I290" i="2"/>
  <c r="F928" i="2"/>
  <c r="G505" i="2"/>
  <c r="I505" i="2" s="1"/>
  <c r="J514" i="2"/>
  <c r="G9" i="2"/>
  <c r="G618" i="1"/>
  <c r="E16" i="29"/>
  <c r="D23" i="29"/>
  <c r="G928" i="2" l="1"/>
  <c r="J505" i="2"/>
  <c r="J9" i="2"/>
  <c r="I9" i="2"/>
  <c r="J928" i="2"/>
  <c r="D22" i="29"/>
  <c r="C23" i="29" l="1"/>
  <c r="I928" i="2"/>
  <c r="D21" i="29"/>
  <c r="C22" i="29" l="1"/>
  <c r="E23" i="29"/>
  <c r="D20" i="29"/>
  <c r="C21" i="29" l="1"/>
  <c r="E22" i="29"/>
  <c r="D24" i="29"/>
  <c r="D15" i="29" s="1"/>
  <c r="D9" i="29" s="1"/>
  <c r="C20" i="29" l="1"/>
  <c r="E21" i="29"/>
  <c r="C24" i="29" l="1"/>
  <c r="C15" i="29" s="1"/>
  <c r="C9" i="29" s="1"/>
  <c r="E20" i="29"/>
</calcChain>
</file>

<file path=xl/sharedStrings.xml><?xml version="1.0" encoding="utf-8"?>
<sst xmlns="http://schemas.openxmlformats.org/spreadsheetml/2006/main" count="4183" uniqueCount="1565">
  <si>
    <t>Целевая статья</t>
  </si>
  <si>
    <t>Вид расходов</t>
  </si>
  <si>
    <t>Направление расходов (отрасль), наименование показателя</t>
  </si>
  <si>
    <t>2023 год</t>
  </si>
  <si>
    <t>00 0 00 00000</t>
  </si>
  <si>
    <t>Муниципальные программы Юсьвинского муниципального округа Пермского края</t>
  </si>
  <si>
    <t>01 0 00 00000</t>
  </si>
  <si>
    <t>Муниципальная программа "Совершенствование муниципального управления в Юсьвинском муниципальном округе Пермского края"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</si>
  <si>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</si>
  <si>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</si>
  <si>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</si>
  <si>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</si>
  <si>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</si>
  <si>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</si>
  <si>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Перевод муниципальных услуг в электронный вид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</si>
  <si>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</si>
  <si>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</si>
  <si>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</si>
  <si>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</si>
  <si>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</si>
  <si>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</si>
  <si>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</si>
  <si>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</si>
  <si>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</si>
  <si>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</si>
  <si>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</si>
  <si>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</si>
  <si>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</si>
  <si>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</si>
  <si>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</si>
  <si>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</si>
  <si>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</si>
  <si>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</si>
  <si>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</si>
  <si>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01 3 10 2С050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</si>
  <si>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</si>
  <si>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</si>
  <si>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</si>
  <si>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</si>
  <si>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</si>
  <si>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</si>
  <si>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</si>
  <si>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</si>
  <si>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</si>
  <si>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</si>
  <si>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</si>
  <si>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</si>
  <si>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</si>
  <si>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</si>
  <si>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</si>
  <si>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</si>
  <si>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</si>
  <si>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</si>
  <si>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</si>
  <si>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4У091</t>
  </si>
  <si>
    <t>Изготовление символики Юсьвинского муниципального округа Пермского края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</si>
  <si>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</si>
  <si>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</si>
  <si>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</si>
  <si>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</si>
  <si>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</si>
  <si>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</si>
  <si>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</si>
  <si>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</si>
  <si>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</si>
  <si>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</si>
  <si>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</si>
  <si>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</si>
  <si>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</si>
  <si>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</si>
  <si>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</si>
  <si>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</si>
  <si>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</si>
  <si>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</si>
  <si>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</si>
  <si>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</si>
  <si>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02 1 20 00000</t>
  </si>
  <si>
    <t>Основное мероприятие "Содействие обновлению содержания образования и модернизации образовательного процесса в дошкольных образовательных учреждениях"</t>
  </si>
  <si>
    <t>02 1 20 4Н015</t>
  </si>
  <si>
    <t>Формирование развивающей  предметно-познавательной среды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</si>
  <si>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</si>
  <si>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</si>
  <si>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</si>
  <si>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</si>
  <si>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</si>
  <si>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</si>
  <si>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</si>
  <si>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</si>
  <si>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</si>
  <si>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</si>
  <si>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</si>
  <si>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</si>
  <si>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</si>
  <si>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</si>
  <si>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</si>
  <si>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</si>
  <si>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</si>
  <si>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</si>
  <si>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</si>
  <si>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</si>
  <si>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</si>
  <si>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</si>
  <si>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Предоставление мер социальной поддержки обучающимся из многодетных малоимущих семей</t>
  </si>
  <si>
    <t>02 2 20 2Н026</t>
  </si>
  <si>
    <t>Предоставление мер социальной поддержки обучающимся из малоимущих семей.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</si>
  <si>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</si>
  <si>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</si>
  <si>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</si>
  <si>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Оснащение муниципальных образовательных организаций оборудованием, средствами обученияи воспитания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</si>
  <si>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</si>
  <si>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</si>
  <si>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</si>
  <si>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</si>
  <si>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краевого бюджета (целевая субсидия)</t>
  </si>
  <si>
    <t>за счет краевого бюджета (единая субсидия)</t>
  </si>
  <si>
    <t>за счет местного бюджета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</si>
  <si>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</si>
  <si>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</si>
  <si>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</si>
  <si>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</si>
  <si>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</si>
  <si>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</si>
  <si>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Предоставление дополнительного образования детям в области физкультурно-спортивной  направленности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</si>
  <si>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</si>
  <si>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</si>
  <si>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</si>
  <si>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</si>
  <si>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</si>
  <si>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</si>
  <si>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</si>
  <si>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</si>
  <si>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</si>
  <si>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</si>
  <si>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</si>
  <si>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</si>
  <si>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</si>
  <si>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</si>
  <si>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</si>
  <si>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</si>
  <si>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</si>
  <si>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</si>
  <si>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</si>
  <si>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</si>
  <si>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</si>
  <si>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</si>
  <si>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</si>
  <si>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</si>
  <si>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</si>
  <si>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</si>
  <si>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</si>
  <si>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</si>
  <si>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</si>
  <si>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</si>
  <si>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</si>
  <si>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</si>
  <si>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</si>
  <si>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5 30 SС240</t>
  </si>
  <si>
    <t>Обеспечение работников муниципальных учреждений путевками на санаторно-курортное лечение и оздоровление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</si>
  <si>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</si>
  <si>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</si>
  <si>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</si>
  <si>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</si>
  <si>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6 10 SP040</t>
  </si>
  <si>
    <t>Мероприятия по подготовке образовательных учреждений к лицензированию и устранение предписаний надзорных органов</t>
  </si>
  <si>
    <t>в том числе за счет бюджета Пермского края</t>
  </si>
  <si>
    <t>в том числе за счет местного бюджета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</si>
  <si>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</si>
  <si>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</si>
  <si>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4Н110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</si>
  <si>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</si>
  <si>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02 6 10 4Н140</t>
  </si>
  <si>
    <t>Обеспечение антитеррористической защищенности объектов образовательных учреждений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</si>
  <si>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</si>
  <si>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</si>
  <si>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</si>
  <si>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</si>
  <si>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</si>
  <si>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</si>
  <si>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</si>
  <si>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</si>
  <si>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</si>
  <si>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</si>
  <si>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</si>
  <si>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</si>
  <si>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</si>
  <si>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</si>
  <si>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</si>
  <si>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</si>
  <si>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</si>
  <si>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</si>
  <si>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</si>
  <si>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</si>
  <si>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</si>
  <si>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</si>
  <si>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Организация и проведение общественно-значимых мероприятий с участием инвалидов и участие в окружных и краевых мероприятиях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</si>
  <si>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</si>
  <si>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</si>
  <si>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</si>
  <si>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</si>
  <si>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</si>
  <si>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</si>
  <si>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</si>
  <si>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</si>
  <si>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Организация и проведение мероприятий по вовлечению граждан в добровольческую (волонтерскую) деятельность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</si>
  <si>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</si>
  <si>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</si>
  <si>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</si>
  <si>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</si>
  <si>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</si>
  <si>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Обеспечение жильем молодых семей</t>
  </si>
  <si>
    <t>в том числе за счет краевого бюджета</t>
  </si>
  <si>
    <t>04 0 10 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</si>
  <si>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</si>
  <si>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в том числе за счет федерального бюджета</t>
  </si>
  <si>
    <t>04 0 20 00000</t>
  </si>
  <si>
    <t>Основное мероприятие "Обеспечение жильем отдельных категорий граждан, установленных законодательством"</t>
  </si>
  <si>
    <t>04 0 20 2С190</t>
  </si>
  <si>
    <t xml:space="preserve">Обеспечение жилыми помещениями реабилитированных лиц, имеющих инвалидность или являющимся пенсионерами, и проживающим совместно членов их семей 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</si>
  <si>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</si>
  <si>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</si>
  <si>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</si>
  <si>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</si>
  <si>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</si>
  <si>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</si>
  <si>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</si>
  <si>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</si>
  <si>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04 0 60 00000</t>
  </si>
  <si>
    <t>04 0 60 4С210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</si>
  <si>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</si>
  <si>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</si>
  <si>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</si>
  <si>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Основное мероприятие "Оценка недвижимости, признание прав и регулирование отношений по  муниципальной собственности"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</si>
  <si>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</si>
  <si>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</si>
  <si>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</si>
  <si>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</si>
  <si>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</si>
  <si>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</si>
  <si>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Формирование и содержание жилых помещений маневренного фонда Юсьвинского муниципального округа Пермского края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</si>
  <si>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</si>
  <si>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</si>
  <si>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</si>
  <si>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</si>
  <si>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</si>
  <si>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</si>
  <si>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</si>
  <si>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</si>
  <si>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</si>
  <si>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</si>
  <si>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</si>
  <si>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</si>
  <si>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</si>
  <si>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</si>
  <si>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</si>
  <si>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</si>
  <si>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</si>
  <si>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</si>
  <si>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</si>
  <si>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</si>
  <si>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</si>
  <si>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</si>
  <si>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</si>
  <si>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</si>
  <si>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</si>
  <si>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</si>
  <si>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</si>
  <si>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</si>
  <si>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</si>
  <si>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</si>
  <si>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70 SР040</t>
  </si>
  <si>
    <t>Подготовка учреждений культуры к зимнему отопительному сезону в рамках 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</si>
  <si>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в том числе</t>
  </si>
  <si>
    <t>06 1 70 4К090</t>
  </si>
  <si>
    <t>Приведение в нормативное состояние учреждений культуры  и образовательных учреждений в сфере культуры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</si>
  <si>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</si>
  <si>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</si>
  <si>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</si>
  <si>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</si>
  <si>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</si>
  <si>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</si>
  <si>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</si>
  <si>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</si>
  <si>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</si>
  <si>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</si>
  <si>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</si>
  <si>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</si>
  <si>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</si>
  <si>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</si>
  <si>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</si>
  <si>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</si>
  <si>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</si>
  <si>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</si>
  <si>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</si>
  <si>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</si>
  <si>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</si>
  <si>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</si>
  <si>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</si>
  <si>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</si>
  <si>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</si>
  <si>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</si>
  <si>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</si>
  <si>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</si>
  <si>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</si>
  <si>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</si>
  <si>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</si>
  <si>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</si>
  <si>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</si>
  <si>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</si>
  <si>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</si>
  <si>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</si>
  <si>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</si>
  <si>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</si>
  <si>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</si>
  <si>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</si>
  <si>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</si>
  <si>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</si>
  <si>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</si>
  <si>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Приобретение торговых прилавков для продажи сельскохозяйственной продукции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</si>
  <si>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</si>
  <si>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</si>
  <si>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</si>
  <si>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</si>
  <si>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</si>
  <si>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</si>
  <si>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</si>
  <si>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</si>
  <si>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</si>
  <si>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</si>
  <si>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</si>
  <si>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Реализация мероприятий, направленных на комплексное развитие сельских территорий</t>
  </si>
  <si>
    <t>10 1 10 L5761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</si>
  <si>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</si>
  <si>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</si>
  <si>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</si>
  <si>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10 1 20 00000</t>
  </si>
  <si>
    <t>Основное мероприятие «Комплексное развитие сельской агломерации «Юсьвинский муниципальный округ Пермского края»</t>
  </si>
  <si>
    <t>Строительство очистных сооружений в с. Юсьва Пермского края</t>
  </si>
  <si>
    <t>внебюджетные источники</t>
  </si>
  <si>
    <t>Развитие водоснабжения (строительство и реконструкция в сельской местности локальных водопроводов). Локальный водопровод в п. Майкор. 1 этап. 2 этап. 3 этап.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</si>
  <si>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</si>
  <si>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</si>
  <si>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</si>
  <si>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</si>
  <si>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</si>
  <si>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</si>
  <si>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</si>
  <si>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</si>
  <si>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</si>
  <si>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</si>
  <si>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 xml:space="preserve">10 2 20 4М093 </t>
  </si>
  <si>
    <t>10 2 30 00000</t>
  </si>
  <si>
    <t>Основное мероприятие "Мероприятия по охране окружающей среды"</t>
  </si>
  <si>
    <t xml:space="preserve">10 2 30 4М035 </t>
  </si>
  <si>
    <t>Комплекс мероприятий по закрытию и ликвидации свалок ТКО</t>
  </si>
  <si>
    <t xml:space="preserve">10 2 30 4М036 </t>
  </si>
  <si>
    <t>Организация зон санитарной охраны водозаборных скважин</t>
  </si>
  <si>
    <t>10 2 30 4М038</t>
  </si>
  <si>
    <t>Обустройство мест (площадок) накопления твердых коммунальных отходов</t>
  </si>
  <si>
    <t>Приобретение контейнеров для сбора (складирования) твердых коммунальных отходов на контейнерных площадках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</si>
  <si>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</si>
  <si>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</si>
  <si>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</si>
  <si>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</si>
  <si>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</si>
  <si>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</si>
  <si>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</si>
  <si>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10 3 10 4М073</t>
  </si>
  <si>
    <t>Устранение аварий на коммунальных системах Юсьвинского муниципального округа Пермского края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</si>
  <si>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</si>
  <si>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</si>
  <si>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</si>
  <si>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</si>
  <si>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</si>
  <si>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10 3 30 SЖ331</t>
  </si>
  <si>
    <t>Распределительные газопроводы в п. Майкор Юсьвинского района Пермского края. 1 очередь 1 этап.Строительство распределительных газопроводов в п. Майкор Юсьвинского района Пермского края. 1 очередь. 2 этап</t>
  </si>
  <si>
    <t>10 3 40 00000</t>
  </si>
  <si>
    <t>Основное мероприятие "Обеспечение технического развития систем теплоснабжения Юсьвинского муниципального округа Пермского края"</t>
  </si>
  <si>
    <t>10 3 50 00000</t>
  </si>
  <si>
    <t>Основное мероприятие "Прочие мероприятия в области жилищно-коммунального хозяйства"</t>
  </si>
  <si>
    <t>10 3 50 00150</t>
  </si>
  <si>
    <t>Расходы на содержание  муниципального бюджетного учреждения «Юсьвинское ЖКХ»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</si>
  <si>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</si>
  <si>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</si>
  <si>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</si>
  <si>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</si>
  <si>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</si>
  <si>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</si>
  <si>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</si>
  <si>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Паспортизация муниципальных дорог общего пользования</t>
  </si>
  <si>
    <t xml:space="preserve"> Основное мероприятие "Проектно-изыскательские работы"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</si>
  <si>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</si>
  <si>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</si>
  <si>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</si>
  <si>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</si>
  <si>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Ремонт автомобильных дорог</t>
  </si>
  <si>
    <t>11 1 40 4Д030</t>
  </si>
  <si>
    <t>11 1 40 4Д080</t>
  </si>
  <si>
    <t>Выполнение работ по строительному контролю объекта "Ремонт участка автомобильной дороги "Подъезд к с. Юсьва""</t>
  </si>
  <si>
    <t xml:space="preserve">11 1 50 00000 </t>
  </si>
  <si>
    <t>Основное мероприятие "Содержание муниципальных дорог"</t>
  </si>
  <si>
    <t>11 1 50 4Д040</t>
  </si>
  <si>
    <t>Содержание муниципальных дорог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</si>
  <si>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</si>
  <si>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</si>
  <si>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</si>
  <si>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</si>
  <si>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</si>
  <si>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Организация пассажирских перевозок на территории Юсьвинского муниципального округа Пермского края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</si>
  <si>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</si>
  <si>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</si>
  <si>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</si>
  <si>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Основное мероприятие "Ликвидация очагов аварийности на улично-дорожной сети и участках автомобильных дорог муниципального значения"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</si>
  <si>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</si>
  <si>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</si>
  <si>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</si>
  <si>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</si>
  <si>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</si>
  <si>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</si>
  <si>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</si>
  <si>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</si>
  <si>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</si>
  <si>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</si>
  <si>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</si>
  <si>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</si>
  <si>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</si>
  <si>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</si>
  <si>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</si>
  <si>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</si>
  <si>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 xml:space="preserve"> Мероприятия по обеспечению первичными  мерами пожарной безопасности</t>
  </si>
  <si>
    <t>13 0 20 4Ч040</t>
  </si>
  <si>
    <t xml:space="preserve"> Мероприятия по противопожарному водоснабжению Юсьвинского муниципального округа Пермского края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</si>
  <si>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</si>
  <si>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</si>
  <si>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</si>
  <si>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</si>
  <si>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</si>
  <si>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</si>
  <si>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15 0 00 00000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</si>
  <si>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</si>
  <si>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</si>
  <si>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</si>
  <si>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</si>
  <si>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</si>
  <si>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</si>
  <si>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</si>
  <si>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</si>
  <si>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</si>
  <si>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</si>
  <si>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</si>
  <si>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</si>
  <si>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Основное мероприятие "Подготовительные работы для реализации  мероприятий по созданию комфортной городской среды"</t>
  </si>
  <si>
    <t>Разработка проектно-сметной документации, дизайн-проектов</t>
  </si>
  <si>
    <t>Основное мероприятие "Реализация федерального проекта «Формирование комфортной городской среды"</t>
  </si>
  <si>
    <t>Благоустройство общественных и дворовых территорий Юсьвинского муниципального округа Пермского края</t>
  </si>
  <si>
    <t>Основное мероприятие "Реализация регионального проекта «Формирование современной городской среды"</t>
  </si>
  <si>
    <t>Реализация мероприятий по формированию современной городской среды (расходы, не софинансируемые из федерального бюджета)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</si>
  <si>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</si>
  <si>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</si>
  <si>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</si>
  <si>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</si>
  <si>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</si>
  <si>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</si>
  <si>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</si>
  <si>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</si>
  <si>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Расходы на обеспечение деятельности Аппарата  Думы Юсьвинского муниципального округа Пермского края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</si>
  <si>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</si>
  <si>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</si>
  <si>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</si>
  <si>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</si>
  <si>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</si>
  <si>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</si>
  <si>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</si>
  <si>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Расходы на обеспечение деятельности  муниципального казенного учреждения «Единый учетный центр»</t>
  </si>
  <si>
    <t>92 0 00 2Н022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</si>
  <si>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</si>
  <si>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</si>
  <si>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</si>
  <si>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</si>
  <si>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</si>
  <si>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</si>
  <si>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</si>
  <si>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</si>
  <si>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92 0 00 00230</t>
  </si>
  <si>
    <t>Исполнение решений судов, вступивших в законную силу, и оплата государственной пошлины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</si>
  <si>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</si>
  <si>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</si>
  <si>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</si>
  <si>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</si>
  <si>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</si>
  <si>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</si>
  <si>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</si>
  <si>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</si>
  <si>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</si>
  <si>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</si>
  <si>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</si>
  <si>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</si>
  <si>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92 0 00 00398</t>
  </si>
  <si>
    <t>Подготовка рабочей документации по объекту "Строительство школьного образовательного учреждения на 60 мест в с.Доег Юсьвинского муниципального округа"</t>
  </si>
  <si>
    <t>Итого расходов:</t>
  </si>
  <si>
    <t>01 1 20 4У021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</si>
  <si>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</si>
  <si>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</si>
  <si>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2Н420</t>
  </si>
  <si>
    <t>Предоставление дополнительного образования детей неспортивной направленности</t>
  </si>
  <si>
    <t>02 3 10 4Н068</t>
  </si>
  <si>
    <t>03 4 00 00000</t>
  </si>
  <si>
    <t>03 4 10 00000</t>
  </si>
  <si>
    <t>Проведение мероприятий по содержанию имущества муниципальной казны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</si>
  <si>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</si>
  <si>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</si>
  <si>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</si>
  <si>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</si>
  <si>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Мероприятия, обеспечивающие кадровую политику в сфере культуры и искусства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</si>
  <si>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</si>
  <si>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</si>
  <si>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</si>
  <si>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</si>
  <si>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</si>
  <si>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</si>
  <si>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09 1 40 00000</t>
  </si>
  <si>
    <t>Основное мероприятие "Организация мероприятий для обеспечения жителей Юсьвинского муниципального округа Пермского края услугами торговли, общественного питания, бытового обслуживания и сельскохозяйственной продукцией"</t>
  </si>
  <si>
    <t>09 1 40 4Э060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</si>
  <si>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</si>
  <si>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</si>
  <si>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</si>
  <si>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</si>
  <si>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</si>
  <si>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</si>
  <si>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</si>
  <si>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</si>
  <si>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</si>
  <si>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10 1 20 L5767</t>
  </si>
  <si>
    <t>Обустройство тротуаров в населенных пунктах Юсьвинского муниципального округа Пермского края</t>
  </si>
  <si>
    <t>10 2 30 4М041</t>
  </si>
  <si>
    <t>10 2 40 SУ200</t>
  </si>
  <si>
    <t>Реализация мероприятий по предотвращению распространения и уничтожению борщевика Сосновского в Юсьвинском муниципальном округе Пермского края</t>
  </si>
  <si>
    <t>10 3 10 4М075</t>
  </si>
  <si>
    <t>10 3 30 4М084</t>
  </si>
  <si>
    <t>10 3 40 4М085</t>
  </si>
  <si>
    <t>11 1 40 4Д031</t>
  </si>
  <si>
    <t>Восстановление мостов и труб</t>
  </si>
  <si>
    <t>11 1 20 00000</t>
  </si>
  <si>
    <t>11 1 20 4Д020</t>
  </si>
  <si>
    <t>Замена  и установка  барьерных ограждений, автобусных остановок, недостающих дорожных знаков, информационных щитов, светофоров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</si>
  <si>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</si>
  <si>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</si>
  <si>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</si>
  <si>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</si>
  <si>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</si>
  <si>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</si>
  <si>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</si>
  <si>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</si>
  <si>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</si>
  <si>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</si>
  <si>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Ремонт автомобильных дорог (несофинансируемые из краевого бюджета)</t>
  </si>
  <si>
    <t>Ведомство</t>
  </si>
  <si>
    <t>Раздел, подраздел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</si>
  <si>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</si>
  <si>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</si>
  <si>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</si>
  <si>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</si>
  <si>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</si>
  <si>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</si>
  <si>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</si>
  <si>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</si>
  <si>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</si>
  <si>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0105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</si>
  <si>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</si>
  <si>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</si>
  <si>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</si>
  <si>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0113</t>
  </si>
  <si>
    <t>Другие общегосударственные расходы</t>
  </si>
  <si>
    <t>0200</t>
  </si>
  <si>
    <t>Национальная оборона</t>
  </si>
  <si>
    <t>0203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</si>
  <si>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</si>
  <si>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</si>
  <si>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</si>
  <si>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</si>
  <si>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</si>
  <si>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</si>
  <si>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</si>
  <si>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</si>
  <si>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</si>
  <si>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</si>
  <si>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</si>
  <si>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</si>
  <si>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</si>
  <si>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</si>
  <si>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</si>
  <si>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</si>
  <si>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</si>
  <si>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</si>
  <si>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</si>
  <si>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</si>
  <si>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</si>
  <si>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</si>
  <si>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</si>
  <si>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</si>
  <si>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</si>
  <si>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</si>
  <si>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</si>
  <si>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Основное мероприятие "Оценка недвижимости, признание прав и регулирование отношений по муниципальной собственности"</t>
  </si>
  <si>
    <t>0502</t>
  </si>
  <si>
    <t>Коммунальное хозяйство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</si>
  <si>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</si>
  <si>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0503</t>
  </si>
  <si>
    <t>Благоустройство</t>
  </si>
  <si>
    <t>0505</t>
  </si>
  <si>
    <t>Другие расходы в области жилищно-коммунального хозяйства</t>
  </si>
  <si>
    <t>0700</t>
  </si>
  <si>
    <t>Образование</t>
  </si>
  <si>
    <t>0702</t>
  </si>
  <si>
    <t>Общее образование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</si>
  <si>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</si>
  <si>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</si>
  <si>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</si>
  <si>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</si>
  <si>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</si>
  <si>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</si>
  <si>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</si>
  <si>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</si>
  <si>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</si>
  <si>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</si>
  <si>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</si>
  <si>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</si>
  <si>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0703</t>
  </si>
  <si>
    <t>Дополнительное образование детей</t>
  </si>
  <si>
    <t>0709</t>
  </si>
  <si>
    <t>Другие вопросы в области образования</t>
  </si>
  <si>
    <t>0707</t>
  </si>
  <si>
    <t>00 0  00 00000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</si>
  <si>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</si>
  <si>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</si>
  <si>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</si>
  <si>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</si>
  <si>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0800</t>
  </si>
  <si>
    <t>Культура и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</si>
  <si>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</si>
  <si>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</si>
  <si>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</si>
  <si>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</si>
  <si>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</si>
  <si>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</si>
  <si>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</si>
  <si>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</si>
  <si>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</si>
  <si>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</si>
  <si>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</si>
  <si>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</si>
  <si>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</si>
  <si>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</si>
  <si>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</si>
  <si>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</si>
  <si>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№ п/п</t>
  </si>
  <si>
    <t>средства краевого бюджета</t>
  </si>
  <si>
    <t>средства местного бюджета</t>
  </si>
  <si>
    <t>Приложение 5</t>
  </si>
  <si>
    <t>(тыс.руб.)</t>
  </si>
  <si>
    <t>Всего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</si>
  <si>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</si>
  <si>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</si>
  <si>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</si>
  <si>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</si>
  <si>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</si>
  <si>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Общегосударственные вопросы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</si>
  <si>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</si>
  <si>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</si>
  <si>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Снос расселенных домов после расселения жителей из труднодоступных, отдаленных и малочисленных населенных пунктов</t>
  </si>
  <si>
    <t>Основное мероприятие "Реализация мероприятий по переселению жителей Пермского края в целях создания условий для их комфортного проживания"</t>
  </si>
  <si>
    <t>Обеспечение содержания  муниципального казенного учреждения «ЕДДС»</t>
  </si>
  <si>
    <t>03 4 10 4КЖ60</t>
  </si>
  <si>
    <t>Оснащение муниципальных образовательных организаций оборудованием, средствами обучения и воспитания</t>
  </si>
  <si>
    <t>Реализация проектов инициативного бюджетирования</t>
  </si>
  <si>
    <t xml:space="preserve">10 2 20 SP080 </t>
  </si>
  <si>
    <t>07 0 10 SФ320</t>
  </si>
  <si>
    <t>Реализация мероприятия "Умею плавать!"</t>
  </si>
  <si>
    <t xml:space="preserve">91 0 00 00032 </t>
  </si>
  <si>
    <t>Расходы, связанные с созданием официальной страницы для размещения информации о деятельности Думы Юсьвинского муниципального округа Пермского края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</si>
  <si>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</si>
  <si>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</si>
  <si>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02 6 10 SP350</t>
  </si>
  <si>
    <t>06 1 70 4К170</t>
  </si>
  <si>
    <t>Предпроектное обследование мостового перехода через р.Иньва и р.Купросска автомобильной дороги "Габово-Купрос" - участок "Евсино-Купрос"</t>
  </si>
  <si>
    <t>11 1 20 4Д021</t>
  </si>
  <si>
    <t>11 1 40 4Д090</t>
  </si>
  <si>
    <t>Выполнение работ по оформлению отдельных проектов на ремонт мостов из общей ПСД по объекту "Реконструкция автомобильной дороги "Габово-Купрос"</t>
  </si>
  <si>
    <t>92 0 00 00399</t>
  </si>
  <si>
    <t>Экспертное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</si>
  <si>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</si>
  <si>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Государственная поддержка лучших работников сельских учреждений  культуры</t>
  </si>
  <si>
    <t>06 1 А2 55195</t>
  </si>
  <si>
    <t>06 1 А2 55196</t>
  </si>
  <si>
    <t>Государственная поддержка лучших сельских учреждений  культуры</t>
  </si>
  <si>
    <t>92 0 00 00400</t>
  </si>
  <si>
    <t>Осуществление технологического присоединения к электрическим сетям здания школьного образовательного учреждения на 60 мест в с.Доег Юсьвинского муниципального округа</t>
  </si>
  <si>
    <t>05 0 10 4И050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</si>
  <si>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</si>
  <si>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Приобретение (выкуп) в муниципальную собственность объектов недвижимости с целью выполнения полномочий Юсьвинского муниципального округа Пермского края</t>
  </si>
  <si>
    <t>Выполнение работ по строительному контролю объекта "Ремонт участка автомобильной дороги "Подъезд к с. Юсьва"</t>
  </si>
  <si>
    <t>Молодежная политика</t>
  </si>
  <si>
    <t>Реализация приоритетного проекта "Школьный двор" программы "Комфортный край"</t>
  </si>
  <si>
    <t xml:space="preserve">Благоустройство территорий образовательных учреждений </t>
  </si>
  <si>
    <t>02 6 10 4Н152</t>
  </si>
  <si>
    <t>Разработка ПСД на капитальный ремонт объектов общеобразовательных организаций</t>
  </si>
  <si>
    <t>10 2 20 4М094</t>
  </si>
  <si>
    <t>Благоустройство Крохалевского кладбища</t>
  </si>
  <si>
    <t>10 2 20 4М095</t>
  </si>
  <si>
    <t>Расчистка и углубление осушительной водоотводной канавы в с.Юсьва</t>
  </si>
  <si>
    <t>0900</t>
  </si>
  <si>
    <t>Здравоохранение</t>
  </si>
  <si>
    <t>0902</t>
  </si>
  <si>
    <t>Амбулаторная помощь</t>
  </si>
  <si>
    <t>Непрограмные мероприятия</t>
  </si>
  <si>
    <t>92 0 00 00180</t>
  </si>
  <si>
    <t>Составление ЛСР на выполнение работ по благоустройству и присоединению модульных ФАП к инженерным сетям</t>
  </si>
  <si>
    <t>Закупка товаров, работ и услуг для государственных (муниципальных) нужд</t>
  </si>
  <si>
    <t>Оборудование учреждений социальной сферы инженерно-техническими средствами защиты и системой охраны</t>
  </si>
  <si>
    <t>Установка жаротрубного котла КВр-2.0 для котельной по адресу: п.Пожва, ул.Судомеханическая, 9ж</t>
  </si>
  <si>
    <t>10 3 40 4М051</t>
  </si>
  <si>
    <t>Муниципальная программа  "Распоряжение земельными ресурсами и развитие градостроительной деятельности в Юсьвинском муниципальном округе Пермского края"</t>
  </si>
  <si>
    <t>06 1 20 4К050</t>
  </si>
  <si>
    <t>10 2 30 4М042</t>
  </si>
  <si>
    <t>Лабораторные исследования питьевой воды на скважине школы в с.Доег</t>
  </si>
  <si>
    <t>92 0 00 00222</t>
  </si>
  <si>
    <t>Приобретение сжиженного газа в целях осуществления  централизованного газоснабжения многоквартирных домов</t>
  </si>
  <si>
    <t>Разработка локально-сметного расчета при создании модельной муниципальной  библиотеки</t>
  </si>
  <si>
    <t>Мероприятия по подготовке к пуску газа</t>
  </si>
  <si>
    <t>Мероприятия по подготовке к пуску газа в п. Майкор</t>
  </si>
  <si>
    <t>Государственная экспертиза проектной документации</t>
  </si>
  <si>
    <t>92 0 00 00410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</si>
  <si>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  (расходы, не софинансируемые из краевого бюджета)</t>
  </si>
  <si>
    <t>07 0 20  4Ф130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</si>
  <si>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</si>
  <si>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"Содержание муниципального имущества, кадастровый учет жилых и нежилых помещений, автомобильных дорог, снос расселенных жилых домов и нежилых зданий (сооружений), находящихся в муниципальной собственности, признание прав и регулирование отношений по муниципальной собственности"</t>
  </si>
  <si>
    <t>Итого</t>
  </si>
  <si>
    <t>Приложение 4</t>
  </si>
  <si>
    <t xml:space="preserve"> </t>
  </si>
  <si>
    <t>Наименование направлений расходов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</si>
  <si>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</si>
  <si>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</si>
  <si>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</si>
  <si>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</si>
  <si>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</si>
  <si>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</si>
  <si>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Мероприятие "Паспортизация муниципальных дорог общего пользования"</t>
  </si>
  <si>
    <t>1.1.2.</t>
  </si>
  <si>
    <t xml:space="preserve">Основное мероприятие "Проектно-изыскательские работы" 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</si>
  <si>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</si>
  <si>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1.1.3.</t>
  </si>
  <si>
    <t>Основное мероприятие. «Ремонт муниципальных дорог и искусственных дорожных сооружений»</t>
  </si>
  <si>
    <t>Мероприятие "Ремонт автомобильных дорог"</t>
  </si>
  <si>
    <t>Ремонт участка автомобильной дороги «Подъезд к с. Юсьва» км 000+007 – км 001+094</t>
  </si>
  <si>
    <t>Ремонт участка автомобильной дороги «Пожва-Усть-Пожва» км 000+001 – км 001+742</t>
  </si>
  <si>
    <t>Ремонт участка автомобильной дороги"Кудымкар-Пожва-Алешино" км 000+000 - 000+600</t>
  </si>
  <si>
    <t>Ремонт автомобильной дороги по ул. Луговая д. Симянково</t>
  </si>
  <si>
    <t>Ремонт автомобильной дороги по ул. Стрительная п. Пожва</t>
  </si>
  <si>
    <t>Ремонт автомобильной дороги по ул. Центральная (от дома №16 до дома №23) д. Секово</t>
  </si>
  <si>
    <t>Ремонт подъезда к кладбищу с. Они</t>
  </si>
  <si>
    <t>Ремонт участка автомобильной дороги "Сивашер-Обирино-Сыскино" км 3+005- км 3+355</t>
  </si>
  <si>
    <t xml:space="preserve">Восстановление поперечного профиля и ровности проезжей части гравийного покрытия участка автомобильной дороги по ул. Поселковая (от д. №7 до д. №16) д. Баранчиново, по ул. Восточная (от ул. Попова до д. № 32) с. Юсьва </t>
  </si>
  <si>
    <t>Мероприятие "Восстановление труб и мостов"</t>
  </si>
  <si>
    <t>Ремонт моста через р. Октасшор на автомобильной дороге «Доег-Пет-Бор»</t>
  </si>
  <si>
    <t>Ремонт моста через р. Кичашор автомобильной дороги "Габово-Купрос"</t>
  </si>
  <si>
    <t>Ремонт моста через ручей на автомобильной дороге по ул. Центральная д. Жуково</t>
  </si>
  <si>
    <t>Ремонт водопропускной трубы по ул. Центральная д. Швычи</t>
  </si>
  <si>
    <t>Ремонт водопропускной трубы по ул. Студенческая (пересечение с ул. Больничная) с. Юсьва</t>
  </si>
  <si>
    <t>Ремонт моста через ручей на автомобильной дороге "Доег-Пет-Бор" км 1+554</t>
  </si>
  <si>
    <t>Ремонт водопропускных труб на автомобильных дорогах: "Кудымкар-Пожва-Дубленово", "Пожва-Усть-Пожва", ул. Верхняя с. Они</t>
  </si>
  <si>
    <t>Мероприятие "Выполнение работ по оформлению отдельных проектов на ремонт мостов из общей ПСД по объекту "Реконструкция автомобильной дороги "Габово-Купрос"</t>
  </si>
  <si>
    <t>1.1.4.</t>
  </si>
  <si>
    <t>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</si>
  <si>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</si>
  <si>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</si>
  <si>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</si>
  <si>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Основное мероприятие "Развитие системы организации движения и повышение безопасности дорожного движения на автомобильных дорогах"</t>
  </si>
  <si>
    <t>Мероприятие. Замена и установка барьерных ограждений, автобусных остановок, недостающих дорожных знаков, информационных щитов, светофоров</t>
  </si>
  <si>
    <t>Устройство искусственной дорожной неровности по ул. Красноармейская с.Юсьва (МБ ДО ДЮСШ «СПАРТ»)</t>
  </si>
  <si>
    <t>Ремонт кровли на автопавильонах автомобильной дороги "Подъезд к с. Юсьва"</t>
  </si>
  <si>
    <t>Ремонт автомобильных дорог по улице Центральная (от дома №3 до дома №5, от дома №41 до дома №51) д.Федотово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</si>
  <si>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</si>
  <si>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</si>
  <si>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Установка новогодних елей на территории Юсьвинского муниципального округа Пермского края</t>
  </si>
  <si>
    <t>92 0 00 00420</t>
  </si>
  <si>
    <t>Утверждено в бюджете</t>
  </si>
  <si>
    <t>Уточненный план</t>
  </si>
  <si>
    <t>Фактически исполнено</t>
  </si>
  <si>
    <t>% исполнения</t>
  </si>
  <si>
    <t>отклонения плана</t>
  </si>
  <si>
    <t>Приложение  2</t>
  </si>
  <si>
    <t>к решению Думы Юсьвинского муниципального округа Пермского края</t>
  </si>
  <si>
    <t>Справочно</t>
  </si>
  <si>
    <t>"Об утверждении отчета об исполнении бюджета Юсьвинского муниципального округа Пермского края за 2023 год"</t>
  </si>
  <si>
    <t>Расходы бюджета  Юсьвинского муниципального округа Пермского края по целевым статьям (муниципальным программам и непрограммным направлениям деятельности) и группам   видов  расходов классификации расходов за 2023 год</t>
  </si>
  <si>
    <t>Расходы бюджета  Юсьвинского муниципального округа Пермского края за 2023 год по ведомственной структуре расходов бюджета</t>
  </si>
  <si>
    <t>92 0 00 2P110</t>
  </si>
  <si>
    <t>Расходы за счет иных межбюджетных трансфертов из бюджета Пермского края бюджетам муниципальных образований - победителям конкурса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</si>
  <si>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10 1 10 L5762</t>
  </si>
  <si>
    <t>за счет внебюджетных источников</t>
  </si>
  <si>
    <t xml:space="preserve">10 2 20 SP350 </t>
  </si>
  <si>
    <t>Реализация приоритетного проекта "Наша улица" программы "Комфортный край"</t>
  </si>
  <si>
    <t xml:space="preserve">10 2 30 SЭ240 </t>
  </si>
  <si>
    <t>92 0 00 2А180</t>
  </si>
  <si>
    <t>Реализация мероприятий по созданию условий осуществления медицинской деятельности в модульных зданиях ФАП</t>
  </si>
  <si>
    <t>02 2 ЕВ 00000</t>
  </si>
  <si>
    <t xml:space="preserve">Основное мероприятие "Реализация федерального проекта "Патриотическое воспитание граждан Российской Федерации"
</t>
  </si>
  <si>
    <t>02 2 ЕВ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</si>
  <si>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</si>
  <si>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02 8 00 00000</t>
  </si>
  <si>
    <t>02 8 10 00000</t>
  </si>
  <si>
    <t>02 8 10 2Н440</t>
  </si>
  <si>
    <t>92 0 00 5549F</t>
  </si>
  <si>
    <t>Поощрение муниципальных управленческих команд</t>
  </si>
  <si>
    <t>07 0 10 2Ф180</t>
  </si>
  <si>
    <t>Обеспечение условий для развития физической культуры и массового спорта</t>
  </si>
  <si>
    <t>06 2 10 4К110</t>
  </si>
  <si>
    <t>06 1 20 2К170</t>
  </si>
  <si>
    <t>Создание модельной муниципальной библиотеки</t>
  </si>
  <si>
    <t>92 0 00 SP040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</si>
  <si>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</si>
  <si>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Единовременная премия обучающимся, награжденным знаком отличия Пермского края "Гордость Пермского края"</t>
  </si>
  <si>
    <t>Подпрограмма "Обеспечение реализации государственной программы и прочие мероприятия в области образования"</t>
  </si>
  <si>
    <t>Приложение 3</t>
  </si>
  <si>
    <t>к  решению Думы Юсьвинского муниципального округа Пермского края</t>
  </si>
  <si>
    <t>(тыс. рублей)</t>
  </si>
  <si>
    <t>Раздел, Подраздел</t>
  </si>
  <si>
    <t>Наименование раздела, подраздела</t>
  </si>
  <si>
    <t xml:space="preserve">Фактически исполнено </t>
  </si>
  <si>
    <t>Другие общегосударственные вопросы</t>
  </si>
  <si>
    <t>Итого по разделу 01</t>
  </si>
  <si>
    <t>Итого по разделу 02</t>
  </si>
  <si>
    <t>Защита населения и территории от чрезвычайных ситуаций природного и техногенного характера, гражданская оборона</t>
  </si>
  <si>
    <t>Итого по разделу 03</t>
  </si>
  <si>
    <t>Итого по разделу 04</t>
  </si>
  <si>
    <t>Итого по разделу 05</t>
  </si>
  <si>
    <t>Молодежная политика и оздоровление детей</t>
  </si>
  <si>
    <t>Итого по разделу 07</t>
  </si>
  <si>
    <t>Итого по разделу 08</t>
  </si>
  <si>
    <t>Итого по разделу 09</t>
  </si>
  <si>
    <t>1004</t>
  </si>
  <si>
    <t>Итого по разделу 10</t>
  </si>
  <si>
    <t>Итого по разделу 11</t>
  </si>
  <si>
    <t>1202</t>
  </si>
  <si>
    <t>Итого по разделу 12</t>
  </si>
  <si>
    <t>ВСЕГО</t>
  </si>
  <si>
    <t>"Об утверждении отчета об исполнении бюджета Юсьвинского муниципального округа Пермского края  за 2023 год"</t>
  </si>
  <si>
    <t>Расходы бюджета Юсьвинского муниципального округа Пермского края за 2023 год по разделам и подразделам классификации расходов бюджета</t>
  </si>
  <si>
    <t>от__.__.2024 № ____</t>
  </si>
  <si>
    <t>Размер и структура муниципального</t>
  </si>
  <si>
    <t>(тыс.рублей)</t>
  </si>
  <si>
    <t>Наименование обязательств</t>
  </si>
  <si>
    <t>Основной долг</t>
  </si>
  <si>
    <t>Кредитные соглашения и договоры</t>
  </si>
  <si>
    <t>Муниципальные гарантии</t>
  </si>
  <si>
    <t>ИТОГО</t>
  </si>
  <si>
    <t xml:space="preserve"> Приложение 6</t>
  </si>
  <si>
    <t xml:space="preserve"> Программа</t>
  </si>
  <si>
    <t>Внутренние заимствования</t>
  </si>
  <si>
    <t>Сумма</t>
  </si>
  <si>
    <t>Соглашения и договоры о получении Юсьвинским муниципальным округом Пермского края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</si>
  <si>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</si>
  <si>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</si>
  <si>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t>Приложение 7</t>
  </si>
  <si>
    <t>Программа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</si>
  <si>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</si>
  <si>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</si>
  <si>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</si>
  <si>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</si>
  <si>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Наименование муниципальной  программы</t>
  </si>
  <si>
    <t>Объем финансирования</t>
  </si>
  <si>
    <t>Объемы финансирования</t>
  </si>
  <si>
    <t>план</t>
  </si>
  <si>
    <t>факт</t>
  </si>
  <si>
    <t>высокий уровень эффективности</t>
  </si>
  <si>
    <t>удовлетворительный уровень эффективности</t>
  </si>
  <si>
    <t>Муниципальная программа " Распоряжение земельными ресурсами и развитие градостроительной деятельности"</t>
  </si>
  <si>
    <t xml:space="preserve">Информация о выполнении муниципальных программ Юсьвинского муниципального округа Пермского края за 2023 год </t>
  </si>
  <si>
    <t>от ___.___.2024 № _____</t>
  </si>
  <si>
    <t>Муниципальная программа "Экономическое развитие Юсьвинского муниципальнгого округа Пермского края"</t>
  </si>
  <si>
    <t>ОТЧЕТ</t>
  </si>
  <si>
    <t>о расходах на содержание органов местного самоуправления Юсьвинского муниципального округа Пермского края</t>
  </si>
  <si>
    <t>Наименование органа</t>
  </si>
  <si>
    <t>Кассовый расход</t>
  </si>
  <si>
    <t>Фактический расход</t>
  </si>
  <si>
    <t>Доля расходов в общей сумме расходов на содержание ОМС, %</t>
  </si>
  <si>
    <t>Всего расходов окружного бюджета</t>
  </si>
  <si>
    <t>Всего расходов на содержание органов местного самоуправления</t>
  </si>
  <si>
    <t>Доля расходов на содержание ОМСУ в общих расходах</t>
  </si>
  <si>
    <t>Администрация Юсьвинского муниципального округа Пермского края, в том числе:</t>
  </si>
  <si>
    <t>012104У060</t>
  </si>
  <si>
    <t>Обеспечение выполнения функций главы округа - главы администрации Юсьвинского муниципального округа</t>
  </si>
  <si>
    <t>012104У070</t>
  </si>
  <si>
    <t>Обеспечение выполнения функций администрации Юсьвинского муниципального округа и её самостоятельных структурных подразделений</t>
  </si>
  <si>
    <t>011204У020</t>
  </si>
  <si>
    <t>Программное обеспечение, сопровождение информационных систем, приобретение  компьютерной и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</si>
  <si>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011304У040</t>
  </si>
  <si>
    <t>Обеспечение функционирования официального сайта администрации , предоставление информационных услуг</t>
  </si>
  <si>
    <t>011304У041</t>
  </si>
  <si>
    <t>9200000220</t>
  </si>
  <si>
    <t>Расходы на обеспечение деятельности муниципального казённого учреждения "Единый сервисный центр"</t>
  </si>
  <si>
    <t>9200000260</t>
  </si>
  <si>
    <t>9200000270</t>
  </si>
  <si>
    <t>Дума Юсьвинского муниципального округа Пермского края, в том числе</t>
  </si>
  <si>
    <t>9100000021</t>
  </si>
  <si>
    <t>Депутаты Думы Юсьвинского муниципального округа Пермского края</t>
  </si>
  <si>
    <t>9100000031</t>
  </si>
  <si>
    <t xml:space="preserve">Расходы на обеспечение деятельности Аппарата  Думы Юсьвинского муниципального округа Пермского края </t>
  </si>
  <si>
    <t xml:space="preserve">Финансовое управление администрации Юсьвинского муниципального округа, в том числе:                                  </t>
  </si>
  <si>
    <t>Управление образования администрации Юсьвинского муниципального округа Пермского края, в том числе</t>
  </si>
  <si>
    <t>Отдел культуры, молодежной политики и спорта администрации Юсьвинского муниципального округа Пермского края, в том числе</t>
  </si>
  <si>
    <t>за 2023 год</t>
  </si>
  <si>
    <t>011204У021</t>
  </si>
  <si>
    <t>9100000032</t>
  </si>
  <si>
    <t>9200000230</t>
  </si>
  <si>
    <t>Итого расходов по дорожному фонду</t>
  </si>
  <si>
    <t>Восстановление барьерного ограждения на участке автомобильной дороги по улице Свободы(вблизи д.№ 8) п.Пожва</t>
  </si>
  <si>
    <t>Устройство барьерных ограждений на автомобильных дорогах «Подъезд к пристани Пожва», «Пожва-Е.Пожва»</t>
  </si>
  <si>
    <t>Мероприятие "Выполнение работ по строительному контролю объекта "Ремонт участка автомобильной дороги "Подъезд к с. Юсьва"</t>
  </si>
  <si>
    <t>Воссстановление водопропускных труб по ул.Свободы с.Юсьва, Антипино-Казенная, Купрос-Якино, Антипино-Дмитриево, ул.Горковская п.Горки, Доег - Пет-Бор</t>
  </si>
  <si>
    <t>Ремонт водопропускной трубы на автомобильной дороге Кудымкар-Пожва-Дубленово</t>
  </si>
  <si>
    <t>Демонтах разрушенных элементов проезжей части моста на участке а/д Габово-Купрос  км 2+778</t>
  </si>
  <si>
    <t>Ремонт моста через р. Ык на автомобильной дороге «Габово-Купрос»</t>
  </si>
  <si>
    <t>Ремонт участка автомобильной дороги по ул.Верхняя(от ручья до границы насел пункта) с.Они</t>
  </si>
  <si>
    <t>Восстановление поперечного профиля и ровн.проезжей части пер.типа покрытия на участке а/д по ул.Челюскинцев с.Юсьва</t>
  </si>
  <si>
    <t>Ремонт автомобильной дороги «Асаново-Белюково-Пахомово»</t>
  </si>
  <si>
    <t>Мероприятие "Ремонт автомобильных дорог (несофинансируемые из краевого бюджета)</t>
  </si>
  <si>
    <t>Ремонт автомобильных дорог (нераспределенные средства)</t>
  </si>
  <si>
    <t>Остаток неиспользованных бюджетных ассигнований</t>
  </si>
  <si>
    <t>Исполнено на 01.01.2024</t>
  </si>
  <si>
    <t>2.Расходы</t>
  </si>
  <si>
    <t>Остатки на начало года</t>
  </si>
  <si>
    <t>1,6.</t>
  </si>
  <si>
    <t>Средства резервного фонда</t>
  </si>
  <si>
    <t>1,5.</t>
  </si>
  <si>
    <t>Дотации на выравнивание бюджетной обеспеченности</t>
  </si>
  <si>
    <t>1.4.</t>
  </si>
  <si>
    <t>Доходы от возврата остатков субсидий прошлых лет</t>
  </si>
  <si>
    <t>1.3.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</si>
  <si>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</si>
  <si>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</si>
  <si>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</si>
  <si>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в том числе:</t>
  </si>
  <si>
    <t>Доходы для определения объема дорожного фонда, всего</t>
  </si>
  <si>
    <t>Отклонение</t>
  </si>
  <si>
    <t>Поступило на 01.01.2024</t>
  </si>
  <si>
    <t>Наименование доходов</t>
  </si>
  <si>
    <t>1.Доходы</t>
  </si>
  <si>
    <t>Остаток неиспользованных средств дорожного фонда по состоянию на 01.01.2024</t>
  </si>
  <si>
    <t>Остаток неиспользованных средств дорожного фонда по состоянию на 01.01.2023</t>
  </si>
  <si>
    <t>Отчет об использовании бюджетных ассигнований дорожного фонда Юсьвинского муниципального округа Персмского края за 12 месяцев 2023 года</t>
  </si>
  <si>
    <t>Остаток средств:</t>
  </si>
  <si>
    <t xml:space="preserve">Итого: </t>
  </si>
  <si>
    <t>Материальная помощь пострадавшим от пожара</t>
  </si>
  <si>
    <t>№  документа</t>
  </si>
  <si>
    <t>Дата</t>
  </si>
  <si>
    <t>Фактически использовано (кассовый расход)</t>
  </si>
  <si>
    <t>Выделено        средств</t>
  </si>
  <si>
    <t>Наименование расходов</t>
  </si>
  <si>
    <t>Основание для выделения средств (распоряжение)</t>
  </si>
  <si>
    <t>Наименование распорядителей, получателей бюджетных средств</t>
  </si>
  <si>
    <t>(рублей)</t>
  </si>
  <si>
    <t>к решению  Думы Юсьвинского муниципального округа Пермского края</t>
  </si>
  <si>
    <t>от ___.___.2024  № _____</t>
  </si>
  <si>
    <t xml:space="preserve">Отчёт об использовании бюджетных ассигнований резервного фонда администрации Юсьвинского муниципального округа Пермского края за 2023 год
</t>
  </si>
  <si>
    <t>Предусмотрено в бюджете на 2023 год</t>
  </si>
  <si>
    <t xml:space="preserve">Проведение траурного мероприятия по захоронению военнослужащего, погибшего в ходе специальной военной операции </t>
  </si>
  <si>
    <t>826-р</t>
  </si>
  <si>
    <t>49/1-р</t>
  </si>
  <si>
    <t>341-р</t>
  </si>
  <si>
    <t>443-р</t>
  </si>
  <si>
    <t>490-р</t>
  </si>
  <si>
    <t>582-р</t>
  </si>
  <si>
    <t>Проведение аварийно-восстановительных работ моста, расположенного на автодороге д.Кубени-д.Ивучево</t>
  </si>
  <si>
    <t>609-р</t>
  </si>
  <si>
    <t>701-р</t>
  </si>
  <si>
    <t>744-р</t>
  </si>
  <si>
    <t>779-р</t>
  </si>
  <si>
    <t>781-р</t>
  </si>
  <si>
    <t>819-р</t>
  </si>
  <si>
    <t xml:space="preserve">Справочно </t>
  </si>
  <si>
    <t>к проекту решения Думы Юсьвинского муниципального округа Пермского края</t>
  </si>
  <si>
    <t>Наименование государственных программ</t>
  </si>
  <si>
    <t>Утверждено</t>
  </si>
  <si>
    <t>Процент исполнения</t>
  </si>
  <si>
    <t>Остаток неиспользованных средств</t>
  </si>
  <si>
    <t>1</t>
  </si>
  <si>
    <t>02. Государственная программа Пермского края "Образование и молодежная политика"</t>
  </si>
  <si>
    <t>1.1</t>
  </si>
  <si>
    <t>Муниципальная программа Юсьвинского муниципального округа "Развитие культуры, искусства и молодежной политики в Юсьвинском муниципальном округе Пермского края"</t>
  </si>
  <si>
    <t>местный бюджет</t>
  </si>
  <si>
    <t>краевой бюджет</t>
  </si>
  <si>
    <t>2</t>
  </si>
  <si>
    <t>03. Государственная программа Пермского края"Социальная поддержка жителей Пермского края"</t>
  </si>
  <si>
    <t>2.1</t>
  </si>
  <si>
    <t xml:space="preserve">Муниципальная программа Юсьвинского муниципального округа "Улучшение жилищных условий граждан, проживающих в Юсьвинском муниципальном округе Пермского края" </t>
  </si>
  <si>
    <t>федеральный бюджет</t>
  </si>
  <si>
    <t>2.2</t>
  </si>
  <si>
    <t>3</t>
  </si>
  <si>
    <t>04. Государственная программа Пермского края " Пермский край-территория культуры"</t>
  </si>
  <si>
    <t>3.1.</t>
  </si>
  <si>
    <t>4</t>
  </si>
  <si>
    <t xml:space="preserve">05. Государственная программа Пермского края "Спортивное Прикамье" </t>
  </si>
  <si>
    <t>4.1.</t>
  </si>
  <si>
    <t>Муниципальная программа Юсьвинского муниципального округа "Развитие физической культуры и спорта в Юсьвинском муниципальном округе Пермского края"</t>
  </si>
  <si>
    <t>5</t>
  </si>
  <si>
    <t>06. Государственная программа Пермского края "Безопасный регион"</t>
  </si>
  <si>
    <t>5.1.</t>
  </si>
  <si>
    <t>Муниципальная программа "Профилактика правонарушений, терроризма и экстремизма  в Юсьвинском муниципальном округе Пермского края"</t>
  </si>
  <si>
    <t>6</t>
  </si>
  <si>
    <t>07. Государственная программа Пермского края "Экономическая политика и инновационное развитие"</t>
  </si>
  <si>
    <t>6.1</t>
  </si>
  <si>
    <t>Муниципальная программа "Распоряжение земельными ресурсами и развитие градостроительной деятельности в Юсьвинском муниципальном округе Пермского края"</t>
  </si>
  <si>
    <t>6.2</t>
  </si>
  <si>
    <t>7</t>
  </si>
  <si>
    <t xml:space="preserve">08. Государственная программа Пермского края "Государственная поддержка агропромышленного комплекса Пермского края
</t>
  </si>
  <si>
    <t>7.1</t>
  </si>
  <si>
    <t>8</t>
  </si>
  <si>
    <t>09. Государственная программа Пермского края "Градостроительная и жилищная политика, создание условий для комфортной городской среды"</t>
  </si>
  <si>
    <t>8.1</t>
  </si>
  <si>
    <t xml:space="preserve">Муниципальная программа Юсьвинского муниципального округа "Территориальное развитие Юсьвинского муниципального округа Пермского края" </t>
  </si>
  <si>
    <t>9</t>
  </si>
  <si>
    <t>10. Государственная программа Пермского края  "Развитие транспортной системы в Пермском крае"</t>
  </si>
  <si>
    <t>9.1</t>
  </si>
  <si>
    <t>Муниципальная программа Юсьвинского муниципального округа "Развитие транспортной системы Юсьвинского муниципального округа Пермского края"</t>
  </si>
  <si>
    <t>10</t>
  </si>
  <si>
    <t>11. Государственная программа Пермского края «Региональная политика и развитие территорий»</t>
  </si>
  <si>
    <t>10.1.</t>
  </si>
  <si>
    <t>10.2.</t>
  </si>
  <si>
    <t>Муниципальная программа Юсьвинского муниципального округа"Развитие образования Юсьвинского муниципального округа Пермского края"</t>
  </si>
  <si>
    <t>10.4.</t>
  </si>
  <si>
    <t>Итого на реализацию программ</t>
  </si>
  <si>
    <t>от ___.___.2024 г. № _____</t>
  </si>
  <si>
    <t>об исполнении государственных программ за 2023 год</t>
  </si>
  <si>
    <t>Реализация мероприятий по обеспечению жильем молодых семей</t>
  </si>
  <si>
    <t>Организация деятельности добровольной народной дружины, а также организация и проведение рейдов и других профилактических мероприятий, в т.ч. с несовершеннолетними</t>
  </si>
  <si>
    <t>Разработка проектов межевания территории и проведение комплексных кадастровых работ</t>
  </si>
  <si>
    <t>Мероприятия по снижению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</si>
  <si>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Предоставление социальных выплат на строительство (приобретение) жилья гражданам, проживающим в сельской местности</t>
  </si>
  <si>
    <t>Реализация мероприятий, направленных на комплексное развитие сельских территорий (Современный облик сельских территорий)</t>
  </si>
  <si>
    <t>Распределительные газопроводы в п. Майкор</t>
  </si>
  <si>
    <t>Мероприятия  по реализации федерального проекта по формированию комфортной городской среды</t>
  </si>
  <si>
    <t>11</t>
  </si>
  <si>
    <t>14. Государственная программа Пермского края "Экология"</t>
  </si>
  <si>
    <t>Отчет об исполнении инвестиционных проектов</t>
  </si>
  <si>
    <t>Юсьвинского муниципального округа Пермского края</t>
  </si>
  <si>
    <t>руб., коп.</t>
  </si>
  <si>
    <t>Наименование и место нахождение объекта*</t>
  </si>
  <si>
    <t>Сроки строительства (реконструкции)</t>
  </si>
  <si>
    <t>Мощность</t>
  </si>
  <si>
    <t>Сметная стоимость объекта</t>
  </si>
  <si>
    <t>Фактическое финансирование</t>
  </si>
  <si>
    <t>Задолженность на 01.01.2023</t>
  </si>
  <si>
    <t>% готовности объекта на 01.01.2023</t>
  </si>
  <si>
    <t>по ПСД</t>
  </si>
  <si>
    <t>в текущих ценах</t>
  </si>
  <si>
    <t>Кт</t>
  </si>
  <si>
    <t>Дт</t>
  </si>
  <si>
    <t>за счет средств федерального бюджета</t>
  </si>
  <si>
    <t>за счет средств внебюджетных источников</t>
  </si>
  <si>
    <t>всего за период строительства (реконструкции), разработки документации</t>
  </si>
  <si>
    <t>в том числе за отчетный период</t>
  </si>
  <si>
    <t>2022-2024</t>
  </si>
  <si>
    <t>60 мест</t>
  </si>
  <si>
    <t>0</t>
  </si>
  <si>
    <t>Х</t>
  </si>
  <si>
    <t>Уточненный план на 2023 год</t>
  </si>
  <si>
    <t xml:space="preserve">СПРАВОЧНО
Фактическое финансирование объектов, не введенных в эксплуатацию до 31.12.2023 года, с момента начала строительства </t>
  </si>
  <si>
    <t>% готовности объекта на 01.01.2024</t>
  </si>
  <si>
    <t>Наименование объектов</t>
  </si>
  <si>
    <t>Объем бюджетных ассигнований на осуществление бюджетных инвестиций в объекты капитального строительства муниципальной собственности за 2023 год</t>
  </si>
  <si>
    <t>Объем выполненных работ на 01.01.2024</t>
  </si>
  <si>
    <t>Остаток сметной стоимости объекта на 01.01.2023</t>
  </si>
  <si>
    <t>Номер (код) счета
бюджетного учета</t>
  </si>
  <si>
    <t>Сумма задолженности, руб</t>
  </si>
  <si>
    <t>на начало года</t>
  </si>
  <si>
    <t>на конец отчетного периода</t>
  </si>
  <si>
    <t>всего</t>
  </si>
  <si>
    <t>из них:</t>
  </si>
  <si>
    <t>долгосрочная</t>
  </si>
  <si>
    <t>просроченная</t>
  </si>
  <si>
    <t>Доходы</t>
  </si>
  <si>
    <t>0000</t>
  </si>
  <si>
    <t>000</t>
  </si>
  <si>
    <t>1 20511</t>
  </si>
  <si>
    <t>1 20523</t>
  </si>
  <si>
    <t>1 20529</t>
  </si>
  <si>
    <t>1 20531</t>
  </si>
  <si>
    <t>1 20535</t>
  </si>
  <si>
    <t>1 20541</t>
  </si>
  <si>
    <t>1 20545</t>
  </si>
  <si>
    <t>1 20551</t>
  </si>
  <si>
    <t>1 20553</t>
  </si>
  <si>
    <t>1 20561</t>
  </si>
  <si>
    <t>1 20573</t>
  </si>
  <si>
    <t>1 20934</t>
  </si>
  <si>
    <t>1 20936</t>
  </si>
  <si>
    <t>Расходы</t>
  </si>
  <si>
    <t>1 20621</t>
  </si>
  <si>
    <t>1 20623</t>
  </si>
  <si>
    <t>1 20625</t>
  </si>
  <si>
    <t>1 20626</t>
  </si>
  <si>
    <t>1 20631</t>
  </si>
  <si>
    <t>1 20641</t>
  </si>
  <si>
    <t>1 20662</t>
  </si>
  <si>
    <t>1 20821</t>
  </si>
  <si>
    <t>1 20826</t>
  </si>
  <si>
    <t>1 20831</t>
  </si>
  <si>
    <t>1 20834</t>
  </si>
  <si>
    <t>1 30301</t>
  </si>
  <si>
    <t>1 30302</t>
  </si>
  <si>
    <t>1 30305</t>
  </si>
  <si>
    <t>1 30306</t>
  </si>
  <si>
    <t>1 30307</t>
  </si>
  <si>
    <t>1 30310</t>
  </si>
  <si>
    <t>Всего задолженности</t>
  </si>
  <si>
    <t>1 20581</t>
  </si>
  <si>
    <t>1 30221</t>
  </si>
  <si>
    <t>1 30223</t>
  </si>
  <si>
    <t>1 30225</t>
  </si>
  <si>
    <t>1 30231</t>
  </si>
  <si>
    <t>1 30263</t>
  </si>
  <si>
    <t>1 30314</t>
  </si>
  <si>
    <t>1 20563</t>
  </si>
  <si>
    <t>1 20944</t>
  </si>
  <si>
    <t>1 20941</t>
  </si>
  <si>
    <t xml:space="preserve">Расчеты по налоговым доходам
</t>
  </si>
  <si>
    <t xml:space="preserve">Расчеты по доходам от финансовой аренды
</t>
  </si>
  <si>
    <t xml:space="preserve">Расчеты по иным доходам от собственности
</t>
  </si>
  <si>
    <t xml:space="preserve">Расчеты по доходам от оказания платных услуг (работ)
</t>
  </si>
  <si>
    <t xml:space="preserve">Расчеты по условным арендным платежам
</t>
  </si>
  <si>
    <t xml:space="preserve">Расчеты по доходам от операций с непроизведенными активами
</t>
  </si>
  <si>
    <t xml:space="preserve">Расчеты по невыясненным поступлениям
</t>
  </si>
  <si>
    <t xml:space="preserve">Расчеты по доходам от компенсации затрат
</t>
  </si>
  <si>
    <t xml:space="preserve">Расчеты с подотчетными лицами по оплате услуг связи
</t>
  </si>
  <si>
    <t xml:space="preserve">Расчеты по прочим платежам в бюджеты
</t>
  </si>
  <si>
    <t xml:space="preserve">Расчеты по услугам связи
</t>
  </si>
  <si>
    <t xml:space="preserve">Расчеты по оплате коммунальных услуг
</t>
  </si>
  <si>
    <t xml:space="preserve">Расчеты по работам, услугам по содержанию имущества
</t>
  </si>
  <si>
    <t xml:space="preserve">Расчеты по приобретению ОС
</t>
  </si>
  <si>
    <t xml:space="preserve">Расчеты по НДФЛ
</t>
  </si>
  <si>
    <t xml:space="preserve">Расчеты по страховым взносам на обязательное пенсионное страхование на выплату страховой части трудовой пенсии
</t>
  </si>
  <si>
    <t xml:space="preserve">Расчеты по доходам от собственности
</t>
  </si>
  <si>
    <t xml:space="preserve">Расчеты по доходам от платежей при пользовании природными ресурсами
</t>
  </si>
  <si>
    <t xml:space="preserve">Расчеты по поступлениям капитального характера бюджетным и автономным учреждениям от сектора государственного управления
</t>
  </si>
  <si>
    <t xml:space="preserve">Расчеты по доходам от штрафных санкций за нарушение условий контрактов (договоров)
</t>
  </si>
  <si>
    <t xml:space="preserve">Расчеты по доходам от возмещения ущерба имуществу (за искл. страховых возмещений)
</t>
  </si>
  <si>
    <t xml:space="preserve">Расчеты по авансам по услугам связи
</t>
  </si>
  <si>
    <t xml:space="preserve">Расчеты по авансам по коммунальным услугам
</t>
  </si>
  <si>
    <t xml:space="preserve">Расчеты по авансам за работы, услуги по содержанию имущества
</t>
  </si>
  <si>
    <t xml:space="preserve">Расчеты по авансам за прочие работы, услуги
</t>
  </si>
  <si>
    <t xml:space="preserve">Расчеты по авансам по приобретению ОС
</t>
  </si>
  <si>
    <t xml:space="preserve">Расчеты с подотчетными лицами по оплате прочих работ, услуг
</t>
  </si>
  <si>
    <t xml:space="preserve">Расчеты с подотчетными лицами по приобретению основных средств
</t>
  </si>
  <si>
    <t xml:space="preserve">Расчеты с подотчетными лицами по приобретению материальных запасов
</t>
  </si>
  <si>
    <t xml:space="preserve">Расчеты по страховым взносам на обязательное соц. страхование на случай временной нетрудоспособности и в связи с материнством
</t>
  </si>
  <si>
    <t xml:space="preserve">Расчеты по обязательному социальному страхованию от несчастных случаев на производстве и профессиональных заболеваний
</t>
  </si>
  <si>
    <t xml:space="preserve">Расчеты на обязательное медицинское страхование в федеральный ФОМС
</t>
  </si>
  <si>
    <t xml:space="preserve">Расчеты по доходам от штрафных санкций за нарушение законодательства о закупках
</t>
  </si>
  <si>
    <t xml:space="preserve">Расчеты по прочим доходам от сумм принудительного изъятия
</t>
  </si>
  <si>
    <t xml:space="preserve">Расчеты по поступлениям текущего характера от других бюджетов бюджетной системы Российской Федерации
</t>
  </si>
  <si>
    <t xml:space="preserve">Расчеты по поступлениям текущего характера в бюджеты бюджетной системы Российской Федерации от бюджетных и автономных учреждений
</t>
  </si>
  <si>
    <t xml:space="preserve">Расчеты по поступлениям капитального характера в бюджеты бюджетной системы Российской Федерации от бюджетных и автономных учреждений
</t>
  </si>
  <si>
    <t xml:space="preserve">Расчеты по авансовым безвозмездным перечислениям текущего характера организациям
Расчеты по авансовым безвозмездным перечислениям текущего характера государственным (муниципальным) учреждениям
</t>
  </si>
  <si>
    <t xml:space="preserve">Расчеты по авансам по пособиям по социальной помощи населению в денежной форме
</t>
  </si>
  <si>
    <t xml:space="preserve">Расчеты по доходам бюджета от возврата дебиторской задолженности прошлых лет
</t>
  </si>
  <si>
    <t xml:space="preserve">Расчеты по пособиям по социальной помощи населению в натуральной форме
</t>
  </si>
  <si>
    <t xml:space="preserve">Расчеты по единому налоговому платежу
</t>
  </si>
  <si>
    <t>Отчет по кредиторской задолженности за 2023 год</t>
  </si>
  <si>
    <t>Отчет по дебиторской  задолженности за 2023 год</t>
  </si>
  <si>
    <t>Приложение 1</t>
  </si>
  <si>
    <t>"Об утверждении отчета об исполнению бюджета Юсьвинского муниципального округа Пермского края за 2023 год"</t>
  </si>
  <si>
    <t>Доходы  бюджета Юсьвинского муниципального округа за 2023 год по кодам классификации доходов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</si>
  <si>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</si>
  <si>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</si>
  <si>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</si>
  <si>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</si>
  <si>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</si>
  <si>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</si>
  <si>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</si>
  <si>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</si>
  <si>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</si>
  <si>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</si>
  <si>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</si>
  <si>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</si>
  <si>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</si>
  <si>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</si>
  <si>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</si>
  <si>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</si>
  <si>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</si>
  <si>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</si>
  <si>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</si>
  <si>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</si>
  <si>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</si>
  <si>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</si>
  <si>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</si>
  <si>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</si>
  <si>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</si>
  <si>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</si>
  <si>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</si>
  <si>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</si>
  <si>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</si>
  <si>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</si>
  <si>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</si>
  <si>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</si>
  <si>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</si>
  <si>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</si>
  <si>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</si>
  <si>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</si>
  <si>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</si>
  <si>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</si>
  <si>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</si>
  <si>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</si>
  <si>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</si>
  <si>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</si>
  <si>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</si>
  <si>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</si>
  <si>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</si>
  <si>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</si>
  <si>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</si>
  <si>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</si>
  <si>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</si>
  <si>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</si>
  <si>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</si>
  <si>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</si>
  <si>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</si>
  <si>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</si>
  <si>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</si>
  <si>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</si>
  <si>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</si>
  <si>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</si>
  <si>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</si>
  <si>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</si>
  <si>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</si>
  <si>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</si>
  <si>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</si>
  <si>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</si>
  <si>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</si>
  <si>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</si>
  <si>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</si>
  <si>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</si>
  <si>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</si>
  <si>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</si>
  <si>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</si>
  <si>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1 08 07 000 01 0000 110 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</si>
  <si>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</si>
  <si>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1 08 07 179 01 0000 110 </t>
  </si>
  <si>
    <t>Государственная пошлина за выдачу органом местного самоуправления муниципального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округов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</si>
  <si>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</si>
  <si>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</si>
  <si>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</si>
  <si>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</si>
  <si>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</si>
  <si>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</si>
  <si>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</si>
  <si>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</si>
  <si>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</si>
  <si>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</si>
  <si>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</si>
  <si>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</si>
  <si>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</si>
  <si>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</si>
  <si>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</si>
  <si>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</si>
  <si>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государственной и муниципальной собственности муниципальных округов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</si>
  <si>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</si>
  <si>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</si>
  <si>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</si>
  <si>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</si>
  <si>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</si>
  <si>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</si>
  <si>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</si>
  <si>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</si>
  <si>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</si>
  <si>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</si>
  <si>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</si>
  <si>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</si>
  <si>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</si>
  <si>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</si>
  <si>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</si>
  <si>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</si>
  <si>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</si>
  <si>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</si>
  <si>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</si>
  <si>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</si>
  <si>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</si>
  <si>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</si>
  <si>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</si>
  <si>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</si>
  <si>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</si>
  <si>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</si>
  <si>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</si>
  <si>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</si>
  <si>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</si>
  <si>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 xml:space="preserve"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</si>
  <si>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</si>
  <si>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</si>
  <si>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</si>
  <si>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</si>
  <si>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</si>
  <si>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</si>
  <si>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</si>
  <si>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</si>
  <si>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</si>
  <si>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</si>
  <si>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</si>
  <si>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</si>
  <si>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</si>
  <si>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</si>
  <si>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01074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</si>
  <si>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</si>
  <si>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</si>
  <si>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</si>
  <si>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﻿1 16 01 103 01 0000 140
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</si>
  <si>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</si>
  <si>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</si>
  <si>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</si>
  <si>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﻿1 16 01153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</si>
  <si>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</si>
  <si>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﻿1 16 01154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</si>
  <si>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</si>
  <si>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</si>
  <si>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</si>
  <si>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﻿1 16 01193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</si>
  <si>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</si>
  <si>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﻿1 16 01203 01 0000 140
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</si>
  <si>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</si>
  <si>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﻿1 16 01333 01 0000 140
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</si>
  <si>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</si>
  <si>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</si>
  <si>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</si>
  <si>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﻿1 16 07010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</si>
  <si>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</si>
  <si>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</si>
  <si>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</si>
  <si>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116 10032 14 0000 140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</si>
  <si>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</si>
  <si>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10 061 14 0000 140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</si>
  <si>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</si>
  <si>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﻿1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</si>
  <si>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</si>
  <si>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</si>
  <si>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</si>
  <si>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1 17 01 000 00 0000 000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</si>
  <si>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</si>
  <si>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</si>
  <si>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</si>
  <si>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</si>
  <si>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</si>
  <si>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</si>
  <si>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</si>
  <si>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</si>
  <si>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</si>
  <si>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</si>
  <si>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</si>
  <si>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</si>
  <si>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</si>
  <si>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</si>
  <si>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</si>
  <si>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2 02 16 549 14 0000 150 </t>
  </si>
  <si>
    <t>Дотации (гранты) бюджетам муниципальных округов за достижение показателей деятельности органов местного самоуправления</t>
  </si>
  <si>
    <t xml:space="preserve">2 02 19 999 14 0000 150 </t>
  </si>
  <si>
    <t>Прочие дотации бюджетам муниципальных округов</t>
  </si>
  <si>
    <t xml:space="preserve">Иные дотации бюджетам муниципальных образований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</si>
  <si>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</si>
  <si>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</si>
  <si>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</si>
  <si>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</si>
  <si>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</si>
  <si>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</si>
  <si>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</si>
  <si>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муниципальных образований на строительство (реконструкцию)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</si>
  <si>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Субсидии бюджетам муниципальных образований на проведение проектных работ и строительство распределительных газопроводов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</si>
  <si>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</si>
  <si>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</si>
  <si>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</si>
  <si>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</si>
  <si>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</si>
  <si>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</si>
  <si>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</si>
  <si>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</si>
  <si>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Субсидии на государственную поддержку лучших работников сельских учреждений  культуры</t>
  </si>
  <si>
    <t>Субсидии на государственную поддержку лучших сельских учреждений 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</si>
  <si>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</si>
  <si>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</si>
  <si>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</si>
  <si>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</si>
  <si>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</si>
  <si>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</si>
  <si>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</si>
  <si>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</si>
  <si>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</si>
  <si>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</si>
  <si>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</si>
  <si>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>Субсидии на обеспечение комплексного развития сельских территорий (Приобретение двух индивидуальных жилых домов для предоставления по договору найма, Пермский край, Юсьвинский муниципальный округ, с. Юсьва.(2023)., Пермский край, Юсьвинский муниципальный округ,с. Юсьва)</t>
  </si>
  <si>
    <t>﻿2 02 27 576 00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</si>
  <si>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</si>
  <si>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﻿2 02 27 576 14 0000 150</t>
  </si>
  <si>
    <t>Субсидии бюджетам муниципальных округов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</si>
  <si>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Строительство очистных сооружений в с.Юсьва Пермского края</t>
  </si>
  <si>
    <t>Развитие водоснабжения (строительство и реконструкция в сельской местности локальных водопроводов). Локальный водопровод в п.Майкор" 1 этап, 2 этап, 3 этап.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</si>
  <si>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</si>
  <si>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</si>
  <si>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</si>
  <si>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бюджетам муниципальных образований на обеспечение работников учреждений бюджетной сферы Пермского края путевками на санаторно-курортное лечение и оздоровление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</si>
  <si>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</si>
  <si>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>Субсидии бюджетам муниципальных образований на реализацию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</si>
  <si>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</si>
  <si>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</si>
  <si>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</si>
  <si>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Субсидия на реализацию программы "Комфортный край"</t>
  </si>
  <si>
    <t>Субсидия на 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</si>
  <si>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Субсидии на софинансирование проектов инициативного бюджетирования</t>
  </si>
  <si>
    <t>Субсидия на реализацию мероприятия "Умею плавать!"</t>
  </si>
  <si>
    <t xml:space="preserve">2 02 30 000 00 0000 150 </t>
  </si>
  <si>
    <t>Субвенции бюджетам бюджетной системы Российской Федерации</t>
  </si>
  <si>
    <t xml:space="preserve">2 02 30 024 14 0000 150 </t>
  </si>
  <si>
    <t>﻿Субвенции бюджетам муниципальных округов на выполнение передаваемых полномочий субъектов Российской Федерации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</si>
  <si>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</si>
  <si>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</si>
  <si>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</si>
  <si>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</si>
  <si>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</si>
  <si>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</si>
  <si>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</si>
  <si>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</si>
  <si>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</si>
  <si>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</si>
  <si>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 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</si>
  <si>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</si>
  <si>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</si>
  <si>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 xml:space="preserve">2 02 35 082 14 0000 150 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</si>
  <si>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</si>
  <si>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</si>
  <si>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</si>
  <si>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</si>
  <si>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</si>
  <si>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</si>
  <si>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</si>
  <si>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</si>
  <si>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</si>
  <si>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</si>
  <si>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</si>
  <si>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</si>
  <si>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</si>
  <si>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</si>
  <si>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</si>
  <si>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</si>
  <si>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</si>
  <si>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</si>
  <si>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</si>
  <si>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</si>
  <si>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</si>
  <si>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</si>
  <si>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</si>
  <si>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межбюджетные трансферты на реализацию мероприятий по созданию условий осуществления медицинской деятельности в модульных зданиях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</si>
  <si>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</si>
  <si>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МБТ на создание модельных муниципальных библиотек</t>
  </si>
  <si>
    <t>Иные межбюджетные трансферты  на выплату единовременных премий обучающимся, награжденным знаком отличия Пермского края «Гордость Пермского края»</t>
  </si>
  <si>
    <t>2 03 00000 00 0000 000</t>
  </si>
  <si>
    <t>БЕЗВОЗМЕЗДНЫЕ ПОСТУПЛЕНИЯ ОТ ГОСУДАРСТВЕННЫХ (МУНИЦИПАЛЬНЫХ) ОРГАНИЗАЦИЙ</t>
  </si>
  <si>
    <t>2 03 04099 14 0000 150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</si>
  <si>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</si>
  <si>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2 07 00000 00 0000 000</t>
  </si>
  <si>
    <t>ПРОЧИЕ БЕЗВОЗМЕЗДНЫЕ ПОСТУПЛЕНИЯ</t>
  </si>
  <si>
    <t>2 07 04050 14 0000 150</t>
  </si>
  <si>
    <t>Прочие безвозмездные поступления в бюджеты муниципальных округов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</si>
  <si>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</si>
  <si>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</si>
  <si>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</si>
  <si>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</si>
  <si>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</si>
  <si>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</si>
  <si>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2 19 60010 14 0000 151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</si>
  <si>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</si>
  <si>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</si>
  <si>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</si>
  <si>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</si>
  <si>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</si>
  <si>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</si>
  <si>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-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</si>
  <si>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</si>
  <si>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</si>
  <si>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</si>
  <si>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</si>
  <si>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</si>
  <si>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</si>
  <si>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</si>
  <si>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</si>
  <si>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</si>
  <si>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</si>
  <si>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</si>
  <si>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</si>
  <si>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</si>
  <si>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</si>
  <si>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</si>
  <si>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</si>
  <si>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" Об утверждении отчета об исполнении бюджета Юсьвинского муниципального округа за 2023 год"</t>
  </si>
  <si>
    <t>01 05 02 01 14 0000 510</t>
  </si>
  <si>
    <t>01 05 02 01 14 0000 610</t>
  </si>
  <si>
    <t>Иные источники внутреннего финансирования дефицитов бюджетов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</si>
  <si>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</si>
  <si>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</si>
  <si>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в валюте Российской Федерации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</si>
  <si>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</si>
  <si>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>01 06 00 00 00 0000 000</t>
  </si>
  <si>
    <t>01 06 05 00 00 0000 000</t>
  </si>
  <si>
    <t>01 06 05 00 00 0000 600</t>
  </si>
  <si>
    <t>01 06 05 01 00 0000 600</t>
  </si>
  <si>
    <t>01 06 05 01 14 0000 640</t>
  </si>
  <si>
    <t>303,84 куб.м/сут</t>
  </si>
  <si>
    <t xml:space="preserve">  к проекту решения Думы Юсьвинского муниципального округа Пермского края</t>
  </si>
  <si>
    <t>Сведения</t>
  </si>
  <si>
    <t>о доходах, полученных от использования муниципального имущества в 2023 году</t>
  </si>
  <si>
    <t>Категория имущества муниципальной собственности</t>
  </si>
  <si>
    <t>Арендуемая площадь, кв.м.</t>
  </si>
  <si>
    <t>Арендная плата за период</t>
  </si>
  <si>
    <t>задолженность на начало года</t>
  </si>
  <si>
    <t>начислено за год</t>
  </si>
  <si>
    <t>оплачено за год</t>
  </si>
  <si>
    <t>задолженность на конец года</t>
  </si>
  <si>
    <t>Арендная плата за земельные участки, государственная собственность на которые не разграничена</t>
  </si>
  <si>
    <t>Арендная плата за земельные участки, находящиеся в собственности Юсьвинского муниципального округа Пермского края</t>
  </si>
  <si>
    <t>Прочие поступления от использования имущества, находящегося в собственности муниципальных округов</t>
  </si>
  <si>
    <t>Прочие поступления от использования имущества, находящегося в собственности Юсьвинского муниципального округа Пермского края</t>
  </si>
  <si>
    <t>Имущество, закрепленное за учреждениями на праве оперативного управления</t>
  </si>
  <si>
    <t>Имущество, находящееся в казне Юсьвинского муниципального округа</t>
  </si>
  <si>
    <t xml:space="preserve">о доходах от продажи имущества, находящегося в собственности
Юсьвинского муниципального округа Пермского края, за 2023  год                                                           </t>
  </si>
  <si>
    <t>Объект продажи</t>
  </si>
  <si>
    <t>Основание продажи</t>
  </si>
  <si>
    <t>Цена продажи объекта</t>
  </si>
  <si>
    <t>Сумма задолженности на начало года</t>
  </si>
  <si>
    <t>Перечислено в бюджет за год</t>
  </si>
  <si>
    <t>Сумма задолженности на конец года</t>
  </si>
  <si>
    <t>Автобус ГАЗ-32213, 2009 года выпуска</t>
  </si>
  <si>
    <t>Постановление администрации Юсьвинского муниципального округа Пермского края  от 29.12.2021 № 700 "Об утверждении перечня движимого имущества муниципального образования Юсьвинский муниципальный округ Пермского края, планируемого к приватизации в 2022 году"</t>
  </si>
  <si>
    <t>Автомобиль HYUNDAI XD Elantra, 2008 года выпуска</t>
  </si>
  <si>
    <t>Постановление администрации Юсьвинского муниципального округа Пермского края  от 30.12.2022 № 805 "Об утверждении перечня движимого имущества муниципального образования Юсьвинский муниципальный округ Пермского края, планируемого к приватизации в 2023 году"</t>
  </si>
  <si>
    <t>Помещение в п. Пожва, ул. Судомеханическая, д. 4а, помещение 2</t>
  </si>
  <si>
    <t>Решение Думы Юсьвинского муниципального округа Пермского края от 17.12.2019 № 69  "Об утверждении Положения о порядке и условиях приватизации муниципального имущества муниципального образования Юсьвинский муниципальный округ Пермского края" (с изменениями от 22.04.2021 № 305)</t>
  </si>
  <si>
    <t>Автобус ПАЗ 3206-11-060, 2013 года выпуска</t>
  </si>
  <si>
    <t>Движимое имущество (Сушильный барабан БС-14- одна единица, печь - одна единица, пресс-экструдер ПБМ-2 – одна единица, машина для упаковки товара- ТМ-3 – одна единица, станок автоматической торцовки – одна единица, шкаф управления ШУПС-6 1 единица, шкаф управления ШУПС-2 – 1 единица, вентилятор вытяжной ВЦ4-75 – 1 единица, воздухоотвод из оцинкованной стали- 20 кв.м., дымоход сэндвич нержавейка D-350-15 п.м.)</t>
  </si>
  <si>
    <t>Здание, назначение: нежилое, наименование: здание тракторного гаража с котельной, Земельный участок, Пермский край, Юсьвинский район, c. Юсьва, ул. Пионерская, д.71А,</t>
  </si>
  <si>
    <t>Решение Думы Юсьвинского муниципального округа Пермского края от 22.12.2022 № 477 "Об утверждении Прогнозного плана приватизации  муниципального имущества муниципального образования Юсьвинский муниципальный округ Пермского края на 2023 год и плановый  период 2024 и 2025 годов"</t>
  </si>
  <si>
    <t>Автобус ПАЗ 32053-70, 2011 года выпуска</t>
  </si>
  <si>
    <t>2 19 25497 14 0000 151</t>
  </si>
  <si>
    <t>Возврат остатков субсидий на реализацию мероприятий по обеспечению жильем молодых семей из бюджетов муниципальных округов</t>
  </si>
  <si>
    <t>2 19 25304 14 0000 151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</si>
  <si>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</si>
  <si>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2 19 45303 14 0000 151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</si>
  <si>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</si>
  <si>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2 19 35082 14 0000 151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</si>
  <si>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округов</t>
  </si>
  <si>
    <t xml:space="preserve">Расчеты по доходам от операций с материальными запасами
</t>
  </si>
  <si>
    <t>%</t>
  </si>
  <si>
    <t>результат</t>
  </si>
  <si>
    <t>Оценка эффективности муниципальной программы</t>
  </si>
  <si>
    <t>долга Юсьвинского муниципального округа Пермского края по состоянию на 1 января 2024 года</t>
  </si>
  <si>
    <t>муниципальных внутренних заимствований Юсьвинского муниципального округа Пермского края за 2023 год</t>
  </si>
  <si>
    <t>муниципальных гарантий Юсьвинского муниципального округа Пермского края в 2023 году</t>
  </si>
  <si>
    <t>Резервный фонд администрации Юсьвинского муниципального округа Пермского края (Проведение аварийно-восстановительных работ моста, расположенного на автодороге д.Кубени-д.Ивучево)</t>
  </si>
  <si>
    <t>Источники финансирования дефицита бюджета Юсьвинского муниципального округа Пермского края за 2023 год по кодам классификации источников финансирования дефицитов бюджетов</t>
  </si>
  <si>
    <t>от __.__.2024 № ___</t>
  </si>
  <si>
    <t>от __.__.2024 №___</t>
  </si>
  <si>
    <t>от __.__.2024  № ___</t>
  </si>
  <si>
    <t>от ___.___.2024 г.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</si>
</sst>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#,##0.00000"/>
    <numFmt numFmtId="169" formatCode="#,##0.000"/>
    <numFmt numFmtId="170" formatCode="0.0"/>
    <numFmt numFmtId="171" formatCode="#,##0.000000"/>
    <numFmt numFmtId="172" formatCode="?"/>
    <numFmt numFmtId="173" formatCode="[=0]&quot;-&quot;;General"/>
    <numFmt numFmtId="174" formatCode="#,##0.0\ _₽"/>
  </numFmts>
  <fonts count="1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sz val="14"/>
      <color indexed="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auto="1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FFFFC0"/>
        <bgColor auto="1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9">
    <xf numFmtId="0" fontId="0" fillId="0" borderId="0"/>
    <xf numFmtId="0" fontId="2" fillId="0" borderId="0"/>
    <xf numFmtId="0" fontId="1" fillId="0" borderId="0"/>
    <xf numFmtId="0" fontId="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3" fillId="34" borderId="0" applyNumberFormat="0" applyBorder="0" applyAlignment="0" applyProtection="0"/>
    <xf numFmtId="0" fontId="14" fillId="48" borderId="4" applyNumberFormat="0" applyAlignment="0" applyProtection="0"/>
    <xf numFmtId="0" fontId="15" fillId="35" borderId="5" applyNumberFormat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46" borderId="4" applyNumberFormat="0" applyAlignment="0" applyProtection="0"/>
    <xf numFmtId="0" fontId="23" fillId="0" borderId="9" applyNumberFormat="0" applyFill="0" applyAlignment="0" applyProtection="0"/>
    <xf numFmtId="0" fontId="24" fillId="46" borderId="0" applyNumberFormat="0" applyBorder="0" applyAlignment="0" applyProtection="0"/>
    <xf numFmtId="0" fontId="25" fillId="0" borderId="0"/>
    <xf numFmtId="0" fontId="4" fillId="45" borderId="10" applyNumberFormat="0" applyFont="0" applyAlignment="0" applyProtection="0"/>
    <xf numFmtId="0" fontId="26" fillId="48" borderId="11" applyNumberFormat="0" applyAlignment="0" applyProtection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8" fillId="53" borderId="12" applyNumberFormat="0" applyProtection="0">
      <alignment vertical="center"/>
    </xf>
    <xf numFmtId="0" fontId="4" fillId="0" borderId="0"/>
    <xf numFmtId="0" fontId="4" fillId="0" borderId="0"/>
    <xf numFmtId="4" fontId="27" fillId="53" borderId="12" applyNumberFormat="0" applyProtection="0">
      <alignment horizontal="left" vertical="center" indent="1"/>
    </xf>
    <xf numFmtId="0" fontId="4" fillId="0" borderId="0"/>
    <xf numFmtId="4" fontId="29" fillId="54" borderId="13" applyNumberFormat="0" applyProtection="0">
      <alignment horizontal="left" vertical="center" indent="1"/>
    </xf>
    <xf numFmtId="0" fontId="4" fillId="0" borderId="0"/>
    <xf numFmtId="0" fontId="27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7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7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7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1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1" fillId="8" borderId="0" applyNumberFormat="0" applyProtection="0">
      <alignment horizontal="left" vertical="center" indent="1"/>
    </xf>
    <xf numFmtId="0" fontId="4" fillId="0" borderId="0"/>
    <xf numFmtId="0" fontId="29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9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9" fillId="12" borderId="13" applyNumberFormat="0" applyProtection="0">
      <alignment horizontal="left" vertical="center" indent="1"/>
    </xf>
    <xf numFmtId="0" fontId="29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2" fillId="19" borderId="15" applyBorder="0"/>
    <xf numFmtId="0" fontId="4" fillId="0" borderId="0"/>
    <xf numFmtId="4" fontId="7" fillId="10" borderId="12" applyNumberFormat="0" applyProtection="0">
      <alignment vertical="center"/>
    </xf>
    <xf numFmtId="0" fontId="4" fillId="0" borderId="0"/>
    <xf numFmtId="0" fontId="4" fillId="0" borderId="0"/>
    <xf numFmtId="4" fontId="33" fillId="10" borderId="12" applyNumberFormat="0" applyProtection="0">
      <alignment vertical="center"/>
    </xf>
    <xf numFmtId="0" fontId="4" fillId="0" borderId="0"/>
    <xf numFmtId="0" fontId="4" fillId="0" borderId="0"/>
    <xf numFmtId="4" fontId="7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7" fillId="10" borderId="12" applyNumberFormat="0" applyProtection="0">
      <alignment horizontal="left" vertical="top" indent="1"/>
    </xf>
    <xf numFmtId="0" fontId="4" fillId="0" borderId="0"/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0" fontId="4" fillId="0" borderId="0"/>
    <xf numFmtId="4" fontId="33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7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4" fillId="61" borderId="0" applyNumberFormat="0" applyProtection="0">
      <alignment horizontal="left" vertical="center" indent="1"/>
    </xf>
    <xf numFmtId="0" fontId="4" fillId="0" borderId="0"/>
    <xf numFmtId="0" fontId="29" fillId="62" borderId="2"/>
    <xf numFmtId="0" fontId="4" fillId="0" borderId="0"/>
    <xf numFmtId="4" fontId="35" fillId="59" borderId="12" applyNumberFormat="0" applyProtection="0">
      <alignment horizontal="right" vertical="center"/>
    </xf>
    <xf numFmtId="0" fontId="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0" fillId="63" borderId="0" applyNumberFormat="0" applyBorder="0" applyAlignment="0" applyProtection="0"/>
    <xf numFmtId="0" fontId="10" fillId="55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56" borderId="0" applyNumberFormat="0" applyBorder="0" applyAlignment="0" applyProtection="0"/>
    <xf numFmtId="0" fontId="38" fillId="18" borderId="4" applyNumberFormat="0" applyAlignment="0" applyProtection="0"/>
    <xf numFmtId="0" fontId="39" fillId="21" borderId="11" applyNumberFormat="0" applyAlignment="0" applyProtection="0"/>
    <xf numFmtId="0" fontId="40" fillId="21" borderId="4" applyNumberFormat="0" applyAlignment="0" applyProtection="0"/>
    <xf numFmtId="0" fontId="41" fillId="0" borderId="17" applyNumberFormat="0" applyFill="0" applyAlignment="0" applyProtection="0"/>
    <xf numFmtId="0" fontId="42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64" borderId="5" applyNumberFormat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65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3" fillId="0" borderId="0"/>
    <xf numFmtId="0" fontId="50" fillId="65" borderId="0"/>
    <xf numFmtId="0" fontId="48" fillId="0" borderId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5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15" borderId="0" applyNumberFormat="0" applyBorder="0" applyAlignment="0" applyProtection="0"/>
    <xf numFmtId="0" fontId="4" fillId="0" borderId="0"/>
    <xf numFmtId="4" fontId="29" fillId="0" borderId="13" applyNumberFormat="0" applyProtection="0">
      <alignment horizontal="right" vertical="center"/>
    </xf>
    <xf numFmtId="0" fontId="1" fillId="0" borderId="0"/>
    <xf numFmtId="0" fontId="2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49" fillId="0" borderId="0"/>
    <xf numFmtId="0" fontId="50" fillId="0" borderId="0"/>
    <xf numFmtId="0" fontId="2" fillId="0" borderId="0"/>
    <xf numFmtId="170" fontId="2" fillId="0" borderId="0" applyFont="0" applyFill="0" applyBorder="0" applyAlignment="0" applyProtection="0"/>
    <xf numFmtId="0" fontId="2" fillId="0" borderId="0"/>
  </cellStyleXfs>
  <cellXfs count="952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6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6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vertical="top" wrapText="1"/>
    </xf>
    <xf numFmtId="0" fontId="6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58" fillId="0" borderId="0" xfId="0" applyFont="1"/>
    <xf numFmtId="0" fontId="59" fillId="2" borderId="2" xfId="1" applyFont="1" applyFill="1" applyBorder="1" applyAlignment="1">
      <alignment horizontal="center" wrapText="1"/>
    </xf>
    <xf numFmtId="0" fontId="59" fillId="2" borderId="2" xfId="1" applyFont="1" applyFill="1" applyBorder="1" applyAlignment="1">
      <alignment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wrapText="1"/>
    </xf>
    <xf numFmtId="49" fontId="6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wrapText="1"/>
    </xf>
    <xf numFmtId="49" fontId="6" fillId="5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6" fillId="3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/>
    </xf>
    <xf numFmtId="0" fontId="58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60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8" fillId="3" borderId="0" xfId="0" applyFont="1" applyFill="1"/>
    <xf numFmtId="0" fontId="6" fillId="5" borderId="2" xfId="0" applyFont="1" applyFill="1" applyBorder="1" applyAlignment="1">
      <alignment wrapText="1"/>
    </xf>
    <xf numFmtId="0" fontId="61" fillId="0" borderId="0" xfId="0" applyFont="1"/>
    <xf numFmtId="0" fontId="60" fillId="5" borderId="0" xfId="0" applyFont="1" applyFill="1"/>
    <xf numFmtId="0" fontId="6" fillId="4" borderId="2" xfId="1" applyFont="1" applyFill="1" applyBorder="1" applyAlignment="1">
      <alignment horizontal="left" wrapText="1"/>
    </xf>
    <xf numFmtId="0" fontId="5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9" fontId="3" fillId="3" borderId="2" xfId="1" applyNumberFormat="1" applyFont="1" applyFill="1" applyBorder="1" applyAlignment="1">
      <alignment horizontal="center" wrapText="1"/>
    </xf>
    <xf numFmtId="49" fontId="6" fillId="6" borderId="2" xfId="1" applyNumberFormat="1" applyFont="1" applyFill="1" applyBorder="1" applyAlignment="1">
      <alignment horizontal="center" wrapText="1"/>
    </xf>
    <xf numFmtId="0" fontId="6" fillId="6" borderId="2" xfId="1" applyFont="1" applyFill="1" applyBorder="1" applyAlignment="1">
      <alignment wrapText="1"/>
    </xf>
    <xf numFmtId="49" fontId="6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6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58" fillId="0" borderId="2" xfId="0" applyFont="1" applyBorder="1"/>
    <xf numFmtId="0" fontId="58" fillId="2" borderId="2" xfId="0" applyFont="1" applyFill="1" applyBorder="1"/>
    <xf numFmtId="0" fontId="6" fillId="6" borderId="2" xfId="1" applyFont="1" applyFill="1" applyBorder="1" applyAlignment="1">
      <alignment horizontal="center" vertical="top" wrapText="1"/>
    </xf>
    <xf numFmtId="0" fontId="6" fillId="6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wrapText="1"/>
    </xf>
    <xf numFmtId="0" fontId="60" fillId="0" borderId="2" xfId="0" applyFont="1" applyBorder="1"/>
    <xf numFmtId="0" fontId="6" fillId="2" borderId="2" xfId="1" applyFont="1" applyFill="1" applyBorder="1" applyAlignment="1">
      <alignment horizontal="left" vertical="top" wrapText="1"/>
    </xf>
    <xf numFmtId="0" fontId="3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wrapText="1"/>
    </xf>
    <xf numFmtId="0" fontId="6" fillId="66" borderId="2" xfId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vertical="top" wrapText="1"/>
    </xf>
    <xf numFmtId="0" fontId="6" fillId="67" borderId="2" xfId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horizontal="center" vertical="top" wrapText="1"/>
    </xf>
    <xf numFmtId="49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horizontal="left" vertical="top" wrapText="1"/>
    </xf>
    <xf numFmtId="0" fontId="62" fillId="0" borderId="0" xfId="0" applyFont="1"/>
    <xf numFmtId="49" fontId="6" fillId="6" borderId="2" xfId="1" applyNumberFormat="1" applyFont="1" applyFill="1" applyBorder="1" applyAlignment="1">
      <alignment horizontal="center" vertical="top" wrapText="1"/>
    </xf>
    <xf numFmtId="0" fontId="6" fillId="6" borderId="2" xfId="1" applyNumberFormat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vertical="center" wrapText="1"/>
    </xf>
    <xf numFmtId="0" fontId="58" fillId="7" borderId="2" xfId="0" applyFont="1" applyFill="1" applyBorder="1"/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wrapText="1"/>
    </xf>
    <xf numFmtId="168" fontId="6" fillId="3" borderId="2" xfId="1" applyNumberFormat="1" applyFont="1" applyFill="1" applyBorder="1" applyAlignment="1">
      <alignment horizontal="center" wrapText="1"/>
    </xf>
    <xf numFmtId="0" fontId="58" fillId="5" borderId="2" xfId="0" applyFont="1" applyFill="1" applyBorder="1"/>
    <xf numFmtId="168" fontId="3" fillId="0" borderId="2" xfId="1" applyNumberFormat="1" applyFont="1" applyFill="1" applyBorder="1" applyAlignment="1">
      <alignment horizontal="center" vertical="top" wrapText="1"/>
    </xf>
    <xf numFmtId="168" fontId="6" fillId="2" borderId="2" xfId="1" applyNumberFormat="1" applyFont="1" applyFill="1" applyBorder="1" applyAlignment="1">
      <alignment horizontal="center" wrapText="1"/>
    </xf>
    <xf numFmtId="168" fontId="6" fillId="66" borderId="2" xfId="1" applyNumberFormat="1" applyFont="1" applyFill="1" applyBorder="1" applyAlignment="1">
      <alignment horizontal="center" vertical="top" wrapText="1"/>
    </xf>
    <xf numFmtId="168" fontId="6" fillId="4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center" wrapText="1"/>
    </xf>
    <xf numFmtId="168" fontId="3" fillId="5" borderId="2" xfId="1" applyNumberFormat="1" applyFont="1" applyFill="1" applyBorder="1" applyAlignment="1">
      <alignment horizontal="center" wrapText="1"/>
    </xf>
    <xf numFmtId="168" fontId="6" fillId="6" borderId="2" xfId="1" applyNumberFormat="1" applyFont="1" applyFill="1" applyBorder="1" applyAlignment="1">
      <alignment horizontal="center" wrapText="1"/>
    </xf>
    <xf numFmtId="168" fontId="6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/>
    </xf>
    <xf numFmtId="168" fontId="6" fillId="0" borderId="2" xfId="1" applyNumberFormat="1" applyFont="1" applyFill="1" applyBorder="1" applyAlignment="1">
      <alignment horizontal="center" wrapText="1"/>
    </xf>
    <xf numFmtId="168" fontId="6" fillId="2" borderId="2" xfId="1" applyNumberFormat="1" applyFont="1" applyFill="1" applyBorder="1" applyAlignment="1">
      <alignment horizontal="center"/>
    </xf>
    <xf numFmtId="168" fontId="6" fillId="6" borderId="2" xfId="1" applyNumberFormat="1" applyFont="1" applyFill="1" applyBorder="1" applyAlignment="1">
      <alignment horizontal="center" vertical="top" wrapText="1"/>
    </xf>
    <xf numFmtId="168" fontId="6" fillId="0" borderId="2" xfId="1" applyNumberFormat="1" applyFont="1" applyFill="1" applyBorder="1" applyAlignment="1">
      <alignment horizontal="center" vertical="top" wrapText="1"/>
    </xf>
    <xf numFmtId="168" fontId="5" fillId="0" borderId="2" xfId="1" applyNumberFormat="1" applyFont="1" applyFill="1" applyBorder="1" applyAlignment="1">
      <alignment horizont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5" fillId="2" borderId="2" xfId="1" applyFont="1" applyFill="1" applyBorder="1" applyAlignment="1">
      <alignment wrapText="1"/>
    </xf>
    <xf numFmtId="0" fontId="59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0" fillId="70" borderId="2" xfId="0" applyFont="1" applyFill="1" applyBorder="1"/>
    <xf numFmtId="0" fontId="60" fillId="7" borderId="2" xfId="0" applyFont="1" applyFill="1" applyBorder="1"/>
    <xf numFmtId="0" fontId="6" fillId="7" borderId="2" xfId="1" applyNumberFormat="1" applyFont="1" applyFill="1" applyBorder="1" applyAlignment="1">
      <alignment horizontal="center" vertical="top" wrapText="1"/>
    </xf>
    <xf numFmtId="49" fontId="6" fillId="7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vertical="top" wrapText="1"/>
    </xf>
    <xf numFmtId="168" fontId="6" fillId="7" borderId="2" xfId="1" applyNumberFormat="1" applyFont="1" applyFill="1" applyBorder="1" applyAlignment="1">
      <alignment horizontal="center"/>
    </xf>
    <xf numFmtId="49" fontId="6" fillId="7" borderId="2" xfId="1" applyNumberFormat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vertical="center" wrapText="1"/>
    </xf>
    <xf numFmtId="0" fontId="6" fillId="7" borderId="2" xfId="1" applyFont="1" applyFill="1" applyBorder="1" applyAlignment="1">
      <alignment horizontal="left" vertical="top" wrapText="1"/>
    </xf>
    <xf numFmtId="0" fontId="3" fillId="68" borderId="2" xfId="1" applyFont="1" applyFill="1" applyBorder="1" applyAlignment="1">
      <alignment horizontal="center" vertical="top" wrapText="1"/>
    </xf>
    <xf numFmtId="49" fontId="3" fillId="68" borderId="2" xfId="1" applyNumberFormat="1" applyFont="1" applyFill="1" applyBorder="1" applyAlignment="1">
      <alignment horizontal="center" vertical="top" wrapText="1"/>
    </xf>
    <xf numFmtId="168" fontId="6" fillId="68" borderId="2" xfId="1" applyNumberFormat="1" applyFont="1" applyFill="1" applyBorder="1" applyAlignment="1">
      <alignment horizontal="center" wrapText="1"/>
    </xf>
    <xf numFmtId="0" fontId="58" fillId="68" borderId="2" xfId="0" applyFont="1" applyFill="1" applyBorder="1"/>
    <xf numFmtId="49" fontId="6" fillId="68" borderId="2" xfId="1" applyNumberFormat="1" applyFont="1" applyFill="1" applyBorder="1" applyAlignment="1">
      <alignment horizontal="center" wrapText="1"/>
    </xf>
    <xf numFmtId="0" fontId="6" fillId="68" borderId="2" xfId="1" applyFont="1" applyFill="1" applyBorder="1" applyAlignment="1">
      <alignment wrapText="1"/>
    </xf>
    <xf numFmtId="0" fontId="60" fillId="68" borderId="2" xfId="0" applyFont="1" applyFill="1" applyBorder="1"/>
    <xf numFmtId="168" fontId="6" fillId="68" borderId="2" xfId="1" applyNumberFormat="1" applyFont="1" applyFill="1" applyBorder="1" applyAlignment="1">
      <alignment horizontal="center"/>
    </xf>
    <xf numFmtId="0" fontId="6" fillId="68" borderId="2" xfId="1" applyFont="1" applyFill="1" applyBorder="1" applyAlignment="1">
      <alignment vertical="top" wrapText="1"/>
    </xf>
    <xf numFmtId="49" fontId="3" fillId="68" borderId="2" xfId="1" applyNumberFormat="1" applyFont="1" applyFill="1" applyBorder="1" applyAlignment="1">
      <alignment horizontal="center" wrapText="1"/>
    </xf>
    <xf numFmtId="168" fontId="3" fillId="68" borderId="2" xfId="1" applyNumberFormat="1" applyFont="1" applyFill="1" applyBorder="1" applyAlignment="1">
      <alignment horizontal="center" wrapText="1"/>
    </xf>
    <xf numFmtId="49" fontId="6" fillId="68" borderId="2" xfId="1" applyNumberFormat="1" applyFont="1" applyFill="1" applyBorder="1" applyAlignment="1">
      <alignment horizontal="center" vertical="center" wrapText="1"/>
    </xf>
    <xf numFmtId="0" fontId="6" fillId="68" borderId="2" xfId="1" applyFont="1" applyFill="1" applyBorder="1" applyAlignment="1">
      <alignment vertical="center" wrapText="1"/>
    </xf>
    <xf numFmtId="0" fontId="66" fillId="0" borderId="1" xfId="0" applyFont="1" applyBorder="1" applyAlignment="1">
      <alignment horizontal="center" vertical="center" wrapText="1"/>
    </xf>
    <xf numFmtId="0" fontId="64" fillId="69" borderId="2" xfId="0" applyFont="1" applyFill="1" applyBorder="1" applyAlignment="1">
      <alignment horizontal="center" vertical="top" wrapText="1"/>
    </xf>
    <xf numFmtId="0" fontId="64" fillId="69" borderId="2" xfId="0" applyFont="1" applyFill="1" applyBorder="1" applyAlignment="1">
      <alignment vertical="top" wrapText="1"/>
    </xf>
    <xf numFmtId="168" fontId="64" fillId="69" borderId="2" xfId="0" applyNumberFormat="1" applyFont="1" applyFill="1" applyBorder="1" applyAlignment="1">
      <alignment horizontal="center" vertical="center" wrapText="1"/>
    </xf>
    <xf numFmtId="0" fontId="64" fillId="5" borderId="2" xfId="0" applyFont="1" applyFill="1" applyBorder="1" applyAlignment="1">
      <alignment horizontal="center" vertical="top" wrapText="1"/>
    </xf>
    <xf numFmtId="0" fontId="64" fillId="5" borderId="2" xfId="0" applyFont="1" applyFill="1" applyBorder="1" applyAlignment="1">
      <alignment vertical="top" wrapText="1"/>
    </xf>
    <xf numFmtId="168" fontId="64" fillId="5" borderId="2" xfId="0" applyNumberFormat="1" applyFont="1" applyFill="1" applyBorder="1" applyAlignment="1">
      <alignment horizontal="center" vertical="center" wrapText="1"/>
    </xf>
    <xf numFmtId="0" fontId="57" fillId="6" borderId="2" xfId="0" applyFont="1" applyFill="1" applyBorder="1" applyAlignment="1">
      <alignment horizontal="center" vertical="top" wrapText="1"/>
    </xf>
    <xf numFmtId="0" fontId="57" fillId="6" borderId="2" xfId="0" applyFont="1" applyFill="1" applyBorder="1" applyAlignment="1">
      <alignment vertical="top" wrapText="1"/>
    </xf>
    <xf numFmtId="168" fontId="57" fillId="6" borderId="2" xfId="0" applyNumberFormat="1" applyFont="1" applyFill="1" applyBorder="1" applyAlignment="1">
      <alignment horizontal="center" vertical="center" wrapText="1"/>
    </xf>
    <xf numFmtId="0" fontId="57" fillId="2" borderId="2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vertical="top" wrapText="1"/>
    </xf>
    <xf numFmtId="168" fontId="57" fillId="2" borderId="2" xfId="0" applyNumberFormat="1" applyFont="1" applyFill="1" applyBorder="1" applyAlignment="1">
      <alignment horizontal="center" vertical="center" wrapText="1"/>
    </xf>
    <xf numFmtId="0" fontId="57" fillId="6" borderId="2" xfId="0" applyFont="1" applyFill="1" applyBorder="1" applyAlignment="1">
      <alignment vertical="justify" wrapText="1"/>
    </xf>
    <xf numFmtId="49" fontId="57" fillId="2" borderId="2" xfId="0" applyNumberFormat="1" applyFont="1" applyFill="1" applyBorder="1" applyAlignment="1">
      <alignment vertical="justify" wrapText="1"/>
    </xf>
    <xf numFmtId="168" fontId="57" fillId="0" borderId="2" xfId="0" applyNumberFormat="1" applyFont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top" wrapText="1"/>
    </xf>
    <xf numFmtId="0" fontId="64" fillId="2" borderId="2" xfId="0" applyFont="1" applyFill="1" applyBorder="1" applyAlignment="1">
      <alignment vertical="justify" wrapText="1"/>
    </xf>
    <xf numFmtId="168" fontId="64" fillId="2" borderId="2" xfId="0" applyNumberFormat="1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top" wrapText="1"/>
    </xf>
    <xf numFmtId="0" fontId="57" fillId="0" borderId="2" xfId="0" applyFont="1" applyFill="1" applyBorder="1" applyAlignment="1">
      <alignment vertical="justify" wrapText="1"/>
    </xf>
    <xf numFmtId="168" fontId="57" fillId="0" borderId="2" xfId="0" applyNumberFormat="1" applyFont="1" applyFill="1" applyBorder="1" applyAlignment="1">
      <alignment horizontal="center" vertical="center" wrapText="1"/>
    </xf>
    <xf numFmtId="168" fontId="67" fillId="2" borderId="2" xfId="0" applyNumberFormat="1" applyFont="1" applyFill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top" wrapText="1"/>
    </xf>
    <xf numFmtId="168" fontId="67" fillId="0" borderId="2" xfId="0" applyNumberFormat="1" applyFont="1" applyBorder="1" applyAlignment="1">
      <alignment horizontal="center" vertical="center" wrapText="1"/>
    </xf>
    <xf numFmtId="0" fontId="67" fillId="0" borderId="21" xfId="0" applyFont="1" applyFill="1" applyBorder="1" applyAlignment="1">
      <alignment vertical="top" wrapText="1"/>
    </xf>
    <xf numFmtId="168" fontId="67" fillId="0" borderId="2" xfId="0" applyNumberFormat="1" applyFont="1" applyFill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top" wrapText="1"/>
    </xf>
    <xf numFmtId="0" fontId="67" fillId="0" borderId="2" xfId="0" applyFont="1" applyFill="1" applyBorder="1" applyAlignment="1">
      <alignment vertical="top" wrapText="1"/>
    </xf>
    <xf numFmtId="0" fontId="57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vertical="justify" wrapText="1"/>
    </xf>
    <xf numFmtId="0" fontId="67" fillId="2" borderId="2" xfId="0" applyFont="1" applyFill="1" applyBorder="1" applyAlignment="1">
      <alignment vertical="justify" wrapText="1"/>
    </xf>
    <xf numFmtId="0" fontId="64" fillId="2" borderId="2" xfId="1" applyFont="1" applyFill="1" applyBorder="1" applyAlignment="1">
      <alignment vertical="center" wrapText="1"/>
    </xf>
    <xf numFmtId="168" fontId="64" fillId="0" borderId="2" xfId="0" applyNumberFormat="1" applyFont="1" applyBorder="1" applyAlignment="1">
      <alignment horizontal="center" vertical="center" wrapText="1"/>
    </xf>
    <xf numFmtId="168" fontId="64" fillId="6" borderId="2" xfId="0" applyNumberFormat="1" applyFont="1" applyFill="1" applyBorder="1" applyAlignment="1">
      <alignment horizontal="center" vertical="center" wrapText="1"/>
    </xf>
    <xf numFmtId="0" fontId="67" fillId="0" borderId="2" xfId="0" applyFont="1" applyBorder="1" applyAlignment="1">
      <alignment vertical="justify" wrapText="1"/>
    </xf>
    <xf numFmtId="0" fontId="58" fillId="4" borderId="2" xfId="0" applyFont="1" applyFill="1" applyBorder="1"/>
    <xf numFmtId="0" fontId="60" fillId="6" borderId="2" xfId="0" applyFont="1" applyFill="1" applyBorder="1"/>
    <xf numFmtId="164" fontId="3" fillId="2" borderId="2" xfId="1" applyNumberFormat="1" applyFont="1" applyFill="1" applyBorder="1" applyAlignment="1">
      <alignment horizontal="center" vertical="center" wrapText="1"/>
    </xf>
    <xf numFmtId="0" fontId="63" fillId="0" borderId="0" xfId="1" applyFont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8" fontId="6" fillId="2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horizontal="center" vertical="top" wrapText="1"/>
    </xf>
    <xf numFmtId="49" fontId="65" fillId="2" borderId="2" xfId="1" applyNumberFormat="1" applyFont="1" applyFill="1" applyBorder="1" applyAlignment="1">
      <alignment horizontal="center" wrapText="1"/>
    </xf>
    <xf numFmtId="0" fontId="65" fillId="2" borderId="3" xfId="0" applyFont="1" applyFill="1" applyBorder="1" applyAlignment="1">
      <alignment wrapText="1"/>
    </xf>
    <xf numFmtId="0" fontId="58" fillId="6" borderId="2" xfId="0" applyFont="1" applyFill="1" applyBorder="1"/>
    <xf numFmtId="0" fontId="6" fillId="5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vertical="top" wrapText="1"/>
    </xf>
    <xf numFmtId="164" fontId="3" fillId="2" borderId="2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0" fontId="58" fillId="66" borderId="2" xfId="0" applyFont="1" applyFill="1" applyBorder="1"/>
    <xf numFmtId="0" fontId="58" fillId="70" borderId="2" xfId="0" applyFont="1" applyFill="1" applyBorder="1"/>
    <xf numFmtId="49" fontId="3" fillId="6" borderId="2" xfId="1" applyNumberFormat="1" applyFont="1" applyFill="1" applyBorder="1" applyAlignment="1">
      <alignment horizontal="center" wrapText="1"/>
    </xf>
    <xf numFmtId="49" fontId="3" fillId="70" borderId="2" xfId="1" applyNumberFormat="1" applyFont="1" applyFill="1" applyBorder="1" applyAlignment="1">
      <alignment horizontal="center" wrapText="1"/>
    </xf>
    <xf numFmtId="168" fontId="58" fillId="0" borderId="0" xfId="0" applyNumberFormat="1" applyFont="1"/>
    <xf numFmtId="168" fontId="6" fillId="66" borderId="2" xfId="1" applyNumberFormat="1" applyFont="1" applyFill="1" applyBorder="1" applyAlignment="1">
      <alignment horizontal="center" wrapText="1"/>
    </xf>
    <xf numFmtId="0" fontId="66" fillId="0" borderId="0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6" fillId="4" borderId="2" xfId="1" applyFont="1" applyFill="1" applyBorder="1" applyAlignment="1">
      <alignment vertical="top" wrapText="1"/>
    </xf>
    <xf numFmtId="4" fontId="6" fillId="2" borderId="2" xfId="1" applyNumberFormat="1" applyFont="1" applyFill="1" applyBorder="1" applyAlignment="1">
      <alignment horizontal="center" wrapText="1"/>
    </xf>
    <xf numFmtId="4" fontId="6" fillId="3" borderId="2" xfId="1" applyNumberFormat="1" applyFont="1" applyFill="1" applyBorder="1" applyAlignment="1">
      <alignment horizontal="center" wrapText="1"/>
    </xf>
    <xf numFmtId="4" fontId="6" fillId="4" borderId="2" xfId="1" applyNumberFormat="1" applyFont="1" applyFill="1" applyBorder="1" applyAlignment="1">
      <alignment horizontal="center" wrapText="1"/>
    </xf>
    <xf numFmtId="4" fontId="6" fillId="5" borderId="2" xfId="1" applyNumberFormat="1" applyFont="1" applyFill="1" applyBorder="1" applyAlignment="1">
      <alignment horizontal="center" wrapText="1"/>
    </xf>
    <xf numFmtId="4" fontId="3" fillId="2" borderId="2" xfId="1" applyNumberFormat="1" applyFont="1" applyFill="1" applyBorder="1" applyAlignment="1">
      <alignment horizontal="center" wrapText="1"/>
    </xf>
    <xf numFmtId="4" fontId="6" fillId="5" borderId="2" xfId="1" applyNumberFormat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 wrapText="1"/>
    </xf>
    <xf numFmtId="4" fontId="3" fillId="2" borderId="2" xfId="1" applyNumberFormat="1" applyFont="1" applyFill="1" applyBorder="1" applyAlignment="1">
      <alignment horizontal="center"/>
    </xf>
    <xf numFmtId="4" fontId="3" fillId="5" borderId="2" xfId="1" applyNumberFormat="1" applyFont="1" applyFill="1" applyBorder="1" applyAlignment="1">
      <alignment horizont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4" fontId="6" fillId="5" borderId="2" xfId="1" applyNumberFormat="1" applyFont="1" applyFill="1" applyBorder="1" applyAlignment="1">
      <alignment horizontal="center" vertical="top" wrapText="1"/>
    </xf>
    <xf numFmtId="4" fontId="5" fillId="2" borderId="2" xfId="1" applyNumberFormat="1" applyFont="1" applyFill="1" applyBorder="1" applyAlignment="1">
      <alignment horizontal="center" wrapText="1"/>
    </xf>
    <xf numFmtId="4" fontId="6" fillId="6" borderId="2" xfId="1" applyNumberFormat="1" applyFont="1" applyFill="1" applyBorder="1" applyAlignment="1">
      <alignment horizontal="center" wrapText="1"/>
    </xf>
    <xf numFmtId="4" fontId="6" fillId="7" borderId="2" xfId="1" applyNumberFormat="1" applyFont="1" applyFill="1" applyBorder="1" applyAlignment="1">
      <alignment horizontal="center" wrapText="1"/>
    </xf>
    <xf numFmtId="4" fontId="3" fillId="2" borderId="2" xfId="1" applyNumberFormat="1" applyFont="1" applyFill="1" applyBorder="1" applyAlignment="1">
      <alignment horizontal="center" vertical="top" wrapText="1"/>
    </xf>
    <xf numFmtId="4" fontId="6" fillId="6" borderId="2" xfId="1" applyNumberFormat="1" applyFont="1" applyFill="1" applyBorder="1" applyAlignment="1">
      <alignment horizontal="center"/>
    </xf>
    <xf numFmtId="4" fontId="6" fillId="0" borderId="2" xfId="1" applyNumberFormat="1" applyFont="1" applyFill="1" applyBorder="1" applyAlignment="1">
      <alignment horizontal="center" wrapText="1"/>
    </xf>
    <xf numFmtId="4" fontId="6" fillId="66" borderId="2" xfId="1" applyNumberFormat="1" applyFont="1" applyFill="1" applyBorder="1" applyAlignment="1">
      <alignment horizontal="center" vertical="top" wrapText="1"/>
    </xf>
    <xf numFmtId="4" fontId="6" fillId="2" borderId="2" xfId="1" applyNumberFormat="1" applyFont="1" applyFill="1" applyBorder="1" applyAlignment="1">
      <alignment horizontal="center" vertical="top" wrapText="1"/>
    </xf>
    <xf numFmtId="4" fontId="6" fillId="68" borderId="2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/>
    </xf>
    <xf numFmtId="4" fontId="6" fillId="68" borderId="2" xfId="1" applyNumberFormat="1" applyFont="1" applyFill="1" applyBorder="1" applyAlignment="1">
      <alignment horizontal="center" wrapText="1"/>
    </xf>
    <xf numFmtId="4" fontId="6" fillId="7" borderId="2" xfId="1" applyNumberFormat="1" applyFont="1" applyFill="1" applyBorder="1" applyAlignment="1">
      <alignment horizontal="center"/>
    </xf>
    <xf numFmtId="4" fontId="5" fillId="0" borderId="2" xfId="1" applyNumberFormat="1" applyFont="1" applyFill="1" applyBorder="1" applyAlignment="1">
      <alignment horizontal="center" wrapText="1"/>
    </xf>
    <xf numFmtId="4" fontId="3" fillId="66" borderId="2" xfId="1" applyNumberFormat="1" applyFont="1" applyFill="1" applyBorder="1" applyAlignment="1">
      <alignment horizontal="center" wrapText="1"/>
    </xf>
    <xf numFmtId="4" fontId="3" fillId="4" borderId="2" xfId="1" applyNumberFormat="1" applyFont="1" applyFill="1" applyBorder="1" applyAlignment="1">
      <alignment horizontal="center" wrapText="1"/>
    </xf>
    <xf numFmtId="4" fontId="6" fillId="6" borderId="2" xfId="1" applyNumberFormat="1" applyFont="1" applyFill="1" applyBorder="1" applyAlignment="1">
      <alignment horizontal="center" vertical="top" wrapText="1"/>
    </xf>
    <xf numFmtId="4" fontId="3" fillId="68" borderId="2" xfId="1" applyNumberFormat="1" applyFont="1" applyFill="1" applyBorder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top" wrapText="1"/>
    </xf>
    <xf numFmtId="0" fontId="3" fillId="2" borderId="0" xfId="663" applyFont="1" applyFill="1" applyBorder="1" applyAlignment="1" applyProtection="1"/>
    <xf numFmtId="0" fontId="3" fillId="2" borderId="0" xfId="1" applyFont="1" applyFill="1"/>
    <xf numFmtId="0" fontId="3" fillId="2" borderId="0" xfId="663" applyFont="1" applyFill="1"/>
    <xf numFmtId="0" fontId="3" fillId="2" borderId="0" xfId="663" applyFont="1" applyFill="1" applyBorder="1" applyAlignment="1" applyProtection="1">
      <alignment horizontal="right" vertical="top" wrapText="1"/>
    </xf>
    <xf numFmtId="0" fontId="3" fillId="0" borderId="0" xfId="663" applyFont="1"/>
    <xf numFmtId="0" fontId="3" fillId="0" borderId="0" xfId="1" applyFont="1"/>
    <xf numFmtId="0" fontId="64" fillId="0" borderId="0" xfId="663" applyFont="1" applyBorder="1" applyAlignment="1" applyProtection="1">
      <alignment horizontal="center" vertical="center" wrapText="1"/>
    </xf>
    <xf numFmtId="0" fontId="3" fillId="0" borderId="0" xfId="663" applyFont="1" applyBorder="1" applyAlignment="1" applyProtection="1">
      <alignment horizontal="center" vertical="center" wrapText="1"/>
    </xf>
    <xf numFmtId="49" fontId="3" fillId="0" borderId="2" xfId="663" applyNumberFormat="1" applyFont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663" applyFont="1" applyBorder="1" applyAlignment="1">
      <alignment vertical="center"/>
    </xf>
    <xf numFmtId="49" fontId="3" fillId="0" borderId="2" xfId="663" applyNumberFormat="1" applyFont="1" applyBorder="1" applyAlignment="1" applyProtection="1">
      <alignment horizontal="left" vertical="center" wrapText="1"/>
    </xf>
    <xf numFmtId="169" fontId="3" fillId="2" borderId="2" xfId="663" applyNumberFormat="1" applyFont="1" applyFill="1" applyBorder="1" applyAlignment="1" applyProtection="1">
      <alignment horizontal="center" vertical="center" wrapText="1"/>
    </xf>
    <xf numFmtId="170" fontId="3" fillId="0" borderId="2" xfId="663" applyNumberFormat="1" applyFont="1" applyBorder="1" applyAlignment="1">
      <alignment horizontal="center" vertical="center"/>
    </xf>
    <xf numFmtId="169" fontId="3" fillId="2" borderId="2" xfId="1" applyNumberFormat="1" applyFont="1" applyFill="1" applyBorder="1" applyAlignment="1">
      <alignment horizontal="center" vertical="center" wrapText="1"/>
    </xf>
    <xf numFmtId="169" fontId="6" fillId="2" borderId="2" xfId="663" applyNumberFormat="1" applyFont="1" applyFill="1" applyBorder="1" applyAlignment="1" applyProtection="1">
      <alignment horizontal="center" vertical="center" wrapText="1"/>
    </xf>
    <xf numFmtId="170" fontId="6" fillId="0" borderId="2" xfId="663" applyNumberFormat="1" applyFont="1" applyBorder="1" applyAlignment="1">
      <alignment horizontal="center" vertical="center"/>
    </xf>
    <xf numFmtId="49" fontId="3" fillId="0" borderId="23" xfId="663" applyNumberFormat="1" applyFont="1" applyBorder="1" applyAlignment="1" applyProtection="1">
      <alignment horizontal="center" vertical="center" wrapText="1"/>
    </xf>
    <xf numFmtId="169" fontId="6" fillId="0" borderId="2" xfId="663" applyNumberFormat="1" applyFont="1" applyBorder="1" applyAlignment="1" applyProtection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49" fontId="3" fillId="0" borderId="3" xfId="663" applyNumberFormat="1" applyFont="1" applyBorder="1" applyAlignment="1" applyProtection="1">
      <alignment horizontal="center" vertical="center" wrapText="1"/>
    </xf>
    <xf numFmtId="49" fontId="3" fillId="0" borderId="23" xfId="663" applyNumberFormat="1" applyFont="1" applyBorder="1" applyAlignment="1" applyProtection="1">
      <alignment horizontal="left" vertical="center" wrapText="1"/>
    </xf>
    <xf numFmtId="169" fontId="6" fillId="2" borderId="2" xfId="663" applyNumberFormat="1" applyFont="1" applyFill="1" applyBorder="1" applyAlignment="1" applyProtection="1">
      <alignment horizontal="center"/>
    </xf>
    <xf numFmtId="164" fontId="3" fillId="0" borderId="0" xfId="1" applyNumberFormat="1" applyFont="1"/>
    <xf numFmtId="169" fontId="3" fillId="0" borderId="0" xfId="1" applyNumberFormat="1" applyFont="1"/>
    <xf numFmtId="0" fontId="72" fillId="0" borderId="0" xfId="1" applyFont="1" applyFill="1" applyAlignment="1">
      <alignment horizontal="right"/>
    </xf>
    <xf numFmtId="0" fontId="3" fillId="0" borderId="0" xfId="1" applyFont="1" applyAlignment="1">
      <alignment horizontal="right"/>
    </xf>
    <xf numFmtId="0" fontId="2" fillId="0" borderId="0" xfId="1" applyFill="1"/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right" vertical="center"/>
    </xf>
    <xf numFmtId="0" fontId="74" fillId="0" borderId="2" xfId="1" applyFont="1" applyFill="1" applyBorder="1" applyAlignment="1">
      <alignment horizontal="center" vertical="center" wrapText="1"/>
    </xf>
    <xf numFmtId="0" fontId="72" fillId="0" borderId="24" xfId="1" applyFont="1" applyFill="1" applyBorder="1" applyAlignment="1">
      <alignment horizontal="center" vertical="center" wrapText="1"/>
    </xf>
    <xf numFmtId="0" fontId="72" fillId="0" borderId="2" xfId="1" applyFont="1" applyFill="1" applyBorder="1" applyAlignment="1">
      <alignment horizontal="justify" vertical="center" wrapText="1"/>
    </xf>
    <xf numFmtId="0" fontId="72" fillId="0" borderId="2" xfId="1" applyFont="1" applyFill="1" applyBorder="1" applyAlignment="1">
      <alignment horizontal="center" vertical="center" wrapText="1"/>
    </xf>
    <xf numFmtId="0" fontId="74" fillId="0" borderId="24" xfId="1" applyFont="1" applyFill="1" applyBorder="1" applyAlignment="1">
      <alignment horizontal="center" vertical="center" wrapText="1"/>
    </xf>
    <xf numFmtId="0" fontId="74" fillId="0" borderId="2" xfId="1" applyFont="1" applyFill="1" applyBorder="1" applyAlignment="1">
      <alignment horizontal="justify" vertical="center" wrapText="1"/>
    </xf>
    <xf numFmtId="0" fontId="75" fillId="0" borderId="0" xfId="1" applyFont="1" applyFill="1"/>
    <xf numFmtId="0" fontId="72" fillId="0" borderId="0" xfId="1" applyFont="1" applyFill="1" applyAlignment="1">
      <alignment horizontal="justify"/>
    </xf>
    <xf numFmtId="0" fontId="57" fillId="0" borderId="0" xfId="1" applyFont="1" applyFill="1"/>
    <xf numFmtId="0" fontId="57" fillId="0" borderId="2" xfId="1" applyFont="1" applyFill="1" applyBorder="1" applyAlignment="1">
      <alignment horizontal="center" vertical="center" wrapText="1"/>
    </xf>
    <xf numFmtId="0" fontId="57" fillId="0" borderId="2" xfId="1" applyFont="1" applyFill="1" applyBorder="1" applyAlignment="1">
      <alignment horizontal="justify" vertical="center" wrapText="1"/>
    </xf>
    <xf numFmtId="0" fontId="57" fillId="0" borderId="0" xfId="1" applyFont="1" applyFill="1" applyAlignment="1"/>
    <xf numFmtId="0" fontId="64" fillId="0" borderId="0" xfId="1" applyFont="1" applyFill="1" applyAlignment="1">
      <alignment horizontal="center" vertical="center"/>
    </xf>
    <xf numFmtId="0" fontId="57" fillId="0" borderId="0" xfId="1" applyFont="1" applyFill="1" applyAlignment="1">
      <alignment horizontal="center" vertical="center"/>
    </xf>
    <xf numFmtId="0" fontId="57" fillId="0" borderId="2" xfId="1" applyFont="1" applyFill="1" applyBorder="1" applyAlignment="1">
      <alignment vertical="center" wrapText="1"/>
    </xf>
    <xf numFmtId="0" fontId="57" fillId="0" borderId="0" xfId="1" applyFont="1" applyFill="1" applyAlignment="1">
      <alignment horizontal="center"/>
    </xf>
    <xf numFmtId="0" fontId="57" fillId="0" borderId="0" xfId="1" applyFont="1" applyFill="1" applyAlignment="1">
      <alignment horizontal="justify"/>
    </xf>
    <xf numFmtId="0" fontId="2" fillId="0" borderId="0" xfId="1"/>
    <xf numFmtId="0" fontId="57" fillId="0" borderId="0" xfId="1" applyFont="1" applyAlignment="1"/>
    <xf numFmtId="0" fontId="57" fillId="0" borderId="0" xfId="1" applyFont="1" applyAlignment="1">
      <alignment horizontal="right"/>
    </xf>
    <xf numFmtId="0" fontId="69" fillId="0" borderId="0" xfId="1" applyFont="1" applyBorder="1" applyAlignment="1">
      <alignment horizontal="center" vertical="center" wrapText="1"/>
    </xf>
    <xf numFmtId="0" fontId="69" fillId="0" borderId="1" xfId="1" applyFont="1" applyBorder="1" applyAlignment="1">
      <alignment horizontal="center" vertical="center" wrapText="1"/>
    </xf>
    <xf numFmtId="0" fontId="76" fillId="0" borderId="0" xfId="1" applyFont="1" applyBorder="1" applyAlignment="1">
      <alignment horizontal="right" vertical="center" wrapText="1"/>
    </xf>
    <xf numFmtId="0" fontId="76" fillId="0" borderId="2" xfId="1" applyFont="1" applyBorder="1" applyAlignment="1">
      <alignment horizontal="center" vertical="center" wrapText="1"/>
    </xf>
    <xf numFmtId="0" fontId="76" fillId="0" borderId="2" xfId="1" applyFont="1" applyFill="1" applyBorder="1" applyAlignment="1">
      <alignment horizontal="center" vertical="center" wrapText="1"/>
    </xf>
    <xf numFmtId="49" fontId="76" fillId="0" borderId="2" xfId="1" applyNumberFormat="1" applyFont="1" applyBorder="1" applyAlignment="1">
      <alignment horizontal="left" vertical="center" wrapText="1"/>
    </xf>
    <xf numFmtId="0" fontId="76" fillId="0" borderId="2" xfId="1" applyFont="1" applyBorder="1" applyAlignment="1">
      <alignment horizontal="center" vertical="center"/>
    </xf>
    <xf numFmtId="0" fontId="76" fillId="2" borderId="2" xfId="1" applyFont="1" applyFill="1" applyBorder="1" applyAlignment="1">
      <alignment horizontal="center" vertical="center" wrapText="1"/>
    </xf>
    <xf numFmtId="0" fontId="76" fillId="2" borderId="2" xfId="1" applyFont="1" applyFill="1" applyBorder="1" applyAlignment="1">
      <alignment horizontal="left" vertical="center" wrapText="1"/>
    </xf>
    <xf numFmtId="0" fontId="76" fillId="2" borderId="2" xfId="1" applyFont="1" applyFill="1" applyBorder="1" applyAlignment="1">
      <alignment horizontal="center" vertical="center"/>
    </xf>
    <xf numFmtId="0" fontId="76" fillId="0" borderId="3" xfId="1" applyFont="1" applyBorder="1" applyAlignment="1">
      <alignment horizontal="center" vertical="center" wrapText="1"/>
    </xf>
    <xf numFmtId="0" fontId="77" fillId="0" borderId="2" xfId="1" applyFont="1" applyBorder="1" applyAlignment="1">
      <alignment horizontal="center" vertical="center"/>
    </xf>
    <xf numFmtId="164" fontId="69" fillId="2" borderId="2" xfId="1" applyNumberFormat="1" applyFont="1" applyFill="1" applyBorder="1" applyAlignment="1">
      <alignment horizontal="center" vertical="center"/>
    </xf>
    <xf numFmtId="0" fontId="76" fillId="0" borderId="2" xfId="1" applyFont="1" applyBorder="1"/>
    <xf numFmtId="168" fontId="69" fillId="0" borderId="2" xfId="1" applyNumberFormat="1" applyFont="1" applyBorder="1" applyAlignment="1">
      <alignment horizontal="center" vertical="center"/>
    </xf>
    <xf numFmtId="49" fontId="3" fillId="2" borderId="0" xfId="1" applyNumberFormat="1" applyFont="1" applyFill="1"/>
    <xf numFmtId="0" fontId="3" fillId="2" borderId="0" xfId="1" applyFont="1" applyFill="1" applyAlignment="1">
      <alignment horizontal="center"/>
    </xf>
    <xf numFmtId="0" fontId="2" fillId="2" borderId="0" xfId="1" applyFont="1" applyFill="1"/>
    <xf numFmtId="49" fontId="78" fillId="2" borderId="0" xfId="1" applyNumberFormat="1" applyFont="1" applyFill="1" applyAlignment="1">
      <alignment horizontal="right"/>
    </xf>
    <xf numFmtId="0" fontId="57" fillId="2" borderId="0" xfId="1" applyFont="1" applyFill="1" applyAlignment="1">
      <alignment horizontal="right" vertical="top"/>
    </xf>
    <xf numFmtId="0" fontId="57" fillId="2" borderId="2" xfId="1" applyFont="1" applyFill="1" applyBorder="1" applyAlignment="1">
      <alignment horizontal="center" vertical="top"/>
    </xf>
    <xf numFmtId="49" fontId="64" fillId="2" borderId="2" xfId="1" applyNumberFormat="1" applyFont="1" applyFill="1" applyBorder="1" applyAlignment="1">
      <alignment horizontal="left" vertical="top" wrapText="1"/>
    </xf>
    <xf numFmtId="0" fontId="64" fillId="2" borderId="2" xfId="1" applyFont="1" applyFill="1" applyBorder="1" applyAlignment="1">
      <alignment horizontal="left" vertical="top" wrapText="1"/>
    </xf>
    <xf numFmtId="169" fontId="64" fillId="2" borderId="2" xfId="1" applyNumberFormat="1" applyFont="1" applyFill="1" applyBorder="1" applyAlignment="1">
      <alignment horizontal="center" vertical="center" wrapText="1"/>
    </xf>
    <xf numFmtId="170" fontId="64" fillId="2" borderId="2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/>
    <xf numFmtId="170" fontId="64" fillId="6" borderId="2" xfId="1" applyNumberFormat="1" applyFont="1" applyFill="1" applyBorder="1" applyAlignment="1">
      <alignment horizontal="center" vertical="center" wrapText="1"/>
    </xf>
    <xf numFmtId="170" fontId="64" fillId="6" borderId="2" xfId="1" applyNumberFormat="1" applyFont="1" applyFill="1" applyBorder="1" applyAlignment="1">
      <alignment horizontal="center" vertical="top"/>
    </xf>
    <xf numFmtId="49" fontId="57" fillId="2" borderId="2" xfId="1" applyNumberFormat="1" applyFont="1" applyFill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left" vertical="top" wrapText="1"/>
    </xf>
    <xf numFmtId="170" fontId="57" fillId="2" borderId="2" xfId="1" applyNumberFormat="1" applyFont="1" applyFill="1" applyBorder="1" applyAlignment="1">
      <alignment horizontal="center" vertical="center" wrapText="1"/>
    </xf>
    <xf numFmtId="49" fontId="57" fillId="2" borderId="2" xfId="1" applyNumberFormat="1" applyFont="1" applyFill="1" applyBorder="1" applyAlignment="1">
      <alignment horizontal="left" vertical="top" wrapText="1"/>
    </xf>
    <xf numFmtId="9" fontId="2" fillId="2" borderId="0" xfId="1" applyNumberFormat="1" applyFont="1" applyFill="1"/>
    <xf numFmtId="9" fontId="2" fillId="2" borderId="0" xfId="1" applyNumberFormat="1" applyFont="1" applyFill="1" applyAlignment="1">
      <alignment horizontal="center" vertical="center"/>
    </xf>
    <xf numFmtId="49" fontId="57" fillId="2" borderId="23" xfId="1" applyNumberFormat="1" applyFont="1" applyFill="1" applyBorder="1" applyAlignment="1">
      <alignment horizontal="left" vertical="top" wrapText="1"/>
    </xf>
    <xf numFmtId="170" fontId="64" fillId="6" borderId="2" xfId="1" applyNumberFormat="1" applyFont="1" applyFill="1" applyBorder="1" applyAlignment="1">
      <alignment horizontal="center" vertical="center"/>
    </xf>
    <xf numFmtId="0" fontId="57" fillId="2" borderId="2" xfId="1" applyFont="1" applyFill="1" applyBorder="1" applyAlignment="1">
      <alignment horizontal="center" vertical="center"/>
    </xf>
    <xf numFmtId="49" fontId="57" fillId="2" borderId="2" xfId="1" applyNumberFormat="1" applyFont="1" applyFill="1" applyBorder="1" applyAlignment="1">
      <alignment horizontal="center" vertical="center"/>
    </xf>
    <xf numFmtId="170" fontId="57" fillId="2" borderId="2" xfId="1" applyNumberFormat="1" applyFont="1" applyFill="1" applyBorder="1" applyAlignment="1">
      <alignment horizontal="center" vertical="center"/>
    </xf>
    <xf numFmtId="49" fontId="2" fillId="2" borderId="0" xfId="1" applyNumberFormat="1" applyFont="1" applyFill="1"/>
    <xf numFmtId="0" fontId="2" fillId="2" borderId="0" xfId="1" applyFont="1" applyFill="1" applyAlignment="1">
      <alignment horizontal="center"/>
    </xf>
    <xf numFmtId="0" fontId="57" fillId="2" borderId="0" xfId="1" applyFont="1" applyFill="1" applyAlignment="1">
      <alignment horizontal="center" vertical="top"/>
    </xf>
    <xf numFmtId="0" fontId="57" fillId="2" borderId="2" xfId="1" applyFont="1" applyFill="1" applyBorder="1" applyAlignment="1">
      <alignment wrapText="1"/>
    </xf>
    <xf numFmtId="0" fontId="57" fillId="2" borderId="2" xfId="1" applyFont="1" applyFill="1" applyBorder="1" applyAlignment="1">
      <alignment vertical="top" wrapText="1"/>
    </xf>
    <xf numFmtId="168" fontId="64" fillId="2" borderId="2" xfId="1" applyNumberFormat="1" applyFont="1" applyFill="1" applyBorder="1" applyAlignment="1">
      <alignment horizontal="center" vertical="center" wrapText="1"/>
    </xf>
    <xf numFmtId="168" fontId="64" fillId="6" borderId="2" xfId="1" applyNumberFormat="1" applyFont="1" applyFill="1" applyBorder="1" applyAlignment="1">
      <alignment horizontal="center" vertical="center" wrapText="1"/>
    </xf>
    <xf numFmtId="168" fontId="57" fillId="0" borderId="2" xfId="1" applyNumberFormat="1" applyFont="1" applyFill="1" applyBorder="1" applyAlignment="1">
      <alignment horizontal="center" vertical="center" wrapText="1"/>
    </xf>
    <xf numFmtId="168" fontId="57" fillId="2" borderId="2" xfId="1" applyNumberFormat="1" applyFont="1" applyFill="1" applyBorder="1" applyAlignment="1">
      <alignment horizontal="center" vertical="center" wrapText="1"/>
    </xf>
    <xf numFmtId="168" fontId="64" fillId="3" borderId="2" xfId="0" applyNumberFormat="1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vertical="top" wrapText="1"/>
    </xf>
    <xf numFmtId="0" fontId="64" fillId="3" borderId="2" xfId="0" applyFont="1" applyFill="1" applyBorder="1" applyAlignment="1">
      <alignment horizontal="center" vertical="top" wrapText="1"/>
    </xf>
    <xf numFmtId="168" fontId="79" fillId="0" borderId="2" xfId="0" applyNumberFormat="1" applyFont="1" applyBorder="1" applyAlignment="1">
      <alignment horizontal="center" vertical="center"/>
    </xf>
    <xf numFmtId="168" fontId="61" fillId="0" borderId="2" xfId="0" applyNumberFormat="1" applyFont="1" applyBorder="1" applyAlignment="1">
      <alignment horizontal="center" vertical="center"/>
    </xf>
    <xf numFmtId="168" fontId="78" fillId="0" borderId="2" xfId="0" applyNumberFormat="1" applyFont="1" applyBorder="1" applyAlignment="1">
      <alignment horizontal="center" vertical="center"/>
    </xf>
    <xf numFmtId="168" fontId="58" fillId="0" borderId="2" xfId="0" applyNumberFormat="1" applyFont="1" applyBorder="1" applyAlignment="1">
      <alignment horizontal="center" vertical="center"/>
    </xf>
    <xf numFmtId="168" fontId="60" fillId="6" borderId="2" xfId="0" applyNumberFormat="1" applyFont="1" applyFill="1" applyBorder="1" applyAlignment="1">
      <alignment horizontal="center" vertical="center"/>
    </xf>
    <xf numFmtId="0" fontId="58" fillId="5" borderId="0" xfId="0" applyFont="1" applyFill="1"/>
    <xf numFmtId="168" fontId="60" fillId="5" borderId="2" xfId="0" applyNumberFormat="1" applyFont="1" applyFill="1" applyBorder="1" applyAlignment="1">
      <alignment horizontal="center" vertical="center"/>
    </xf>
    <xf numFmtId="168" fontId="58" fillId="2" borderId="2" xfId="0" applyNumberFormat="1" applyFont="1" applyFill="1" applyBorder="1" applyAlignment="1">
      <alignment horizontal="center" vertical="center"/>
    </xf>
    <xf numFmtId="168" fontId="57" fillId="2" borderId="2" xfId="1" applyNumberFormat="1" applyFont="1" applyFill="1" applyBorder="1" applyAlignment="1">
      <alignment horizontal="center" wrapText="1"/>
    </xf>
    <xf numFmtId="0" fontId="57" fillId="0" borderId="0" xfId="0" applyFont="1"/>
    <xf numFmtId="0" fontId="58" fillId="6" borderId="0" xfId="0" applyFont="1" applyFill="1"/>
    <xf numFmtId="168" fontId="58" fillId="6" borderId="2" xfId="0" applyNumberFormat="1" applyFont="1" applyFill="1" applyBorder="1" applyAlignment="1">
      <alignment horizontal="center" vertical="center"/>
    </xf>
    <xf numFmtId="0" fontId="80" fillId="0" borderId="0" xfId="0" applyFont="1"/>
    <xf numFmtId="0" fontId="81" fillId="0" borderId="0" xfId="0" applyFont="1"/>
    <xf numFmtId="0" fontId="61" fillId="0" borderId="0" xfId="0" applyFont="1" applyFill="1"/>
    <xf numFmtId="0" fontId="67" fillId="2" borderId="2" xfId="0" applyFont="1" applyFill="1" applyBorder="1" applyAlignment="1">
      <alignment vertical="top" wrapText="1"/>
    </xf>
    <xf numFmtId="0" fontId="67" fillId="0" borderId="24" xfId="0" applyFont="1" applyBorder="1" applyAlignment="1">
      <alignment horizontal="center" vertical="top" wrapText="1"/>
    </xf>
    <xf numFmtId="0" fontId="67" fillId="0" borderId="2" xfId="0" applyFont="1" applyBorder="1" applyAlignment="1">
      <alignment wrapText="1"/>
    </xf>
    <xf numFmtId="0" fontId="64" fillId="2" borderId="2" xfId="0" applyFont="1" applyFill="1" applyBorder="1" applyAlignment="1">
      <alignment wrapText="1"/>
    </xf>
    <xf numFmtId="0" fontId="67" fillId="0" borderId="26" xfId="0" applyFont="1" applyBorder="1" applyAlignment="1">
      <alignment horizontal="center" vertical="top" wrapText="1"/>
    </xf>
    <xf numFmtId="0" fontId="67" fillId="2" borderId="2" xfId="0" applyFont="1" applyFill="1" applyBorder="1" applyAlignment="1">
      <alignment wrapText="1"/>
    </xf>
    <xf numFmtId="0" fontId="58" fillId="0" borderId="0" xfId="0" applyFont="1" applyFill="1"/>
    <xf numFmtId="0" fontId="57" fillId="0" borderId="26" xfId="0" applyFont="1" applyFill="1" applyBorder="1" applyAlignment="1">
      <alignment horizontal="center" vertical="top" wrapText="1"/>
    </xf>
    <xf numFmtId="168" fontId="57" fillId="2" borderId="2" xfId="0" applyNumberFormat="1" applyFont="1" applyFill="1" applyBorder="1" applyAlignment="1">
      <alignment horizontal="right" vertical="center" wrapText="1"/>
    </xf>
    <xf numFmtId="168" fontId="64" fillId="0" borderId="2" xfId="0" applyNumberFormat="1" applyFont="1" applyBorder="1" applyAlignment="1">
      <alignment horizontal="right" vertical="center" wrapText="1"/>
    </xf>
    <xf numFmtId="169" fontId="57" fillId="71" borderId="2" xfId="673" applyNumberFormat="1" applyFont="1" applyFill="1" applyBorder="1" applyAlignment="1">
      <alignment horizontal="right" vertical="center" wrapText="1"/>
    </xf>
    <xf numFmtId="169" fontId="64" fillId="71" borderId="2" xfId="673" applyNumberFormat="1" applyFont="1" applyFill="1" applyBorder="1" applyAlignment="1">
      <alignment horizontal="right" vertical="center" wrapText="1"/>
    </xf>
    <xf numFmtId="0" fontId="57" fillId="71" borderId="2" xfId="673" applyFont="1" applyFill="1" applyBorder="1" applyAlignment="1">
      <alignment horizontal="left" vertical="center" wrapText="1" indent="1"/>
    </xf>
    <xf numFmtId="0" fontId="57" fillId="0" borderId="2" xfId="673" applyFont="1" applyBorder="1" applyAlignment="1">
      <alignment horizontal="center" vertical="center"/>
    </xf>
    <xf numFmtId="168" fontId="57" fillId="71" borderId="2" xfId="673" applyNumberFormat="1" applyFont="1" applyFill="1" applyBorder="1" applyAlignment="1">
      <alignment horizontal="right" vertical="center" wrapText="1"/>
    </xf>
    <xf numFmtId="168" fontId="64" fillId="71" borderId="2" xfId="673" applyNumberFormat="1" applyFont="1" applyFill="1" applyBorder="1" applyAlignment="1">
      <alignment horizontal="right" vertical="center" wrapText="1"/>
    </xf>
    <xf numFmtId="168" fontId="82" fillId="0" borderId="2" xfId="0" applyNumberFormat="1" applyFont="1" applyBorder="1" applyAlignment="1">
      <alignment horizontal="right" vertical="center" wrapText="1"/>
    </xf>
    <xf numFmtId="168" fontId="66" fillId="0" borderId="2" xfId="0" applyNumberFormat="1" applyFont="1" applyBorder="1" applyAlignment="1">
      <alignment horizontal="right" vertical="center" wrapText="1"/>
    </xf>
    <xf numFmtId="0" fontId="57" fillId="71" borderId="2" xfId="673" applyFont="1" applyFill="1" applyBorder="1" applyAlignment="1">
      <alignment horizontal="left" vertical="center" wrapText="1"/>
    </xf>
    <xf numFmtId="0" fontId="64" fillId="71" borderId="2" xfId="673" applyFont="1" applyFill="1" applyBorder="1" applyAlignment="1">
      <alignment vertical="center" wrapText="1"/>
    </xf>
    <xf numFmtId="0" fontId="82" fillId="0" borderId="1" xfId="0" applyFont="1" applyBorder="1" applyAlignment="1">
      <alignment vertical="center" wrapText="1"/>
    </xf>
    <xf numFmtId="0" fontId="66" fillId="0" borderId="1" xfId="0" applyFont="1" applyBorder="1" applyAlignment="1">
      <alignment vertical="center" wrapText="1"/>
    </xf>
    <xf numFmtId="168" fontId="83" fillId="0" borderId="0" xfId="0" applyNumberFormat="1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vertical="center" wrapText="1"/>
    </xf>
    <xf numFmtId="4" fontId="70" fillId="0" borderId="33" xfId="1" applyNumberFormat="1" applyFont="1" applyBorder="1" applyAlignment="1">
      <alignment horizontal="center" vertical="top" wrapText="1"/>
    </xf>
    <xf numFmtId="4" fontId="78" fillId="0" borderId="2" xfId="1" applyNumberFormat="1" applyFont="1" applyBorder="1" applyAlignment="1">
      <alignment horizontal="center" vertical="center" wrapText="1"/>
    </xf>
    <xf numFmtId="0" fontId="78" fillId="0" borderId="2" xfId="1" applyFont="1" applyBorder="1" applyAlignment="1">
      <alignment horizontal="left" vertical="top" wrapText="1"/>
    </xf>
    <xf numFmtId="0" fontId="78" fillId="0" borderId="2" xfId="1" applyFont="1" applyBorder="1" applyAlignment="1">
      <alignment horizontal="center" vertical="center" wrapText="1"/>
    </xf>
    <xf numFmtId="14" fontId="78" fillId="0" borderId="2" xfId="1" applyNumberFormat="1" applyFont="1" applyBorder="1" applyAlignment="1">
      <alignment horizontal="center" vertical="center" wrapText="1"/>
    </xf>
    <xf numFmtId="0" fontId="78" fillId="0" borderId="38" xfId="1" applyFont="1" applyBorder="1" applyAlignment="1">
      <alignment horizontal="center" vertical="center" wrapText="1"/>
    </xf>
    <xf numFmtId="0" fontId="57" fillId="0" borderId="0" xfId="1" applyFont="1" applyBorder="1"/>
    <xf numFmtId="0" fontId="57" fillId="0" borderId="41" xfId="1" applyFont="1" applyBorder="1"/>
    <xf numFmtId="0" fontId="3" fillId="2" borderId="0" xfId="1" applyFont="1" applyFill="1" applyAlignment="1">
      <alignment horizontal="right"/>
    </xf>
    <xf numFmtId="0" fontId="2" fillId="0" borderId="0" xfId="1" applyFont="1"/>
    <xf numFmtId="0" fontId="78" fillId="0" borderId="0" xfId="1" applyFont="1" applyBorder="1" applyAlignment="1">
      <alignment horizontal="center" vertical="center" wrapText="1"/>
    </xf>
    <xf numFmtId="14" fontId="78" fillId="0" borderId="21" xfId="1" applyNumberFormat="1" applyFont="1" applyBorder="1" applyAlignment="1">
      <alignment horizontal="center" vertical="center" wrapText="1"/>
    </xf>
    <xf numFmtId="0" fontId="78" fillId="0" borderId="21" xfId="1" applyFont="1" applyBorder="1" applyAlignment="1">
      <alignment horizontal="center" vertical="center" wrapText="1"/>
    </xf>
    <xf numFmtId="0" fontId="78" fillId="0" borderId="21" xfId="1" applyFont="1" applyBorder="1" applyAlignment="1">
      <alignment horizontal="left" vertical="top" wrapText="1"/>
    </xf>
    <xf numFmtId="4" fontId="78" fillId="0" borderId="21" xfId="1" applyNumberFormat="1" applyFont="1" applyBorder="1" applyAlignment="1">
      <alignment horizontal="center" vertical="center" wrapText="1"/>
    </xf>
    <xf numFmtId="4" fontId="78" fillId="2" borderId="2" xfId="1" applyNumberFormat="1" applyFont="1" applyFill="1" applyBorder="1" applyAlignment="1">
      <alignment horizontal="center" vertical="center" wrapText="1"/>
    </xf>
    <xf numFmtId="0" fontId="2" fillId="2" borderId="0" xfId="1" applyFill="1"/>
    <xf numFmtId="0" fontId="57" fillId="71" borderId="0" xfId="1" applyFont="1" applyFill="1" applyAlignment="1">
      <alignment horizontal="right"/>
    </xf>
    <xf numFmtId="0" fontId="3" fillId="71" borderId="2" xfId="1" applyFont="1" applyFill="1" applyBorder="1" applyAlignment="1">
      <alignment horizontal="center" vertical="top" wrapText="1"/>
    </xf>
    <xf numFmtId="49" fontId="6" fillId="5" borderId="21" xfId="1" applyNumberFormat="1" applyFont="1" applyFill="1" applyBorder="1" applyAlignment="1">
      <alignment horizontal="center" vertical="top" wrapText="1"/>
    </xf>
    <xf numFmtId="170" fontId="6" fillId="5" borderId="2" xfId="1" applyNumberFormat="1" applyFont="1" applyFill="1" applyBorder="1" applyAlignment="1">
      <alignment horizontal="center" vertical="top" wrapText="1"/>
    </xf>
    <xf numFmtId="0" fontId="75" fillId="2" borderId="0" xfId="1" applyFont="1" applyFill="1"/>
    <xf numFmtId="49" fontId="6" fillId="69" borderId="21" xfId="1" applyNumberFormat="1" applyFont="1" applyFill="1" applyBorder="1" applyAlignment="1">
      <alignment horizontal="center" vertical="top" wrapText="1"/>
    </xf>
    <xf numFmtId="0" fontId="6" fillId="69" borderId="2" xfId="1" applyFont="1" applyFill="1" applyBorder="1" applyAlignment="1">
      <alignment horizontal="center" vertical="center" wrapText="1"/>
    </xf>
    <xf numFmtId="0" fontId="6" fillId="69" borderId="2" xfId="1" applyFont="1" applyFill="1" applyBorder="1" applyAlignment="1">
      <alignment horizontal="center" vertical="top" wrapText="1"/>
    </xf>
    <xf numFmtId="170" fontId="6" fillId="69" borderId="2" xfId="1" applyNumberFormat="1" applyFont="1" applyFill="1" applyBorder="1" applyAlignment="1">
      <alignment horizontal="center" vertical="top" wrapText="1"/>
    </xf>
    <xf numFmtId="49" fontId="6" fillId="71" borderId="21" xfId="1" applyNumberFormat="1" applyFont="1" applyFill="1" applyBorder="1" applyAlignment="1">
      <alignment horizontal="center" vertical="top" wrapText="1"/>
    </xf>
    <xf numFmtId="0" fontId="84" fillId="0" borderId="2" xfId="1" applyFont="1" applyFill="1" applyBorder="1" applyAlignment="1">
      <alignment horizontal="center" vertical="center" wrapText="1"/>
    </xf>
    <xf numFmtId="170" fontId="6" fillId="71" borderId="2" xfId="1" applyNumberFormat="1" applyFont="1" applyFill="1" applyBorder="1" applyAlignment="1">
      <alignment horizontal="center" vertical="top" wrapText="1"/>
    </xf>
    <xf numFmtId="0" fontId="6" fillId="71" borderId="2" xfId="1" applyFont="1" applyFill="1" applyBorder="1" applyAlignment="1">
      <alignment horizontal="center" vertical="top" wrapText="1"/>
    </xf>
    <xf numFmtId="49" fontId="3" fillId="71" borderId="21" xfId="1" applyNumberFormat="1" applyFont="1" applyFill="1" applyBorder="1" applyAlignment="1">
      <alignment horizontal="center" vertical="top" wrapText="1"/>
    </xf>
    <xf numFmtId="164" fontId="6" fillId="69" borderId="2" xfId="1" applyNumberFormat="1" applyFont="1" applyFill="1" applyBorder="1" applyAlignment="1">
      <alignment horizontal="center" vertical="center" wrapText="1"/>
    </xf>
    <xf numFmtId="170" fontId="84" fillId="69" borderId="2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70" fontId="84" fillId="2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5" borderId="2" xfId="1" applyNumberFormat="1" applyFont="1" applyFill="1" applyBorder="1" applyAlignment="1">
      <alignment horizontal="center" vertical="center" wrapText="1"/>
    </xf>
    <xf numFmtId="0" fontId="85" fillId="5" borderId="2" xfId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170" fontId="84" fillId="5" borderId="2" xfId="1" applyNumberFormat="1" applyFont="1" applyFill="1" applyBorder="1" applyAlignment="1">
      <alignment horizontal="center" vertical="center" wrapText="1"/>
    </xf>
    <xf numFmtId="49" fontId="6" fillId="69" borderId="2" xfId="1" applyNumberFormat="1" applyFont="1" applyFill="1" applyBorder="1" applyAlignment="1">
      <alignment horizontal="center" vertical="center" wrapText="1"/>
    </xf>
    <xf numFmtId="0" fontId="85" fillId="69" borderId="0" xfId="1" applyFont="1" applyFill="1" applyAlignment="1">
      <alignment horizontal="center" vertical="center" wrapText="1"/>
    </xf>
    <xf numFmtId="170" fontId="86" fillId="69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 wrapText="1"/>
    </xf>
    <xf numFmtId="170" fontId="6" fillId="2" borderId="2" xfId="1" applyNumberFormat="1" applyFont="1" applyFill="1" applyBorder="1" applyAlignment="1">
      <alignment horizontal="center" vertical="center" wrapText="1"/>
    </xf>
    <xf numFmtId="49" fontId="6" fillId="0" borderId="21" xfId="1" applyNumberFormat="1" applyFont="1" applyFill="1" applyBorder="1" applyAlignment="1">
      <alignment vertical="center" wrapText="1"/>
    </xf>
    <xf numFmtId="0" fontId="6" fillId="5" borderId="21" xfId="671" applyNumberFormat="1" applyFont="1" applyFill="1" applyBorder="1" applyAlignment="1">
      <alignment horizontal="center" vertical="center" wrapText="1"/>
    </xf>
    <xf numFmtId="170" fontId="6" fillId="5" borderId="2" xfId="1" applyNumberFormat="1" applyFont="1" applyFill="1" applyBorder="1" applyAlignment="1">
      <alignment horizontal="center" vertical="center" wrapText="1"/>
    </xf>
    <xf numFmtId="0" fontId="6" fillId="69" borderId="21" xfId="671" applyNumberFormat="1" applyFont="1" applyFill="1" applyBorder="1" applyAlignment="1">
      <alignment horizontal="center" vertical="center" wrapText="1"/>
    </xf>
    <xf numFmtId="170" fontId="6" fillId="69" borderId="2" xfId="1" applyNumberFormat="1" applyFont="1" applyFill="1" applyBorder="1" applyAlignment="1">
      <alignment horizontal="center" vertical="center" wrapText="1"/>
    </xf>
    <xf numFmtId="0" fontId="84" fillId="2" borderId="2" xfId="1" applyFont="1" applyFill="1" applyBorder="1" applyAlignment="1">
      <alignment horizontal="center" vertical="center" wrapText="1"/>
    </xf>
    <xf numFmtId="49" fontId="6" fillId="5" borderId="2" xfId="1" applyNumberFormat="1" applyFont="1" applyFill="1" applyBorder="1" applyAlignment="1">
      <alignment horizontal="center" vertical="center"/>
    </xf>
    <xf numFmtId="0" fontId="6" fillId="5" borderId="2" xfId="670" applyNumberFormat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/>
    </xf>
    <xf numFmtId="49" fontId="6" fillId="69" borderId="2" xfId="1" applyNumberFormat="1" applyFont="1" applyFill="1" applyBorder="1" applyAlignment="1">
      <alignment horizontal="center" vertical="center"/>
    </xf>
    <xf numFmtId="164" fontId="6" fillId="69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170" fontId="6" fillId="2" borderId="2" xfId="1" applyNumberFormat="1" applyFont="1" applyFill="1" applyBorder="1" applyAlignment="1">
      <alignment horizontal="center" vertical="top" wrapText="1"/>
    </xf>
    <xf numFmtId="0" fontId="6" fillId="69" borderId="2" xfId="670" applyNumberFormat="1" applyFont="1" applyFill="1" applyBorder="1" applyAlignment="1">
      <alignment horizontal="center" vertical="center" wrapText="1"/>
    </xf>
    <xf numFmtId="0" fontId="6" fillId="71" borderId="2" xfId="1" applyFont="1" applyFill="1" applyBorder="1" applyAlignment="1">
      <alignment horizontal="center" vertical="center" wrapText="1"/>
    </xf>
    <xf numFmtId="49" fontId="6" fillId="5" borderId="21" xfId="1" applyNumberFormat="1" applyFont="1" applyFill="1" applyBorder="1" applyAlignment="1">
      <alignment horizontal="center" vertical="center" wrapText="1"/>
    </xf>
    <xf numFmtId="2" fontId="6" fillId="5" borderId="2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2" fontId="6" fillId="69" borderId="2" xfId="1" applyNumberFormat="1" applyFont="1" applyFill="1" applyBorder="1" applyAlignment="1">
      <alignment horizontal="center" vertical="center" wrapText="1"/>
    </xf>
    <xf numFmtId="0" fontId="2" fillId="5" borderId="0" xfId="1" applyFill="1"/>
    <xf numFmtId="0" fontId="85" fillId="69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49" fontId="6" fillId="69" borderId="21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vertical="center"/>
    </xf>
    <xf numFmtId="164" fontId="6" fillId="6" borderId="2" xfId="1" applyNumberFormat="1" applyFont="1" applyFill="1" applyBorder="1" applyAlignment="1">
      <alignment horizontal="center" vertical="center" wrapText="1"/>
    </xf>
    <xf numFmtId="164" fontId="2" fillId="2" borderId="0" xfId="1" applyNumberFormat="1" applyFill="1"/>
    <xf numFmtId="49" fontId="6" fillId="0" borderId="26" xfId="1" applyNumberFormat="1" applyFont="1" applyFill="1" applyBorder="1" applyAlignment="1">
      <alignment vertical="center" wrapText="1"/>
    </xf>
    <xf numFmtId="0" fontId="84" fillId="71" borderId="2" xfId="1" applyFont="1" applyFill="1" applyBorder="1" applyAlignment="1">
      <alignment horizontal="center" vertical="center" wrapText="1"/>
    </xf>
    <xf numFmtId="170" fontId="6" fillId="2" borderId="2" xfId="1" applyNumberFormat="1" applyFont="1" applyFill="1" applyBorder="1" applyAlignment="1">
      <alignment horizontal="center" vertical="center"/>
    </xf>
    <xf numFmtId="164" fontId="6" fillId="71" borderId="2" xfId="1" applyNumberFormat="1" applyFont="1" applyFill="1" applyBorder="1" applyAlignment="1">
      <alignment horizontal="center" vertical="center"/>
    </xf>
    <xf numFmtId="170" fontId="6" fillId="71" borderId="2" xfId="1" applyNumberFormat="1" applyFont="1" applyFill="1" applyBorder="1" applyAlignment="1">
      <alignment horizontal="center" vertical="center"/>
    </xf>
    <xf numFmtId="49" fontId="6" fillId="0" borderId="24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2" borderId="0" xfId="1" applyFont="1" applyFill="1" applyAlignment="1">
      <alignment horizontal="right"/>
    </xf>
    <xf numFmtId="49" fontId="6" fillId="6" borderId="2" xfId="1" applyNumberFormat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vertical="center" wrapText="1"/>
    </xf>
    <xf numFmtId="0" fontId="3" fillId="6" borderId="2" xfId="1" applyFont="1" applyFill="1" applyBorder="1" applyAlignment="1">
      <alignment horizontal="center" vertical="top" wrapText="1"/>
    </xf>
    <xf numFmtId="170" fontId="3" fillId="6" borderId="2" xfId="1" applyNumberFormat="1" applyFont="1" applyFill="1" applyBorder="1" applyAlignment="1">
      <alignment horizontal="center" vertical="top" wrapText="1"/>
    </xf>
    <xf numFmtId="0" fontId="86" fillId="2" borderId="2" xfId="1" applyFont="1" applyFill="1" applyBorder="1" applyAlignment="1">
      <alignment horizontal="left" vertical="center" wrapText="1"/>
    </xf>
    <xf numFmtId="170" fontId="86" fillId="2" borderId="2" xfId="1" applyNumberFormat="1" applyFont="1" applyFill="1" applyBorder="1" applyAlignment="1">
      <alignment horizontal="center" vertical="center" wrapText="1"/>
    </xf>
    <xf numFmtId="49" fontId="6" fillId="0" borderId="26" xfId="1" applyNumberFormat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left" vertical="center" wrapText="1"/>
    </xf>
    <xf numFmtId="170" fontId="86" fillId="6" borderId="2" xfId="1" applyNumberFormat="1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>
      <alignment horizontal="center" vertical="center" wrapText="1"/>
    </xf>
    <xf numFmtId="0" fontId="86" fillId="6" borderId="2" xfId="1" applyFont="1" applyFill="1" applyBorder="1" applyAlignment="1">
      <alignment horizontal="left" vertical="center" wrapText="1"/>
    </xf>
    <xf numFmtId="0" fontId="3" fillId="6" borderId="2" xfId="1" applyFont="1" applyFill="1" applyBorder="1" applyAlignment="1">
      <alignment horizontal="left" vertical="top" wrapText="1"/>
    </xf>
    <xf numFmtId="170" fontId="3" fillId="6" borderId="2" xfId="1" applyNumberFormat="1" applyFont="1" applyFill="1" applyBorder="1" applyAlignment="1">
      <alignment horizontal="center" vertical="center" wrapText="1"/>
    </xf>
    <xf numFmtId="170" fontId="3" fillId="2" borderId="2" xfId="1" applyNumberFormat="1" applyFont="1" applyFill="1" applyBorder="1" applyAlignment="1">
      <alignment horizontal="center" vertical="center" wrapText="1"/>
    </xf>
    <xf numFmtId="49" fontId="6" fillId="6" borderId="2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6" borderId="21" xfId="1" applyNumberFormat="1" applyFont="1" applyFill="1" applyBorder="1" applyAlignment="1">
      <alignment horizontal="center" vertical="center"/>
    </xf>
    <xf numFmtId="171" fontId="3" fillId="6" borderId="2" xfId="1" applyNumberFormat="1" applyFont="1" applyFill="1" applyBorder="1" applyAlignment="1">
      <alignment horizontal="center" vertical="center"/>
    </xf>
    <xf numFmtId="168" fontId="86" fillId="6" borderId="2" xfId="1" applyNumberFormat="1" applyFont="1" applyFill="1" applyBorder="1" applyAlignment="1">
      <alignment horizontal="center" vertical="center" wrapText="1"/>
    </xf>
    <xf numFmtId="0" fontId="84" fillId="6" borderId="2" xfId="1" applyFont="1" applyFill="1" applyBorder="1" applyAlignment="1">
      <alignment horizontal="center" vertical="center" wrapText="1"/>
    </xf>
    <xf numFmtId="170" fontId="84" fillId="6" borderId="2" xfId="1" applyNumberFormat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vertical="top" wrapText="1"/>
    </xf>
    <xf numFmtId="164" fontId="6" fillId="6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6" borderId="2" xfId="1" applyNumberFormat="1" applyFont="1" applyFill="1" applyBorder="1" applyAlignment="1">
      <alignment horizontal="center" vertical="center"/>
    </xf>
    <xf numFmtId="0" fontId="75" fillId="2" borderId="0" xfId="1" applyFont="1" applyFill="1" applyAlignment="1">
      <alignment horizontal="center"/>
    </xf>
    <xf numFmtId="0" fontId="6" fillId="69" borderId="2" xfId="1" applyFont="1" applyFill="1" applyBorder="1" applyAlignment="1">
      <alignment horizontal="center" wrapText="1"/>
    </xf>
    <xf numFmtId="49" fontId="6" fillId="3" borderId="21" xfId="1" applyNumberFormat="1" applyFont="1" applyFill="1" applyBorder="1" applyAlignment="1">
      <alignment vertical="center" wrapText="1"/>
    </xf>
    <xf numFmtId="2" fontId="6" fillId="3" borderId="2" xfId="1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170" fontId="6" fillId="3" borderId="2" xfId="1" applyNumberFormat="1" applyFont="1" applyFill="1" applyBorder="1" applyAlignment="1">
      <alignment horizontal="center" vertical="center" wrapText="1"/>
    </xf>
    <xf numFmtId="49" fontId="3" fillId="0" borderId="0" xfId="1" applyNumberFormat="1" applyFont="1"/>
    <xf numFmtId="0" fontId="3" fillId="0" borderId="0" xfId="1" applyFont="1" applyAlignment="1">
      <alignment wrapText="1"/>
    </xf>
    <xf numFmtId="0" fontId="88" fillId="0" borderId="0" xfId="678" applyFont="1" applyBorder="1" applyAlignment="1">
      <alignment horizontal="center" wrapText="1"/>
    </xf>
    <xf numFmtId="49" fontId="88" fillId="0" borderId="0" xfId="678" applyNumberFormat="1" applyFont="1" applyBorder="1" applyAlignment="1">
      <alignment horizontal="center" wrapText="1"/>
    </xf>
    <xf numFmtId="0" fontId="57" fillId="0" borderId="0" xfId="678" applyFont="1" applyBorder="1"/>
    <xf numFmtId="0" fontId="64" fillId="0" borderId="0" xfId="678" applyFont="1" applyBorder="1" applyAlignment="1">
      <alignment horizontal="center" wrapText="1"/>
    </xf>
    <xf numFmtId="0" fontId="3" fillId="0" borderId="0" xfId="1" applyFont="1" applyBorder="1"/>
    <xf numFmtId="0" fontId="6" fillId="0" borderId="0" xfId="678" applyFont="1" applyBorder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0" borderId="2" xfId="678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/>
    </xf>
    <xf numFmtId="0" fontId="3" fillId="0" borderId="53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/>
    </xf>
    <xf numFmtId="4" fontId="3" fillId="0" borderId="54" xfId="678" applyNumberFormat="1" applyFont="1" applyBorder="1" applyAlignment="1">
      <alignment horizontal="center" vertical="center" wrapText="1"/>
    </xf>
    <xf numFmtId="0" fontId="6" fillId="0" borderId="57" xfId="678" applyFont="1" applyBorder="1" applyAlignment="1">
      <alignment horizontal="center" wrapText="1"/>
    </xf>
    <xf numFmtId="49" fontId="6" fillId="0" borderId="57" xfId="678" applyNumberFormat="1" applyFont="1" applyBorder="1" applyAlignment="1">
      <alignment horizontal="center" wrapText="1"/>
    </xf>
    <xf numFmtId="0" fontId="57" fillId="0" borderId="57" xfId="678" applyFont="1" applyBorder="1" applyAlignment="1">
      <alignment horizontal="center"/>
    </xf>
    <xf numFmtId="0" fontId="64" fillId="0" borderId="57" xfId="678" applyFont="1" applyBorder="1" applyAlignment="1">
      <alignment horizontal="center" wrapText="1"/>
    </xf>
    <xf numFmtId="0" fontId="3" fillId="0" borderId="57" xfId="1" applyFont="1" applyBorder="1" applyAlignment="1">
      <alignment horizontal="center"/>
    </xf>
    <xf numFmtId="0" fontId="6" fillId="0" borderId="58" xfId="678" applyFont="1" applyBorder="1" applyAlignment="1">
      <alignment horizontal="center" wrapText="1"/>
    </xf>
    <xf numFmtId="4" fontId="3" fillId="0" borderId="0" xfId="1" applyNumberFormat="1" applyFont="1"/>
    <xf numFmtId="0" fontId="2" fillId="0" borderId="0" xfId="1" applyAlignment="1">
      <alignment horizontal="center"/>
    </xf>
    <xf numFmtId="0" fontId="57" fillId="0" borderId="0" xfId="1" applyFont="1"/>
    <xf numFmtId="0" fontId="3" fillId="0" borderId="2" xfId="1" applyFont="1" applyBorder="1" applyAlignment="1">
      <alignment horizontal="center" vertical="top" wrapText="1"/>
    </xf>
    <xf numFmtId="0" fontId="89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 applyProtection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72" fontId="3" fillId="0" borderId="2" xfId="1" applyNumberFormat="1" applyFont="1" applyBorder="1" applyAlignment="1" applyProtection="1">
      <alignment horizontal="left" vertical="center" wrapText="1"/>
    </xf>
    <xf numFmtId="2" fontId="3" fillId="0" borderId="0" xfId="1" applyNumberFormat="1" applyFont="1" applyAlignment="1">
      <alignment horizontal="center"/>
    </xf>
    <xf numFmtId="0" fontId="6" fillId="2" borderId="2" xfId="678" applyFont="1" applyFill="1" applyBorder="1" applyAlignment="1">
      <alignment horizontal="center" vertical="center" wrapText="1"/>
    </xf>
    <xf numFmtId="4" fontId="3" fillId="2" borderId="2" xfId="678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/>
    </xf>
    <xf numFmtId="0" fontId="50" fillId="0" borderId="0" xfId="675"/>
    <xf numFmtId="0" fontId="50" fillId="0" borderId="0" xfId="675" applyAlignment="1">
      <alignment horizontal="left"/>
    </xf>
    <xf numFmtId="0" fontId="3" fillId="0" borderId="0" xfId="675" applyFont="1" applyAlignment="1"/>
    <xf numFmtId="0" fontId="70" fillId="72" borderId="0" xfId="675" applyFont="1" applyFill="1" applyBorder="1" applyAlignment="1">
      <alignment vertical="top"/>
    </xf>
    <xf numFmtId="0" fontId="91" fillId="0" borderId="0" xfId="388" applyNumberFormat="1" applyFont="1" applyFill="1" applyBorder="1" applyAlignment="1">
      <alignment horizontal="right" vertical="center"/>
    </xf>
    <xf numFmtId="0" fontId="92" fillId="0" borderId="0" xfId="388" applyNumberFormat="1" applyFont="1" applyFill="1" applyBorder="1" applyAlignment="1">
      <alignment horizontal="right" vertical="center"/>
    </xf>
    <xf numFmtId="0" fontId="92" fillId="0" borderId="0" xfId="388" applyFont="1" applyAlignment="1">
      <alignment horizontal="right"/>
    </xf>
    <xf numFmtId="0" fontId="93" fillId="0" borderId="0" xfId="388" applyNumberFormat="1" applyFont="1" applyFill="1" applyBorder="1" applyAlignment="1">
      <alignment vertical="center" wrapText="1"/>
    </xf>
    <xf numFmtId="0" fontId="49" fillId="0" borderId="0" xfId="388"/>
    <xf numFmtId="172" fontId="94" fillId="0" borderId="0" xfId="388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72" fontId="94" fillId="0" borderId="0" xfId="388" applyNumberFormat="1" applyFont="1" applyFill="1" applyBorder="1" applyAlignment="1">
      <alignment horizontal="right" vertical="center" wrapText="1"/>
    </xf>
    <xf numFmtId="0" fontId="63" fillId="0" borderId="0" xfId="0" applyFont="1" applyAlignment="1">
      <alignment horizontal="right"/>
    </xf>
    <xf numFmtId="0" fontId="92" fillId="0" borderId="0" xfId="388" applyFont="1" applyBorder="1" applyAlignment="1">
      <alignment horizontal="center" vertical="center"/>
    </xf>
    <xf numFmtId="0" fontId="92" fillId="0" borderId="0" xfId="388" applyFont="1" applyBorder="1" applyAlignment="1">
      <alignment horizontal="center" vertical="center" wrapText="1"/>
    </xf>
    <xf numFmtId="49" fontId="98" fillId="0" borderId="24" xfId="388" applyNumberFormat="1" applyFont="1" applyFill="1" applyBorder="1" applyAlignment="1">
      <alignment horizontal="center" vertical="center"/>
    </xf>
    <xf numFmtId="0" fontId="99" fillId="0" borderId="24" xfId="388" applyFont="1" applyBorder="1" applyAlignment="1">
      <alignment horizontal="center" vertical="center"/>
    </xf>
    <xf numFmtId="0" fontId="99" fillId="0" borderId="80" xfId="388" applyFont="1" applyBorder="1" applyAlignment="1">
      <alignment horizontal="center" vertical="center"/>
    </xf>
    <xf numFmtId="0" fontId="99" fillId="0" borderId="0" xfId="388" applyFont="1" applyBorder="1" applyAlignment="1">
      <alignment horizontal="center"/>
    </xf>
    <xf numFmtId="49" fontId="69" fillId="6" borderId="2" xfId="388" applyNumberFormat="1" applyFont="1" applyFill="1" applyBorder="1" applyAlignment="1">
      <alignment horizontal="center" vertical="center" wrapText="1"/>
    </xf>
    <xf numFmtId="172" fontId="93" fillId="6" borderId="2" xfId="388" applyNumberFormat="1" applyFont="1" applyFill="1" applyBorder="1" applyAlignment="1">
      <alignment horizontal="justify" vertical="center" wrapText="1"/>
    </xf>
    <xf numFmtId="169" fontId="93" fillId="6" borderId="2" xfId="388" applyNumberFormat="1" applyFont="1" applyFill="1" applyBorder="1" applyAlignment="1">
      <alignment horizontal="center" vertical="center" wrapText="1"/>
    </xf>
    <xf numFmtId="169" fontId="93" fillId="6" borderId="54" xfId="388" applyNumberFormat="1" applyFont="1" applyFill="1" applyBorder="1" applyAlignment="1">
      <alignment horizontal="center" vertical="center" wrapText="1"/>
    </xf>
    <xf numFmtId="174" fontId="93" fillId="6" borderId="81" xfId="388" applyNumberFormat="1" applyFont="1" applyFill="1" applyBorder="1" applyAlignment="1">
      <alignment horizontal="center" vertical="center" wrapText="1"/>
    </xf>
    <xf numFmtId="164" fontId="93" fillId="6" borderId="0" xfId="388" applyNumberFormat="1" applyFont="1" applyFill="1" applyBorder="1" applyAlignment="1">
      <alignment horizontal="right" wrapText="1"/>
    </xf>
    <xf numFmtId="49" fontId="100" fillId="69" borderId="2" xfId="388" applyNumberFormat="1" applyFont="1" applyFill="1" applyBorder="1" applyAlignment="1">
      <alignment horizontal="center" vertical="center" wrapText="1"/>
    </xf>
    <xf numFmtId="172" fontId="100" fillId="69" borderId="2" xfId="388" applyNumberFormat="1" applyFont="1" applyFill="1" applyBorder="1" applyAlignment="1">
      <alignment horizontal="justify" vertical="center" wrapText="1"/>
    </xf>
    <xf numFmtId="169" fontId="100" fillId="69" borderId="2" xfId="388" applyNumberFormat="1" applyFont="1" applyFill="1" applyBorder="1" applyAlignment="1">
      <alignment horizontal="center" vertical="center" wrapText="1"/>
    </xf>
    <xf numFmtId="169" fontId="100" fillId="69" borderId="54" xfId="388" applyNumberFormat="1" applyFont="1" applyFill="1" applyBorder="1" applyAlignment="1">
      <alignment horizontal="center" vertical="center" wrapText="1"/>
    </xf>
    <xf numFmtId="174" fontId="100" fillId="69" borderId="81" xfId="388" applyNumberFormat="1" applyFont="1" applyFill="1" applyBorder="1" applyAlignment="1">
      <alignment horizontal="center" vertical="center" wrapText="1"/>
    </xf>
    <xf numFmtId="164" fontId="100" fillId="69" borderId="0" xfId="388" applyNumberFormat="1" applyFont="1" applyFill="1" applyBorder="1" applyAlignment="1">
      <alignment horizontal="right" wrapText="1"/>
    </xf>
    <xf numFmtId="49" fontId="93" fillId="0" borderId="2" xfId="388" applyNumberFormat="1" applyFont="1" applyFill="1" applyBorder="1" applyAlignment="1">
      <alignment horizontal="center" vertical="center" wrapText="1"/>
    </xf>
    <xf numFmtId="172" fontId="93" fillId="0" borderId="2" xfId="388" applyNumberFormat="1" applyFont="1" applyFill="1" applyBorder="1" applyAlignment="1">
      <alignment horizontal="justify" vertical="center" wrapText="1"/>
    </xf>
    <xf numFmtId="169" fontId="93" fillId="0" borderId="2" xfId="388" applyNumberFormat="1" applyFont="1" applyFill="1" applyBorder="1" applyAlignment="1">
      <alignment horizontal="center" vertical="center" wrapText="1"/>
    </xf>
    <xf numFmtId="174" fontId="93" fillId="0" borderId="81" xfId="388" applyNumberFormat="1" applyFont="1" applyFill="1" applyBorder="1" applyAlignment="1">
      <alignment horizontal="center" vertical="center" wrapText="1"/>
    </xf>
    <xf numFmtId="164" fontId="93" fillId="0" borderId="0" xfId="388" applyNumberFormat="1" applyFont="1" applyFill="1" applyBorder="1" applyAlignment="1">
      <alignment horizontal="right" wrapText="1"/>
    </xf>
    <xf numFmtId="49" fontId="100" fillId="0" borderId="2" xfId="388" applyNumberFormat="1" applyFont="1" applyFill="1" applyBorder="1" applyAlignment="1">
      <alignment horizontal="center" vertical="center" wrapText="1"/>
    </xf>
    <xf numFmtId="172" fontId="100" fillId="0" borderId="2" xfId="388" applyNumberFormat="1" applyFont="1" applyFill="1" applyBorder="1" applyAlignment="1">
      <alignment horizontal="justify" vertical="center" wrapText="1"/>
    </xf>
    <xf numFmtId="169" fontId="101" fillId="0" borderId="2" xfId="388" applyNumberFormat="1" applyFont="1" applyFill="1" applyBorder="1" applyAlignment="1">
      <alignment horizontal="center" vertical="center" wrapText="1"/>
    </xf>
    <xf numFmtId="174" fontId="101" fillId="0" borderId="81" xfId="388" applyNumberFormat="1" applyFont="1" applyFill="1" applyBorder="1" applyAlignment="1">
      <alignment horizontal="center" vertical="center" wrapText="1"/>
    </xf>
    <xf numFmtId="164" fontId="100" fillId="0" borderId="0" xfId="388" applyNumberFormat="1" applyFont="1" applyFill="1" applyBorder="1" applyAlignment="1">
      <alignment horizontal="right" wrapText="1"/>
    </xf>
    <xf numFmtId="169" fontId="100" fillId="0" borderId="2" xfId="388" applyNumberFormat="1" applyFont="1" applyFill="1" applyBorder="1" applyAlignment="1">
      <alignment horizontal="center" vertical="center" wrapText="1"/>
    </xf>
    <xf numFmtId="174" fontId="100" fillId="0" borderId="81" xfId="388" applyNumberFormat="1" applyFont="1" applyFill="1" applyBorder="1" applyAlignment="1">
      <alignment horizontal="center" vertical="center" wrapText="1"/>
    </xf>
    <xf numFmtId="169" fontId="69" fillId="0" borderId="2" xfId="388" applyNumberFormat="1" applyFont="1" applyFill="1" applyBorder="1" applyAlignment="1">
      <alignment horizontal="center" vertical="center" wrapText="1"/>
    </xf>
    <xf numFmtId="174" fontId="69" fillId="0" borderId="54" xfId="388" applyNumberFormat="1" applyFont="1" applyFill="1" applyBorder="1" applyAlignment="1">
      <alignment horizontal="center" vertical="center" wrapText="1"/>
    </xf>
    <xf numFmtId="174" fontId="101" fillId="0" borderId="54" xfId="388" applyNumberFormat="1" applyFont="1" applyFill="1" applyBorder="1" applyAlignment="1">
      <alignment horizontal="center" vertical="center" wrapText="1"/>
    </xf>
    <xf numFmtId="169" fontId="76" fillId="0" borderId="2" xfId="388" applyNumberFormat="1" applyFont="1" applyFill="1" applyBorder="1" applyAlignment="1">
      <alignment horizontal="center" vertical="center" wrapText="1"/>
    </xf>
    <xf numFmtId="174" fontId="76" fillId="0" borderId="54" xfId="388" applyNumberFormat="1" applyFont="1" applyFill="1" applyBorder="1" applyAlignment="1">
      <alignment horizontal="center" vertical="center" wrapText="1"/>
    </xf>
    <xf numFmtId="172" fontId="100" fillId="0" borderId="2" xfId="388" applyNumberFormat="1" applyFont="1" applyFill="1" applyBorder="1" applyAlignment="1">
      <alignment horizontal="center" vertical="center" wrapText="1"/>
    </xf>
    <xf numFmtId="49" fontId="76" fillId="0" borderId="2" xfId="388" applyNumberFormat="1" applyFont="1" applyFill="1" applyBorder="1" applyAlignment="1">
      <alignment horizontal="center" vertical="center" wrapText="1"/>
    </xf>
    <xf numFmtId="172" fontId="76" fillId="0" borderId="2" xfId="388" applyNumberFormat="1" applyFont="1" applyFill="1" applyBorder="1" applyAlignment="1">
      <alignment horizontal="justify" vertical="center" wrapText="1"/>
    </xf>
    <xf numFmtId="0" fontId="0" fillId="0" borderId="0" xfId="0" applyFont="1"/>
    <xf numFmtId="174" fontId="76" fillId="0" borderId="81" xfId="388" applyNumberFormat="1" applyFont="1" applyFill="1" applyBorder="1" applyAlignment="1">
      <alignment horizontal="center" vertical="center" wrapText="1"/>
    </xf>
    <xf numFmtId="169" fontId="102" fillId="0" borderId="2" xfId="388" applyNumberFormat="1" applyFont="1" applyFill="1" applyBorder="1" applyAlignment="1">
      <alignment horizontal="center" vertical="center" wrapText="1"/>
    </xf>
    <xf numFmtId="164" fontId="76" fillId="0" borderId="0" xfId="388" applyNumberFormat="1" applyFont="1" applyFill="1" applyBorder="1" applyAlignment="1">
      <alignment horizontal="right" wrapText="1"/>
    </xf>
    <xf numFmtId="169" fontId="101" fillId="0" borderId="54" xfId="388" applyNumberFormat="1" applyFont="1" applyFill="1" applyBorder="1" applyAlignment="1">
      <alignment horizontal="center" vertical="center" wrapText="1"/>
    </xf>
    <xf numFmtId="174" fontId="69" fillId="0" borderId="81" xfId="388" applyNumberFormat="1" applyFont="1" applyFill="1" applyBorder="1" applyAlignment="1">
      <alignment horizontal="center" vertical="center" wrapText="1"/>
    </xf>
    <xf numFmtId="169" fontId="76" fillId="2" borderId="2" xfId="388" applyNumberFormat="1" applyFont="1" applyFill="1" applyBorder="1" applyAlignment="1">
      <alignment horizontal="center" vertical="center" wrapText="1"/>
    </xf>
    <xf numFmtId="164" fontId="76" fillId="2" borderId="0" xfId="388" applyNumberFormat="1" applyFont="1" applyFill="1" applyBorder="1" applyAlignment="1">
      <alignment horizontal="right" wrapText="1"/>
    </xf>
    <xf numFmtId="169" fontId="93" fillId="0" borderId="54" xfId="388" applyNumberFormat="1" applyFont="1" applyFill="1" applyBorder="1" applyAlignment="1">
      <alignment horizontal="center" vertical="center" wrapText="1"/>
    </xf>
    <xf numFmtId="49" fontId="100" fillId="0" borderId="53" xfId="388" applyNumberFormat="1" applyFont="1" applyFill="1" applyBorder="1" applyAlignment="1">
      <alignment horizontal="center" vertical="center" wrapText="1"/>
    </xf>
    <xf numFmtId="172" fontId="100" fillId="0" borderId="3" xfId="388" applyNumberFormat="1" applyFont="1" applyFill="1" applyBorder="1" applyAlignment="1">
      <alignment horizontal="justify" vertical="center" wrapText="1"/>
    </xf>
    <xf numFmtId="174" fontId="100" fillId="0" borderId="2" xfId="388" applyNumberFormat="1" applyFont="1" applyFill="1" applyBorder="1" applyAlignment="1">
      <alignment horizontal="center" vertical="center" wrapText="1"/>
    </xf>
    <xf numFmtId="49" fontId="69" fillId="0" borderId="2" xfId="388" applyNumberFormat="1" applyFont="1" applyFill="1" applyBorder="1" applyAlignment="1">
      <alignment horizontal="center" vertical="center" wrapText="1"/>
    </xf>
    <xf numFmtId="172" fontId="69" fillId="0" borderId="2" xfId="388" applyNumberFormat="1" applyFont="1" applyFill="1" applyBorder="1" applyAlignment="1">
      <alignment horizontal="justify" vertical="center" wrapText="1"/>
    </xf>
    <xf numFmtId="174" fontId="69" fillId="0" borderId="2" xfId="388" applyNumberFormat="1" applyFont="1" applyFill="1" applyBorder="1" applyAlignment="1">
      <alignment horizontal="center" vertical="center" wrapText="1"/>
    </xf>
    <xf numFmtId="49" fontId="93" fillId="6" borderId="2" xfId="388" applyNumberFormat="1" applyFont="1" applyFill="1" applyBorder="1" applyAlignment="1">
      <alignment horizontal="center" vertical="center" wrapText="1"/>
    </xf>
    <xf numFmtId="168" fontId="93" fillId="6" borderId="2" xfId="388" applyNumberFormat="1" applyFont="1" applyFill="1" applyBorder="1" applyAlignment="1">
      <alignment horizontal="center" vertical="center" wrapText="1"/>
    </xf>
    <xf numFmtId="174" fontId="69" fillId="6" borderId="81" xfId="388" applyNumberFormat="1" applyFont="1" applyFill="1" applyBorder="1" applyAlignment="1">
      <alignment horizontal="center" vertical="center" wrapText="1"/>
    </xf>
    <xf numFmtId="49" fontId="93" fillId="68" borderId="2" xfId="388" applyNumberFormat="1" applyFont="1" applyFill="1" applyBorder="1" applyAlignment="1">
      <alignment horizontal="center" vertical="center" wrapText="1"/>
    </xf>
    <xf numFmtId="172" fontId="93" fillId="68" borderId="2" xfId="388" applyNumberFormat="1" applyFont="1" applyFill="1" applyBorder="1" applyAlignment="1">
      <alignment horizontal="justify" vertical="center" wrapText="1"/>
    </xf>
    <xf numFmtId="168" fontId="93" fillId="68" borderId="2" xfId="388" applyNumberFormat="1" applyFont="1" applyFill="1" applyBorder="1" applyAlignment="1">
      <alignment horizontal="center" vertical="center" wrapText="1"/>
    </xf>
    <xf numFmtId="169" fontId="93" fillId="68" borderId="2" xfId="388" applyNumberFormat="1" applyFont="1" applyFill="1" applyBorder="1" applyAlignment="1">
      <alignment horizontal="center" vertical="center" wrapText="1"/>
    </xf>
    <xf numFmtId="174" fontId="69" fillId="68" borderId="81" xfId="388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100" fillId="69" borderId="2" xfId="0" applyNumberFormat="1" applyFont="1" applyFill="1" applyBorder="1" applyAlignment="1">
      <alignment horizontal="center" vertical="center" wrapText="1"/>
    </xf>
    <xf numFmtId="169" fontId="76" fillId="69" borderId="2" xfId="388" applyNumberFormat="1" applyFont="1" applyFill="1" applyBorder="1" applyAlignment="1">
      <alignment horizontal="center" vertical="center" wrapText="1"/>
    </xf>
    <xf numFmtId="169" fontId="69" fillId="2" borderId="2" xfId="3" applyNumberFormat="1" applyFont="1" applyFill="1" applyBorder="1" applyAlignment="1">
      <alignment horizontal="center" vertical="center" wrapText="1"/>
    </xf>
    <xf numFmtId="174" fontId="93" fillId="0" borderId="2" xfId="388" applyNumberFormat="1" applyFont="1" applyFill="1" applyBorder="1" applyAlignment="1">
      <alignment horizontal="center" vertical="center" wrapText="1"/>
    </xf>
    <xf numFmtId="169" fontId="76" fillId="2" borderId="2" xfId="3" applyNumberFormat="1" applyFont="1" applyFill="1" applyBorder="1" applyAlignment="1">
      <alignment horizontal="center" vertical="center" wrapText="1"/>
    </xf>
    <xf numFmtId="0" fontId="63" fillId="0" borderId="2" xfId="0" applyFont="1" applyBorder="1" applyAlignment="1">
      <alignment wrapText="1"/>
    </xf>
    <xf numFmtId="0" fontId="103" fillId="0" borderId="0" xfId="0" applyFont="1"/>
    <xf numFmtId="168" fontId="100" fillId="69" borderId="2" xfId="388" applyNumberFormat="1" applyFont="1" applyFill="1" applyBorder="1" applyAlignment="1">
      <alignment horizontal="center" vertical="center" wrapText="1"/>
    </xf>
    <xf numFmtId="174" fontId="100" fillId="69" borderId="2" xfId="388" applyNumberFormat="1" applyFont="1" applyFill="1" applyBorder="1" applyAlignment="1">
      <alignment horizontal="center" vertical="center" wrapText="1"/>
    </xf>
    <xf numFmtId="172" fontId="69" fillId="2" borderId="2" xfId="0" applyNumberFormat="1" applyFont="1" applyFill="1" applyBorder="1" applyAlignment="1">
      <alignment horizontal="justify" vertical="center" wrapText="1"/>
    </xf>
    <xf numFmtId="169" fontId="69" fillId="2" borderId="2" xfId="388" applyNumberFormat="1" applyFont="1" applyFill="1" applyBorder="1" applyAlignment="1">
      <alignment horizontal="center" vertical="center" wrapText="1"/>
    </xf>
    <xf numFmtId="0" fontId="104" fillId="2" borderId="2" xfId="0" applyFont="1" applyFill="1" applyBorder="1" applyAlignment="1">
      <alignment wrapText="1"/>
    </xf>
    <xf numFmtId="0" fontId="87" fillId="0" borderId="0" xfId="0" applyFont="1"/>
    <xf numFmtId="0" fontId="104" fillId="2" borderId="53" xfId="0" applyFont="1" applyFill="1" applyBorder="1" applyAlignment="1">
      <alignment horizontal="center" vertical="center" wrapText="1"/>
    </xf>
    <xf numFmtId="0" fontId="104" fillId="2" borderId="3" xfId="0" applyFont="1" applyFill="1" applyBorder="1" applyAlignment="1">
      <alignment vertical="center" wrapText="1"/>
    </xf>
    <xf numFmtId="0" fontId="105" fillId="2" borderId="53" xfId="0" applyFont="1" applyFill="1" applyBorder="1" applyAlignment="1">
      <alignment horizontal="center" vertical="center" wrapText="1"/>
    </xf>
    <xf numFmtId="0" fontId="105" fillId="2" borderId="3" xfId="0" applyFont="1" applyFill="1" applyBorder="1" applyAlignment="1">
      <alignment vertical="center" wrapText="1"/>
    </xf>
    <xf numFmtId="0" fontId="105" fillId="2" borderId="23" xfId="0" applyFont="1" applyFill="1" applyBorder="1" applyAlignment="1">
      <alignment horizontal="center" vertical="center" wrapText="1"/>
    </xf>
    <xf numFmtId="172" fontId="94" fillId="2" borderId="2" xfId="0" applyNumberFormat="1" applyFont="1" applyFill="1" applyBorder="1" applyAlignment="1">
      <alignment horizontal="justify" vertical="center" wrapText="1"/>
    </xf>
    <xf numFmtId="0" fontId="104" fillId="2" borderId="2" xfId="0" applyFont="1" applyFill="1" applyBorder="1" applyAlignment="1">
      <alignment horizontal="center" vertical="center" wrapText="1"/>
    </xf>
    <xf numFmtId="0" fontId="104" fillId="2" borderId="2" xfId="0" applyFont="1" applyFill="1" applyBorder="1" applyAlignment="1">
      <alignment vertical="center" wrapText="1"/>
    </xf>
    <xf numFmtId="169" fontId="93" fillId="2" borderId="2" xfId="388" applyNumberFormat="1" applyFont="1" applyFill="1" applyBorder="1" applyAlignment="1">
      <alignment horizontal="center" vertical="center" wrapText="1"/>
    </xf>
    <xf numFmtId="0" fontId="105" fillId="2" borderId="2" xfId="0" applyFont="1" applyFill="1" applyBorder="1" applyAlignment="1">
      <alignment horizontal="center" vertical="center" wrapText="1"/>
    </xf>
    <xf numFmtId="168" fontId="76" fillId="2" borderId="2" xfId="3" applyNumberFormat="1" applyFont="1" applyFill="1" applyBorder="1" applyAlignment="1">
      <alignment horizontal="center" vertical="center" wrapText="1"/>
    </xf>
    <xf numFmtId="169" fontId="100" fillId="2" borderId="2" xfId="388" applyNumberFormat="1" applyFont="1" applyFill="1" applyBorder="1" applyAlignment="1">
      <alignment horizontal="center" vertical="center" wrapText="1"/>
    </xf>
    <xf numFmtId="49" fontId="69" fillId="2" borderId="2" xfId="0" applyNumberFormat="1" applyFont="1" applyFill="1" applyBorder="1" applyAlignment="1">
      <alignment horizontal="center" vertical="center" wrapText="1"/>
    </xf>
    <xf numFmtId="168" fontId="69" fillId="2" borderId="2" xfId="388" applyNumberFormat="1" applyFont="1" applyFill="1" applyBorder="1" applyAlignment="1">
      <alignment horizontal="center" vertical="center" wrapText="1"/>
    </xf>
    <xf numFmtId="49" fontId="100" fillId="2" borderId="2" xfId="0" applyNumberFormat="1" applyFont="1" applyFill="1" applyBorder="1" applyAlignment="1">
      <alignment horizontal="center" vertical="center" wrapText="1"/>
    </xf>
    <xf numFmtId="172" fontId="100" fillId="2" borderId="2" xfId="0" applyNumberFormat="1" applyFont="1" applyFill="1" applyBorder="1" applyAlignment="1">
      <alignment horizontal="justify" vertical="center" wrapText="1"/>
    </xf>
    <xf numFmtId="49" fontId="100" fillId="2" borderId="2" xfId="388" applyNumberFormat="1" applyFont="1" applyFill="1" applyBorder="1" applyAlignment="1">
      <alignment horizontal="center" vertical="center" wrapText="1"/>
    </xf>
    <xf numFmtId="172" fontId="57" fillId="2" borderId="2" xfId="0" applyNumberFormat="1" applyFont="1" applyFill="1" applyBorder="1" applyAlignment="1">
      <alignment horizontal="justify" vertical="center" wrapText="1"/>
    </xf>
    <xf numFmtId="172" fontId="100" fillId="69" borderId="2" xfId="388" applyNumberFormat="1" applyFont="1" applyFill="1" applyBorder="1" applyAlignment="1">
      <alignment vertical="justify" wrapText="1"/>
    </xf>
    <xf numFmtId="49" fontId="69" fillId="2" borderId="2" xfId="388" applyNumberFormat="1" applyFont="1" applyFill="1" applyBorder="1" applyAlignment="1">
      <alignment horizontal="center" vertical="center" wrapText="1"/>
    </xf>
    <xf numFmtId="172" fontId="69" fillId="2" borderId="2" xfId="388" applyNumberFormat="1" applyFont="1" applyFill="1" applyBorder="1" applyAlignment="1">
      <alignment vertical="justify" wrapText="1"/>
    </xf>
    <xf numFmtId="172" fontId="100" fillId="2" borderId="2" xfId="388" applyNumberFormat="1" applyFont="1" applyFill="1" applyBorder="1" applyAlignment="1">
      <alignment horizontal="justify" vertical="center" wrapText="1"/>
    </xf>
    <xf numFmtId="49" fontId="93" fillId="2" borderId="2" xfId="388" applyNumberFormat="1" applyFont="1" applyFill="1" applyBorder="1" applyAlignment="1">
      <alignment horizontal="center" vertical="center" wrapText="1"/>
    </xf>
    <xf numFmtId="49" fontId="93" fillId="2" borderId="2" xfId="0" applyNumberFormat="1" applyFont="1" applyFill="1" applyBorder="1" applyAlignment="1">
      <alignment horizontal="center" vertical="center" wrapText="1"/>
    </xf>
    <xf numFmtId="172" fontId="100" fillId="69" borderId="2" xfId="0" applyNumberFormat="1" applyFont="1" applyFill="1" applyBorder="1" applyAlignment="1">
      <alignment horizontal="justify" vertical="center" wrapText="1"/>
    </xf>
    <xf numFmtId="172" fontId="64" fillId="2" borderId="2" xfId="0" applyNumberFormat="1" applyFont="1" applyFill="1" applyBorder="1" applyAlignment="1">
      <alignment horizontal="justify" vertical="center" wrapText="1"/>
    </xf>
    <xf numFmtId="0" fontId="0" fillId="2" borderId="0" xfId="0" applyFill="1"/>
    <xf numFmtId="174" fontId="76" fillId="2" borderId="2" xfId="3" applyNumberFormat="1" applyFont="1" applyFill="1" applyBorder="1" applyAlignment="1">
      <alignment horizontal="center" vertical="center" wrapText="1"/>
    </xf>
    <xf numFmtId="169" fontId="69" fillId="68" borderId="2" xfId="3" applyNumberFormat="1" applyFont="1" applyFill="1" applyBorder="1" applyAlignment="1">
      <alignment horizontal="center" vertical="center" wrapText="1"/>
    </xf>
    <xf numFmtId="174" fontId="93" fillId="68" borderId="2" xfId="388" applyNumberFormat="1" applyFont="1" applyFill="1" applyBorder="1" applyAlignment="1">
      <alignment horizontal="center" vertical="center" wrapText="1"/>
    </xf>
    <xf numFmtId="172" fontId="93" fillId="68" borderId="3" xfId="388" applyNumberFormat="1" applyFont="1" applyFill="1" applyBorder="1" applyAlignment="1">
      <alignment horizontal="justify" vertical="center" wrapText="1"/>
    </xf>
    <xf numFmtId="172" fontId="69" fillId="2" borderId="2" xfId="388" applyNumberFormat="1" applyFont="1" applyFill="1" applyBorder="1" applyAlignment="1">
      <alignment horizontal="justify" vertical="center" wrapText="1"/>
    </xf>
    <xf numFmtId="0" fontId="49" fillId="0" borderId="0" xfId="388" applyAlignment="1">
      <alignment horizontal="center" vertical="center"/>
    </xf>
    <xf numFmtId="164" fontId="100" fillId="0" borderId="80" xfId="388" applyNumberFormat="1" applyFont="1" applyFill="1" applyBorder="1" applyAlignment="1">
      <alignment horizontal="center" vertical="center" wrapText="1"/>
    </xf>
    <xf numFmtId="164" fontId="100" fillId="0" borderId="81" xfId="38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6" fillId="0" borderId="0" xfId="584" applyFont="1" applyAlignment="1">
      <alignment horizontal="left"/>
    </xf>
    <xf numFmtId="0" fontId="57" fillId="0" borderId="0" xfId="584" applyFont="1" applyAlignment="1">
      <alignment horizontal="left"/>
    </xf>
    <xf numFmtId="0" fontId="107" fillId="0" borderId="0" xfId="584" applyFont="1"/>
    <xf numFmtId="0" fontId="57" fillId="0" borderId="0" xfId="584" applyFont="1" applyAlignment="1">
      <alignment horizontal="right"/>
    </xf>
    <xf numFmtId="0" fontId="107" fillId="0" borderId="1" xfId="584" applyFont="1" applyBorder="1" applyAlignment="1"/>
    <xf numFmtId="0" fontId="86" fillId="0" borderId="0" xfId="584" applyFont="1"/>
    <xf numFmtId="49" fontId="102" fillId="0" borderId="82" xfId="552" applyNumberFormat="1" applyFont="1" applyBorder="1" applyAlignment="1" applyProtection="1">
      <alignment horizontal="center" vertical="center" wrapText="1"/>
    </xf>
    <xf numFmtId="172" fontId="102" fillId="0" borderId="82" xfId="552" applyNumberFormat="1" applyFont="1" applyBorder="1" applyAlignment="1" applyProtection="1">
      <alignment horizontal="justify" vertical="center" wrapText="1"/>
    </xf>
    <xf numFmtId="164" fontId="102" fillId="0" borderId="82" xfId="552" applyNumberFormat="1" applyFont="1" applyBorder="1" applyAlignment="1" applyProtection="1">
      <alignment horizontal="center" wrapText="1"/>
    </xf>
    <xf numFmtId="49" fontId="100" fillId="0" borderId="82" xfId="552" applyNumberFormat="1" applyFont="1" applyBorder="1" applyAlignment="1" applyProtection="1">
      <alignment horizontal="center" vertical="center" wrapText="1"/>
    </xf>
    <xf numFmtId="172" fontId="100" fillId="0" borderId="82" xfId="552" applyNumberFormat="1" applyFont="1" applyBorder="1" applyAlignment="1" applyProtection="1">
      <alignment horizontal="justify" vertical="center" wrapText="1"/>
    </xf>
    <xf numFmtId="49" fontId="108" fillId="0" borderId="2" xfId="552" applyNumberFormat="1" applyFont="1" applyBorder="1" applyAlignment="1" applyProtection="1">
      <alignment horizontal="center" vertical="center" wrapText="1"/>
    </xf>
    <xf numFmtId="172" fontId="108" fillId="0" borderId="2" xfId="552" applyNumberFormat="1" applyFont="1" applyBorder="1" applyAlignment="1" applyProtection="1">
      <alignment horizontal="justify" vertical="center" wrapText="1"/>
    </xf>
    <xf numFmtId="168" fontId="102" fillId="0" borderId="82" xfId="552" applyNumberFormat="1" applyFont="1" applyBorder="1" applyAlignment="1" applyProtection="1">
      <alignment horizontal="center" wrapText="1"/>
    </xf>
    <xf numFmtId="168" fontId="100" fillId="0" borderId="82" xfId="552" applyNumberFormat="1" applyFont="1" applyBorder="1" applyAlignment="1" applyProtection="1">
      <alignment horizontal="center" wrapText="1"/>
    </xf>
    <xf numFmtId="168" fontId="108" fillId="0" borderId="2" xfId="552" applyNumberFormat="1" applyFont="1" applyBorder="1" applyAlignment="1" applyProtection="1">
      <alignment horizontal="center" wrapText="1"/>
    </xf>
    <xf numFmtId="49" fontId="76" fillId="0" borderId="82" xfId="552" applyNumberFormat="1" applyFont="1" applyBorder="1" applyAlignment="1" applyProtection="1">
      <alignment horizontal="center" vertical="center" wrapText="1"/>
    </xf>
    <xf numFmtId="172" fontId="76" fillId="0" borderId="82" xfId="552" applyNumberFormat="1" applyFont="1" applyBorder="1" applyAlignment="1" applyProtection="1">
      <alignment horizontal="justify" vertical="center" wrapText="1"/>
    </xf>
    <xf numFmtId="168" fontId="76" fillId="0" borderId="82" xfId="552" applyNumberFormat="1" applyFont="1" applyBorder="1" applyAlignment="1" applyProtection="1">
      <alignment horizontal="center" wrapText="1"/>
    </xf>
    <xf numFmtId="49" fontId="109" fillId="0" borderId="82" xfId="552" applyNumberFormat="1" applyFont="1" applyBorder="1" applyAlignment="1" applyProtection="1">
      <alignment horizontal="center" vertical="center" wrapText="1"/>
    </xf>
    <xf numFmtId="172" fontId="109" fillId="0" borderId="82" xfId="552" applyNumberFormat="1" applyFont="1" applyBorder="1" applyAlignment="1" applyProtection="1">
      <alignment horizontal="justify" vertical="center" wrapText="1"/>
    </xf>
    <xf numFmtId="168" fontId="109" fillId="0" borderId="82" xfId="552" applyNumberFormat="1" applyFont="1" applyBorder="1" applyAlignment="1" applyProtection="1">
      <alignment horizontal="center" wrapText="1"/>
    </xf>
    <xf numFmtId="169" fontId="3" fillId="0" borderId="0" xfId="663" applyNumberFormat="1" applyFont="1"/>
    <xf numFmtId="0" fontId="3" fillId="0" borderId="2" xfId="1" applyFont="1" applyBorder="1" applyAlignment="1">
      <alignment horizontal="center" vertical="center" wrapText="1"/>
    </xf>
    <xf numFmtId="171" fontId="6" fillId="5" borderId="2" xfId="1" applyNumberFormat="1" applyFont="1" applyFill="1" applyBorder="1" applyAlignment="1">
      <alignment horizontal="center" vertical="top" wrapText="1"/>
    </xf>
    <xf numFmtId="171" fontId="6" fillId="69" borderId="2" xfId="1" applyNumberFormat="1" applyFont="1" applyFill="1" applyBorder="1" applyAlignment="1">
      <alignment horizontal="center" vertical="center" wrapText="1"/>
    </xf>
    <xf numFmtId="171" fontId="6" fillId="2" borderId="2" xfId="1" applyNumberFormat="1" applyFont="1" applyFill="1" applyBorder="1" applyAlignment="1">
      <alignment horizontal="center" vertical="center" wrapText="1"/>
    </xf>
    <xf numFmtId="171" fontId="3" fillId="6" borderId="2" xfId="1" applyNumberFormat="1" applyFont="1" applyFill="1" applyBorder="1" applyAlignment="1">
      <alignment horizontal="center" vertical="top" wrapText="1"/>
    </xf>
    <xf numFmtId="171" fontId="6" fillId="5" borderId="2" xfId="1" applyNumberFormat="1" applyFont="1" applyFill="1" applyBorder="1" applyAlignment="1">
      <alignment horizontal="center" vertical="center" wrapText="1"/>
    </xf>
    <xf numFmtId="171" fontId="84" fillId="2" borderId="2" xfId="1" applyNumberFormat="1" applyFont="1" applyFill="1" applyBorder="1" applyAlignment="1">
      <alignment horizontal="center" vertical="center" wrapText="1"/>
    </xf>
    <xf numFmtId="171" fontId="86" fillId="2" borderId="2" xfId="1" applyNumberFormat="1" applyFont="1" applyFill="1" applyBorder="1" applyAlignment="1">
      <alignment horizontal="center" vertical="center" wrapText="1"/>
    </xf>
    <xf numFmtId="171" fontId="3" fillId="2" borderId="2" xfId="1" applyNumberFormat="1" applyFont="1" applyFill="1" applyBorder="1" applyAlignment="1">
      <alignment horizontal="center" vertical="center" wrapText="1"/>
    </xf>
    <xf numFmtId="171" fontId="3" fillId="6" borderId="2" xfId="1" applyNumberFormat="1" applyFont="1" applyFill="1" applyBorder="1" applyAlignment="1">
      <alignment horizontal="center" vertical="center" wrapText="1"/>
    </xf>
    <xf numFmtId="171" fontId="6" fillId="69" borderId="2" xfId="1" applyNumberFormat="1" applyFont="1" applyFill="1" applyBorder="1" applyAlignment="1">
      <alignment horizontal="center" vertical="top" wrapText="1"/>
    </xf>
    <xf numFmtId="171" fontId="6" fillId="2" borderId="2" xfId="1" applyNumberFormat="1" applyFont="1" applyFill="1" applyBorder="1" applyAlignment="1">
      <alignment horizontal="center" vertical="top" wrapText="1"/>
    </xf>
    <xf numFmtId="171" fontId="6" fillId="5" borderId="2" xfId="1" applyNumberFormat="1" applyFont="1" applyFill="1" applyBorder="1" applyAlignment="1">
      <alignment horizontal="center" vertical="center"/>
    </xf>
    <xf numFmtId="171" fontId="6" fillId="69" borderId="2" xfId="1" applyNumberFormat="1" applyFont="1" applyFill="1" applyBorder="1" applyAlignment="1">
      <alignment horizontal="center" vertical="center"/>
    </xf>
    <xf numFmtId="171" fontId="6" fillId="2" borderId="2" xfId="1" applyNumberFormat="1" applyFont="1" applyFill="1" applyBorder="1" applyAlignment="1">
      <alignment horizontal="center" vertical="center"/>
    </xf>
    <xf numFmtId="171" fontId="6" fillId="71" borderId="2" xfId="1" applyNumberFormat="1" applyFont="1" applyFill="1" applyBorder="1" applyAlignment="1">
      <alignment horizontal="center" vertical="top" wrapText="1"/>
    </xf>
    <xf numFmtId="171" fontId="6" fillId="6" borderId="2" xfId="1" applyNumberFormat="1" applyFont="1" applyFill="1" applyBorder="1" applyAlignment="1">
      <alignment horizontal="center" vertical="center" wrapText="1"/>
    </xf>
    <xf numFmtId="171" fontId="3" fillId="2" borderId="2" xfId="1" applyNumberFormat="1" applyFont="1" applyFill="1" applyBorder="1" applyAlignment="1">
      <alignment horizontal="center" vertical="center"/>
    </xf>
    <xf numFmtId="171" fontId="6" fillId="6" borderId="2" xfId="1" applyNumberFormat="1" applyFont="1" applyFill="1" applyBorder="1" applyAlignment="1">
      <alignment horizontal="center" vertical="center"/>
    </xf>
    <xf numFmtId="171" fontId="6" fillId="3" borderId="2" xfId="1" applyNumberFormat="1" applyFont="1" applyFill="1" applyBorder="1" applyAlignment="1">
      <alignment horizontal="center" vertical="center" wrapText="1"/>
    </xf>
    <xf numFmtId="171" fontId="6" fillId="71" borderId="2" xfId="1" applyNumberFormat="1" applyFont="1" applyFill="1" applyBorder="1" applyAlignment="1">
      <alignment horizontal="center" vertical="center"/>
    </xf>
    <xf numFmtId="168" fontId="76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164" fontId="59" fillId="5" borderId="2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169" fontId="64" fillId="6" borderId="2" xfId="1" applyNumberFormat="1" applyFont="1" applyFill="1" applyBorder="1" applyAlignment="1">
      <alignment horizontal="center" vertical="center" wrapText="1"/>
    </xf>
    <xf numFmtId="169" fontId="57" fillId="0" borderId="2" xfId="1" applyNumberFormat="1" applyFont="1" applyFill="1" applyBorder="1" applyAlignment="1">
      <alignment horizontal="center" vertical="center" wrapText="1"/>
    </xf>
    <xf numFmtId="0" fontId="107" fillId="2" borderId="0" xfId="672" applyFont="1" applyFill="1"/>
    <xf numFmtId="0" fontId="1" fillId="2" borderId="0" xfId="672" applyFill="1"/>
    <xf numFmtId="0" fontId="78" fillId="2" borderId="0" xfId="672" applyFont="1" applyFill="1" applyAlignment="1">
      <alignment horizontal="right"/>
    </xf>
    <xf numFmtId="0" fontId="57" fillId="2" borderId="0" xfId="672" applyFont="1" applyFill="1" applyAlignment="1">
      <alignment horizontal="center" wrapText="1"/>
    </xf>
    <xf numFmtId="0" fontId="57" fillId="2" borderId="2" xfId="672" applyFont="1" applyFill="1" applyBorder="1" applyAlignment="1">
      <alignment horizontal="center" vertical="top" wrapText="1"/>
    </xf>
    <xf numFmtId="0" fontId="3" fillId="2" borderId="2" xfId="672" applyFont="1" applyFill="1" applyBorder="1" applyAlignment="1">
      <alignment horizontal="center" vertical="top" wrapText="1"/>
    </xf>
    <xf numFmtId="1" fontId="3" fillId="2" borderId="2" xfId="672" applyNumberFormat="1" applyFont="1" applyFill="1" applyBorder="1" applyAlignment="1">
      <alignment horizontal="center" vertical="center" wrapText="1"/>
    </xf>
    <xf numFmtId="170" fontId="3" fillId="2" borderId="2" xfId="672" applyNumberFormat="1" applyFont="1" applyFill="1" applyBorder="1" applyAlignment="1">
      <alignment horizontal="left" vertical="center" wrapText="1"/>
    </xf>
    <xf numFmtId="170" fontId="3" fillId="2" borderId="2" xfId="672" applyNumberFormat="1" applyFont="1" applyFill="1" applyBorder="1" applyAlignment="1">
      <alignment horizontal="center" vertical="center" wrapText="1"/>
    </xf>
    <xf numFmtId="164" fontId="3" fillId="2" borderId="2" xfId="672" applyNumberFormat="1" applyFont="1" applyFill="1" applyBorder="1" applyAlignment="1">
      <alignment horizontal="center" vertical="center" wrapText="1"/>
    </xf>
    <xf numFmtId="170" fontId="6" fillId="2" borderId="2" xfId="672" applyNumberFormat="1" applyFont="1" applyFill="1" applyBorder="1" applyAlignment="1">
      <alignment horizontal="center" vertical="center" wrapText="1"/>
    </xf>
    <xf numFmtId="1" fontId="6" fillId="2" borderId="2" xfId="672" applyNumberFormat="1" applyFont="1" applyFill="1" applyBorder="1" applyAlignment="1">
      <alignment horizontal="center" vertical="center" wrapText="1"/>
    </xf>
    <xf numFmtId="0" fontId="3" fillId="2" borderId="2" xfId="672" applyFont="1" applyFill="1" applyBorder="1" applyAlignment="1">
      <alignment horizontal="center" vertical="center" wrapText="1"/>
    </xf>
    <xf numFmtId="0" fontId="3" fillId="2" borderId="2" xfId="672" applyFont="1" applyFill="1" applyBorder="1" applyAlignment="1">
      <alignment vertical="center" wrapText="1"/>
    </xf>
    <xf numFmtId="0" fontId="107" fillId="0" borderId="0" xfId="668" applyFont="1"/>
    <xf numFmtId="0" fontId="107" fillId="0" borderId="0" xfId="668" applyFont="1" applyAlignment="1">
      <alignment horizontal="right"/>
    </xf>
    <xf numFmtId="0" fontId="110" fillId="0" borderId="0" xfId="668" applyFont="1" applyAlignment="1">
      <alignment horizontal="center" wrapText="1"/>
    </xf>
    <xf numFmtId="0" fontId="107" fillId="0" borderId="0" xfId="668" applyFont="1" applyAlignment="1">
      <alignment horizontal="right" wrapText="1"/>
    </xf>
    <xf numFmtId="0" fontId="78" fillId="0" borderId="2" xfId="668" applyFont="1" applyBorder="1" applyAlignment="1">
      <alignment horizontal="center" vertical="top" wrapText="1"/>
    </xf>
    <xf numFmtId="0" fontId="78" fillId="0" borderId="2" xfId="668" applyFont="1" applyBorder="1" applyAlignment="1">
      <alignment horizontal="center" vertical="center" wrapText="1"/>
    </xf>
    <xf numFmtId="0" fontId="111" fillId="0" borderId="3" xfId="1" applyFont="1" applyBorder="1" applyAlignment="1">
      <alignment vertical="top" wrapText="1"/>
    </xf>
    <xf numFmtId="0" fontId="57" fillId="0" borderId="2" xfId="1" applyFont="1" applyBorder="1" applyAlignment="1">
      <alignment vertical="top" wrapText="1"/>
    </xf>
    <xf numFmtId="164" fontId="112" fillId="0" borderId="2" xfId="1" applyNumberFormat="1" applyFont="1" applyBorder="1" applyAlignment="1">
      <alignment horizontal="center" vertical="center"/>
    </xf>
    <xf numFmtId="164" fontId="57" fillId="0" borderId="2" xfId="668" applyNumberFormat="1" applyFont="1" applyBorder="1" applyAlignment="1">
      <alignment horizontal="center" vertical="center" wrapText="1"/>
    </xf>
    <xf numFmtId="0" fontId="76" fillId="0" borderId="3" xfId="1" applyFont="1" applyBorder="1" applyAlignment="1">
      <alignment vertical="top" wrapText="1"/>
    </xf>
    <xf numFmtId="164" fontId="112" fillId="0" borderId="2" xfId="1" applyNumberFormat="1" applyFont="1" applyBorder="1" applyAlignment="1">
      <alignment horizontal="center" vertical="center" wrapText="1"/>
    </xf>
    <xf numFmtId="0" fontId="76" fillId="0" borderId="2" xfId="1" applyFont="1" applyBorder="1" applyAlignment="1">
      <alignment vertical="top" wrapText="1"/>
    </xf>
    <xf numFmtId="164" fontId="70" fillId="0" borderId="2" xfId="668" applyNumberFormat="1" applyFont="1" applyBorder="1" applyAlignment="1">
      <alignment horizontal="center" vertical="center" wrapText="1"/>
    </xf>
    <xf numFmtId="0" fontId="110" fillId="0" borderId="0" xfId="668" applyFont="1"/>
    <xf numFmtId="169" fontId="57" fillId="2" borderId="2" xfId="1" applyNumberFormat="1" applyFont="1" applyFill="1" applyBorder="1" applyAlignment="1">
      <alignment horizontal="center" vertical="center" wrapText="1"/>
    </xf>
    <xf numFmtId="164" fontId="64" fillId="2" borderId="2" xfId="1" applyNumberFormat="1" applyFont="1" applyFill="1" applyBorder="1" applyAlignment="1">
      <alignment horizontal="center" vertical="center" wrapText="1"/>
    </xf>
    <xf numFmtId="0" fontId="105" fillId="0" borderId="2" xfId="0" applyFont="1" applyFill="1" applyBorder="1" applyAlignment="1">
      <alignment horizontal="center" vertical="center" wrapText="1"/>
    </xf>
    <xf numFmtId="0" fontId="105" fillId="0" borderId="2" xfId="0" applyFont="1" applyFill="1" applyBorder="1" applyAlignment="1">
      <alignment horizontal="center" vertical="center"/>
    </xf>
    <xf numFmtId="0" fontId="76" fillId="0" borderId="2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164" fontId="76" fillId="2" borderId="2" xfId="1" applyNumberFormat="1" applyFont="1" applyFill="1" applyBorder="1" applyAlignment="1">
      <alignment horizontal="center" vertical="center"/>
    </xf>
    <xf numFmtId="49" fontId="78" fillId="2" borderId="0" xfId="1" applyNumberFormat="1" applyFont="1" applyFill="1" applyAlignment="1">
      <alignment horizontal="right"/>
    </xf>
    <xf numFmtId="0" fontId="97" fillId="0" borderId="2" xfId="388" applyFont="1" applyBorder="1" applyAlignment="1">
      <alignment horizontal="center" vertical="center" wrapText="1"/>
    </xf>
    <xf numFmtId="0" fontId="69" fillId="0" borderId="0" xfId="388" applyFont="1" applyAlignment="1">
      <alignment horizontal="right"/>
    </xf>
    <xf numFmtId="0" fontId="76" fillId="2" borderId="0" xfId="1" applyFont="1" applyFill="1" applyAlignment="1">
      <alignment horizontal="right" vertical="center" wrapText="1"/>
    </xf>
    <xf numFmtId="0" fontId="91" fillId="0" borderId="0" xfId="388" applyNumberFormat="1" applyFont="1" applyFill="1" applyBorder="1" applyAlignment="1">
      <alignment horizontal="right" vertical="center"/>
    </xf>
    <xf numFmtId="0" fontId="93" fillId="0" borderId="0" xfId="388" applyNumberFormat="1" applyFont="1" applyFill="1" applyBorder="1" applyAlignment="1">
      <alignment horizontal="center" vertical="center" wrapText="1"/>
    </xf>
    <xf numFmtId="49" fontId="95" fillId="0" borderId="2" xfId="388" applyNumberFormat="1" applyFont="1" applyFill="1" applyBorder="1" applyAlignment="1">
      <alignment horizontal="center" vertical="center" wrapText="1"/>
    </xf>
    <xf numFmtId="0" fontId="96" fillId="0" borderId="21" xfId="388" applyFont="1" applyBorder="1" applyAlignment="1">
      <alignment horizontal="center" vertical="center" wrapText="1"/>
    </xf>
    <xf numFmtId="0" fontId="96" fillId="0" borderId="26" xfId="388" applyFont="1" applyBorder="1" applyAlignment="1">
      <alignment horizontal="center" vertical="center" wrapText="1"/>
    </xf>
    <xf numFmtId="0" fontId="96" fillId="0" borderId="24" xfId="388" applyFont="1" applyBorder="1" applyAlignment="1">
      <alignment horizontal="center" vertical="center" wrapText="1"/>
    </xf>
    <xf numFmtId="0" fontId="64" fillId="2" borderId="0" xfId="1" applyFont="1" applyFill="1" applyBorder="1" applyAlignment="1">
      <alignment horizontal="center" vertical="center" wrapText="1"/>
    </xf>
    <xf numFmtId="0" fontId="63" fillId="0" borderId="0" xfId="1" applyFont="1" applyAlignment="1">
      <alignment horizontal="right"/>
    </xf>
    <xf numFmtId="49" fontId="6" fillId="0" borderId="3" xfId="663" applyNumberFormat="1" applyFont="1" applyBorder="1" applyAlignment="1" applyProtection="1">
      <alignment horizontal="center"/>
    </xf>
    <xf numFmtId="49" fontId="6" fillId="0" borderId="23" xfId="663" applyNumberFormat="1" applyFont="1" applyBorder="1" applyAlignment="1" applyProtection="1">
      <alignment horizontal="center"/>
    </xf>
    <xf numFmtId="49" fontId="6" fillId="0" borderId="3" xfId="663" applyNumberFormat="1" applyFont="1" applyBorder="1" applyAlignment="1" applyProtection="1">
      <alignment horizontal="center" vertical="center" wrapText="1"/>
    </xf>
    <xf numFmtId="49" fontId="6" fillId="0" borderId="22" xfId="663" applyNumberFormat="1" applyFont="1" applyBorder="1" applyAlignment="1" applyProtection="1">
      <alignment horizontal="center" vertical="center" wrapText="1"/>
    </xf>
    <xf numFmtId="49" fontId="6" fillId="0" borderId="23" xfId="663" applyNumberFormat="1" applyFont="1" applyBorder="1" applyAlignment="1" applyProtection="1">
      <alignment horizontal="center" vertical="center" wrapText="1"/>
    </xf>
    <xf numFmtId="0" fontId="3" fillId="2" borderId="0" xfId="663" applyFont="1" applyFill="1" applyBorder="1" applyAlignment="1" applyProtection="1">
      <alignment horizontal="right"/>
    </xf>
    <xf numFmtId="0" fontId="3" fillId="2" borderId="0" xfId="663" applyFont="1" applyFill="1" applyBorder="1" applyAlignment="1" applyProtection="1">
      <alignment horizontal="right" vertical="top" wrapText="1"/>
    </xf>
    <xf numFmtId="0" fontId="64" fillId="0" borderId="0" xfId="663" applyFont="1" applyBorder="1" applyAlignment="1" applyProtection="1">
      <alignment horizontal="center" vertical="center" wrapText="1"/>
    </xf>
    <xf numFmtId="49" fontId="57" fillId="0" borderId="0" xfId="584" applyNumberFormat="1" applyFont="1" applyAlignment="1">
      <alignment horizontal="right"/>
    </xf>
    <xf numFmtId="0" fontId="57" fillId="0" borderId="0" xfId="584" applyFont="1" applyAlignment="1">
      <alignment horizontal="right"/>
    </xf>
    <xf numFmtId="0" fontId="69" fillId="0" borderId="0" xfId="584" applyFont="1" applyBorder="1" applyAlignment="1">
      <alignment horizontal="center" vertical="center" wrapText="1"/>
    </xf>
    <xf numFmtId="49" fontId="107" fillId="0" borderId="1" xfId="584" applyNumberFormat="1" applyFont="1" applyBorder="1" applyAlignment="1">
      <alignment horizontal="right"/>
    </xf>
    <xf numFmtId="172" fontId="95" fillId="0" borderId="21" xfId="552" applyNumberFormat="1" applyFont="1" applyBorder="1" applyAlignment="1" applyProtection="1">
      <alignment horizontal="center" vertical="center" wrapText="1"/>
    </xf>
    <xf numFmtId="172" fontId="95" fillId="0" borderId="24" xfId="552" applyNumberFormat="1" applyFont="1" applyBorder="1" applyAlignment="1" applyProtection="1">
      <alignment horizontal="center" vertical="center" wrapText="1"/>
    </xf>
    <xf numFmtId="172" fontId="95" fillId="0" borderId="2" xfId="552" applyNumberFormat="1" applyFont="1" applyBorder="1" applyAlignment="1" applyProtection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73" fillId="0" borderId="0" xfId="1" applyFont="1" applyFill="1" applyAlignment="1">
      <alignment horizontal="center" vertical="center"/>
    </xf>
    <xf numFmtId="0" fontId="73" fillId="0" borderId="0" xfId="1" applyFont="1" applyFill="1" applyAlignment="1">
      <alignment horizontal="center" vertical="center" wrapText="1"/>
    </xf>
    <xf numFmtId="0" fontId="72" fillId="0" borderId="1" xfId="1" applyFont="1" applyFill="1" applyBorder="1" applyAlignment="1">
      <alignment horizontal="right" vertical="center"/>
    </xf>
    <xf numFmtId="0" fontId="72" fillId="0" borderId="0" xfId="1" applyFont="1" applyFill="1" applyBorder="1" applyAlignment="1">
      <alignment horizontal="right" vertical="center"/>
    </xf>
    <xf numFmtId="0" fontId="57" fillId="0" borderId="0" xfId="1" applyFont="1" applyFill="1" applyBorder="1" applyAlignment="1">
      <alignment horizontal="right"/>
    </xf>
    <xf numFmtId="0" fontId="57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0" fontId="64" fillId="0" borderId="0" xfId="1" applyFont="1" applyFill="1" applyAlignment="1">
      <alignment horizontal="center"/>
    </xf>
    <xf numFmtId="0" fontId="64" fillId="0" borderId="0" xfId="1" applyFont="1" applyFill="1" applyAlignment="1">
      <alignment horizontal="center" wrapText="1"/>
    </xf>
    <xf numFmtId="0" fontId="64" fillId="0" borderId="0" xfId="1" applyFont="1" applyFill="1" applyAlignment="1">
      <alignment horizontal="center" vertical="center" wrapText="1"/>
    </xf>
    <xf numFmtId="0" fontId="64" fillId="0" borderId="0" xfId="1" applyFont="1" applyFill="1" applyAlignment="1">
      <alignment horizontal="center" vertical="center"/>
    </xf>
    <xf numFmtId="0" fontId="69" fillId="0" borderId="3" xfId="1" applyFont="1" applyBorder="1" applyAlignment="1">
      <alignment horizontal="center" vertical="center"/>
    </xf>
    <xf numFmtId="0" fontId="69" fillId="0" borderId="23" xfId="1" applyFont="1" applyBorder="1" applyAlignment="1">
      <alignment horizontal="center" vertical="center"/>
    </xf>
    <xf numFmtId="0" fontId="57" fillId="2" borderId="0" xfId="1" applyFont="1" applyFill="1" applyAlignment="1">
      <alignment horizontal="right"/>
    </xf>
    <xf numFmtId="0" fontId="69" fillId="0" borderId="0" xfId="1" applyFont="1" applyBorder="1" applyAlignment="1">
      <alignment horizontal="center" vertical="center" wrapText="1"/>
    </xf>
    <xf numFmtId="0" fontId="76" fillId="0" borderId="21" xfId="1" applyFont="1" applyBorder="1" applyAlignment="1">
      <alignment horizontal="center" vertical="center" wrapText="1"/>
    </xf>
    <xf numFmtId="0" fontId="76" fillId="0" borderId="26" xfId="1" applyFont="1" applyBorder="1" applyAlignment="1">
      <alignment horizontal="center" vertical="center" wrapText="1"/>
    </xf>
    <xf numFmtId="0" fontId="76" fillId="0" borderId="24" xfId="1" applyFont="1" applyBorder="1" applyAlignment="1">
      <alignment horizontal="center" vertical="center" wrapText="1"/>
    </xf>
    <xf numFmtId="0" fontId="76" fillId="0" borderId="2" xfId="1" applyFont="1" applyBorder="1" applyAlignment="1">
      <alignment horizontal="center" vertical="center" wrapText="1"/>
    </xf>
    <xf numFmtId="0" fontId="76" fillId="0" borderId="27" xfId="1" applyFont="1" applyBorder="1" applyAlignment="1">
      <alignment horizontal="center" vertical="center" wrapText="1"/>
    </xf>
    <xf numFmtId="0" fontId="76" fillId="0" borderId="28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76" fillId="0" borderId="22" xfId="1" applyFont="1" applyBorder="1" applyAlignment="1">
      <alignment horizontal="center" vertical="center" wrapText="1"/>
    </xf>
    <xf numFmtId="0" fontId="64" fillId="2" borderId="0" xfId="1" applyFont="1" applyFill="1" applyAlignment="1">
      <alignment horizontal="center" vertical="center" wrapText="1"/>
    </xf>
    <xf numFmtId="0" fontId="64" fillId="6" borderId="2" xfId="1" applyFont="1" applyFill="1" applyBorder="1" applyAlignment="1">
      <alignment horizontal="left" vertical="top" wrapText="1"/>
    </xf>
    <xf numFmtId="0" fontId="64" fillId="6" borderId="3" xfId="1" applyFont="1" applyFill="1" applyBorder="1" applyAlignment="1">
      <alignment horizontal="left" vertical="top" wrapText="1"/>
    </xf>
    <xf numFmtId="0" fontId="64" fillId="6" borderId="22" xfId="1" applyFont="1" applyFill="1" applyBorder="1" applyAlignment="1">
      <alignment horizontal="left" vertical="top" wrapText="1"/>
    </xf>
    <xf numFmtId="0" fontId="64" fillId="6" borderId="23" xfId="1" applyFont="1" applyFill="1" applyBorder="1" applyAlignment="1">
      <alignment horizontal="left" vertical="top" wrapText="1"/>
    </xf>
    <xf numFmtId="49" fontId="64" fillId="6" borderId="3" xfId="1" applyNumberFormat="1" applyFont="1" applyFill="1" applyBorder="1" applyAlignment="1">
      <alignment horizontal="left" vertical="top" wrapText="1"/>
    </xf>
    <xf numFmtId="49" fontId="64" fillId="6" borderId="22" xfId="1" applyNumberFormat="1" applyFont="1" applyFill="1" applyBorder="1" applyAlignment="1">
      <alignment horizontal="left" vertical="top" wrapText="1"/>
    </xf>
    <xf numFmtId="49" fontId="64" fillId="6" borderId="23" xfId="1" applyNumberFormat="1" applyFont="1" applyFill="1" applyBorder="1" applyAlignment="1">
      <alignment horizontal="left" vertical="top" wrapText="1"/>
    </xf>
    <xf numFmtId="0" fontId="64" fillId="2" borderId="0" xfId="1" applyFont="1" applyFill="1" applyAlignment="1">
      <alignment horizontal="center"/>
    </xf>
    <xf numFmtId="49" fontId="57" fillId="2" borderId="2" xfId="1" applyNumberFormat="1" applyFont="1" applyFill="1" applyBorder="1" applyAlignment="1">
      <alignment horizontal="center" vertical="top" wrapText="1"/>
    </xf>
    <xf numFmtId="0" fontId="57" fillId="2" borderId="2" xfId="1" applyFont="1" applyFill="1" applyBorder="1" applyAlignment="1">
      <alignment horizontal="center" vertical="top" wrapText="1"/>
    </xf>
    <xf numFmtId="0" fontId="57" fillId="2" borderId="21" xfId="1" applyFont="1" applyFill="1" applyBorder="1" applyAlignment="1">
      <alignment horizontal="center" vertical="top" wrapText="1"/>
    </xf>
    <xf numFmtId="0" fontId="57" fillId="2" borderId="24" xfId="1" applyFont="1" applyFill="1" applyBorder="1" applyAlignment="1">
      <alignment horizontal="center" vertical="top" wrapText="1"/>
    </xf>
    <xf numFmtId="0" fontId="64" fillId="2" borderId="0" xfId="1" applyFont="1" applyFill="1" applyAlignment="1">
      <alignment horizontal="center" wrapText="1"/>
    </xf>
    <xf numFmtId="0" fontId="78" fillId="2" borderId="0" xfId="1" applyFont="1" applyFill="1" applyAlignment="1">
      <alignment horizontal="right"/>
    </xf>
    <xf numFmtId="49" fontId="78" fillId="2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right"/>
    </xf>
    <xf numFmtId="0" fontId="67" fillId="0" borderId="21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4" xfId="0" applyFont="1" applyBorder="1" applyAlignment="1">
      <alignment horizontal="center" vertical="top" wrapText="1"/>
    </xf>
    <xf numFmtId="0" fontId="64" fillId="0" borderId="22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center" wrapText="1"/>
    </xf>
    <xf numFmtId="0" fontId="64" fillId="0" borderId="0" xfId="673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29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left" vertical="center" wrapText="1"/>
    </xf>
    <xf numFmtId="0" fontId="66" fillId="0" borderId="0" xfId="0" applyFont="1" applyBorder="1" applyAlignment="1">
      <alignment horizontal="center" vertical="center" wrapText="1"/>
    </xf>
    <xf numFmtId="0" fontId="65" fillId="2" borderId="0" xfId="1" applyFont="1" applyFill="1" applyAlignment="1">
      <alignment horizontal="right" wrapText="1"/>
    </xf>
    <xf numFmtId="0" fontId="69" fillId="0" borderId="0" xfId="1" applyFont="1" applyAlignment="1">
      <alignment horizontal="center" vertical="center" wrapText="1"/>
    </xf>
    <xf numFmtId="0" fontId="57" fillId="0" borderId="0" xfId="1" applyFont="1" applyBorder="1" applyAlignment="1">
      <alignment horizontal="right"/>
    </xf>
    <xf numFmtId="0" fontId="57" fillId="0" borderId="40" xfId="1" applyFont="1" applyBorder="1" applyAlignment="1">
      <alignment horizontal="right"/>
    </xf>
    <xf numFmtId="0" fontId="78" fillId="0" borderId="39" xfId="1" applyFont="1" applyBorder="1" applyAlignment="1">
      <alignment horizontal="center" vertical="top" wrapText="1"/>
    </xf>
    <xf numFmtId="0" fontId="78" fillId="0" borderId="37" xfId="1" applyFont="1" applyBorder="1" applyAlignment="1">
      <alignment horizontal="center" vertical="top" wrapText="1"/>
    </xf>
    <xf numFmtId="0" fontId="78" fillId="0" borderId="31" xfId="1" applyFont="1" applyBorder="1" applyAlignment="1">
      <alignment horizontal="center" vertical="top" wrapText="1"/>
    </xf>
    <xf numFmtId="0" fontId="78" fillId="0" borderId="30" xfId="1" applyFont="1" applyBorder="1" applyAlignment="1">
      <alignment horizontal="center" vertical="top" wrapText="1"/>
    </xf>
    <xf numFmtId="0" fontId="78" fillId="0" borderId="39" xfId="1" applyFont="1" applyBorder="1" applyAlignment="1">
      <alignment horizontal="center" vertical="center" wrapText="1"/>
    </xf>
    <xf numFmtId="0" fontId="78" fillId="0" borderId="37" xfId="1" applyFont="1" applyBorder="1" applyAlignment="1">
      <alignment horizontal="center" vertical="center" wrapText="1"/>
    </xf>
    <xf numFmtId="0" fontId="70" fillId="0" borderId="35" xfId="1" applyFont="1" applyBorder="1" applyAlignment="1">
      <alignment horizontal="center" vertical="top" wrapText="1"/>
    </xf>
    <xf numFmtId="0" fontId="70" fillId="0" borderId="36" xfId="1" applyFont="1" applyBorder="1" applyAlignment="1">
      <alignment horizontal="center" vertical="top" wrapText="1"/>
    </xf>
    <xf numFmtId="0" fontId="70" fillId="0" borderId="34" xfId="1" applyFont="1" applyBorder="1" applyAlignment="1">
      <alignment horizontal="center" vertical="top" wrapText="1"/>
    </xf>
    <xf numFmtId="4" fontId="70" fillId="0" borderId="35" xfId="1" applyNumberFormat="1" applyFont="1" applyBorder="1" applyAlignment="1">
      <alignment horizontal="center" vertical="top" wrapText="1"/>
    </xf>
    <xf numFmtId="4" fontId="70" fillId="0" borderId="34" xfId="1" applyNumberFormat="1" applyFont="1" applyBorder="1" applyAlignment="1">
      <alignment horizontal="center" vertical="top" wrapText="1"/>
    </xf>
    <xf numFmtId="0" fontId="78" fillId="0" borderId="2" xfId="1" applyFont="1" applyBorder="1" applyAlignment="1">
      <alignment horizontal="center" vertical="center" wrapText="1"/>
    </xf>
    <xf numFmtId="0" fontId="70" fillId="0" borderId="31" xfId="1" applyFont="1" applyBorder="1" applyAlignment="1">
      <alignment horizontal="center" vertical="top" wrapText="1"/>
    </xf>
    <xf numFmtId="0" fontId="70" fillId="0" borderId="32" xfId="1" applyFont="1" applyBorder="1" applyAlignment="1">
      <alignment horizontal="center" vertical="top" wrapText="1"/>
    </xf>
    <xf numFmtId="0" fontId="70" fillId="0" borderId="30" xfId="1" applyFont="1" applyBorder="1" applyAlignment="1">
      <alignment horizontal="center" vertical="top" wrapText="1"/>
    </xf>
    <xf numFmtId="4" fontId="70" fillId="0" borderId="31" xfId="1" applyNumberFormat="1" applyFont="1" applyBorder="1" applyAlignment="1">
      <alignment horizontal="center" vertical="top" wrapText="1"/>
    </xf>
    <xf numFmtId="4" fontId="70" fillId="0" borderId="30" xfId="1" applyNumberFormat="1" applyFont="1" applyBorder="1" applyAlignment="1">
      <alignment horizontal="center" vertical="top" wrapText="1"/>
    </xf>
    <xf numFmtId="0" fontId="57" fillId="71" borderId="0" xfId="1" applyFont="1" applyFill="1" applyBorder="1" applyAlignment="1">
      <alignment horizontal="right"/>
    </xf>
    <xf numFmtId="0" fontId="57" fillId="71" borderId="2" xfId="1" applyFont="1" applyFill="1" applyBorder="1" applyAlignment="1">
      <alignment horizontal="center" vertical="top" wrapText="1"/>
    </xf>
    <xf numFmtId="0" fontId="69" fillId="71" borderId="0" xfId="1" applyFont="1" applyFill="1" applyAlignment="1">
      <alignment horizontal="center"/>
    </xf>
    <xf numFmtId="0" fontId="3" fillId="71" borderId="0" xfId="1" applyFont="1" applyFill="1" applyAlignment="1">
      <alignment horizontal="right"/>
    </xf>
    <xf numFmtId="0" fontId="6" fillId="0" borderId="55" xfId="678" applyFont="1" applyBorder="1" applyAlignment="1">
      <alignment horizontal="center" wrapText="1"/>
    </xf>
    <xf numFmtId="0" fontId="6" fillId="0" borderId="56" xfId="678" applyFont="1" applyBorder="1" applyAlignment="1">
      <alignment horizontal="center" wrapText="1"/>
    </xf>
    <xf numFmtId="0" fontId="89" fillId="2" borderId="21" xfId="1" applyFont="1" applyFill="1" applyBorder="1" applyAlignment="1">
      <alignment horizontal="center" vertical="center" wrapText="1"/>
    </xf>
    <xf numFmtId="0" fontId="89" fillId="2" borderId="24" xfId="1" applyFont="1" applyFill="1" applyBorder="1" applyAlignment="1">
      <alignment horizontal="center" vertical="center" wrapText="1"/>
    </xf>
    <xf numFmtId="0" fontId="0" fillId="2" borderId="24" xfId="0" applyFill="1" applyBorder="1"/>
    <xf numFmtId="0" fontId="3" fillId="0" borderId="2" xfId="1" applyFont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0" fillId="2" borderId="26" xfId="0" applyFill="1" applyBorder="1"/>
    <xf numFmtId="0" fontId="3" fillId="2" borderId="45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0" fillId="2" borderId="46" xfId="0" applyFill="1" applyBorder="1"/>
    <xf numFmtId="0" fontId="89" fillId="2" borderId="43" xfId="1" applyFont="1" applyFill="1" applyBorder="1" applyAlignment="1">
      <alignment horizontal="center" vertical="center" wrapText="1"/>
    </xf>
    <xf numFmtId="0" fontId="89" fillId="2" borderId="26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0" fillId="2" borderId="50" xfId="0" applyFill="1" applyBorder="1"/>
    <xf numFmtId="0" fontId="0" fillId="2" borderId="52" xfId="0" applyFill="1" applyBorder="1"/>
    <xf numFmtId="0" fontId="3" fillId="0" borderId="42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64" fillId="0" borderId="0" xfId="678" applyFont="1" applyBorder="1" applyAlignment="1">
      <alignment horizontal="center"/>
    </xf>
    <xf numFmtId="0" fontId="88" fillId="0" borderId="0" xfId="678" applyFont="1" applyBorder="1" applyAlignment="1">
      <alignment horizontal="center" wrapText="1"/>
    </xf>
    <xf numFmtId="0" fontId="64" fillId="0" borderId="0" xfId="678" applyFont="1" applyBorder="1" applyAlignment="1">
      <alignment horizontal="center" wrapText="1"/>
    </xf>
    <xf numFmtId="0" fontId="59" fillId="5" borderId="2" xfId="1" applyFont="1" applyFill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57" fillId="0" borderId="2" xfId="1" applyFont="1" applyBorder="1" applyAlignment="1">
      <alignment horizontal="center" vertical="top" wrapText="1"/>
    </xf>
    <xf numFmtId="0" fontId="57" fillId="0" borderId="3" xfId="1" applyFont="1" applyBorder="1" applyAlignment="1">
      <alignment horizontal="center" vertical="top" wrapText="1"/>
    </xf>
    <xf numFmtId="0" fontId="57" fillId="0" borderId="22" xfId="1" applyFont="1" applyBorder="1" applyAlignment="1">
      <alignment horizontal="center" vertical="top" wrapText="1"/>
    </xf>
    <xf numFmtId="0" fontId="57" fillId="0" borderId="23" xfId="1" applyFont="1" applyBorder="1" applyAlignment="1">
      <alignment horizontal="center" vertical="top" wrapText="1"/>
    </xf>
    <xf numFmtId="0" fontId="3" fillId="0" borderId="0" xfId="675" applyFont="1" applyAlignment="1">
      <alignment horizontal="right"/>
    </xf>
    <xf numFmtId="0" fontId="70" fillId="72" borderId="65" xfId="675" applyFont="1" applyFill="1" applyBorder="1" applyAlignment="1">
      <alignment horizontal="center" vertical="top"/>
    </xf>
    <xf numFmtId="0" fontId="50" fillId="75" borderId="77" xfId="675" applyFill="1" applyBorder="1" applyAlignment="1">
      <alignment horizontal="center" vertical="top" wrapText="1"/>
    </xf>
    <xf numFmtId="0" fontId="50" fillId="75" borderId="78" xfId="675" applyFill="1" applyBorder="1" applyAlignment="1">
      <alignment horizontal="center" vertical="top" wrapText="1"/>
    </xf>
    <xf numFmtId="0" fontId="50" fillId="75" borderId="79" xfId="675" applyFill="1" applyBorder="1" applyAlignment="1">
      <alignment horizontal="center" vertical="top" wrapText="1"/>
    </xf>
    <xf numFmtId="0" fontId="50" fillId="75" borderId="73" xfId="675" applyFill="1" applyBorder="1" applyAlignment="1">
      <alignment horizontal="center" vertical="center" wrapText="1"/>
    </xf>
    <xf numFmtId="0" fontId="50" fillId="75" borderId="59" xfId="675" applyFill="1" applyBorder="1" applyAlignment="1">
      <alignment horizontal="center" vertical="center" wrapText="1"/>
    </xf>
    <xf numFmtId="0" fontId="50" fillId="75" borderId="76" xfId="675" applyFill="1" applyBorder="1" applyAlignment="1">
      <alignment horizontal="center" vertical="center" wrapText="1"/>
    </xf>
    <xf numFmtId="0" fontId="50" fillId="75" borderId="73" xfId="675" applyFill="1" applyBorder="1" applyAlignment="1">
      <alignment horizontal="center" vertical="top" wrapText="1"/>
    </xf>
    <xf numFmtId="0" fontId="50" fillId="75" borderId="59" xfId="675" applyFill="1" applyBorder="1" applyAlignment="1">
      <alignment horizontal="center" vertical="top" wrapText="1"/>
    </xf>
    <xf numFmtId="0" fontId="50" fillId="75" borderId="76" xfId="675" applyFill="1" applyBorder="1" applyAlignment="1">
      <alignment horizontal="center" vertical="top" wrapText="1"/>
    </xf>
    <xf numFmtId="0" fontId="50" fillId="75" borderId="69" xfId="675" applyFill="1" applyBorder="1" applyAlignment="1">
      <alignment horizontal="center" vertical="top" wrapText="1"/>
    </xf>
    <xf numFmtId="0" fontId="50" fillId="75" borderId="72" xfId="675" applyFill="1" applyBorder="1" applyAlignment="1">
      <alignment horizontal="center" vertical="top" wrapText="1"/>
    </xf>
    <xf numFmtId="0" fontId="50" fillId="75" borderId="71" xfId="675" applyFill="1" applyBorder="1" applyAlignment="1">
      <alignment horizontal="center" vertical="top" wrapText="1"/>
    </xf>
    <xf numFmtId="0" fontId="50" fillId="73" borderId="63" xfId="675" applyFont="1" applyFill="1" applyBorder="1" applyAlignment="1">
      <alignment horizontal="center" vertical="center" wrapText="1"/>
    </xf>
    <xf numFmtId="0" fontId="50" fillId="73" borderId="60" xfId="675" applyFont="1" applyFill="1" applyBorder="1" applyAlignment="1">
      <alignment horizontal="center" vertical="center"/>
    </xf>
    <xf numFmtId="0" fontId="50" fillId="73" borderId="64" xfId="675" applyFont="1" applyFill="1" applyBorder="1" applyAlignment="1">
      <alignment horizontal="center" vertical="center"/>
    </xf>
    <xf numFmtId="0" fontId="50" fillId="73" borderId="65" xfId="675" applyFont="1" applyFill="1" applyBorder="1" applyAlignment="1">
      <alignment horizontal="center" vertical="center"/>
    </xf>
    <xf numFmtId="0" fontId="50" fillId="73" borderId="66" xfId="675" applyFont="1" applyFill="1" applyBorder="1" applyAlignment="1">
      <alignment horizontal="center" vertical="center"/>
    </xf>
    <xf numFmtId="0" fontId="50" fillId="73" borderId="60" xfId="675" applyFont="1" applyFill="1" applyBorder="1" applyAlignment="1">
      <alignment horizontal="center" vertical="center" wrapText="1"/>
    </xf>
    <xf numFmtId="0" fontId="50" fillId="73" borderId="62" xfId="675" applyFont="1" applyFill="1" applyBorder="1" applyAlignment="1">
      <alignment horizontal="center" vertical="center" wrapText="1"/>
    </xf>
    <xf numFmtId="0" fontId="50" fillId="73" borderId="0" xfId="675" applyFont="1" applyFill="1" applyAlignment="1">
      <alignment horizontal="center" vertical="center" wrapText="1"/>
    </xf>
    <xf numFmtId="0" fontId="50" fillId="73" borderId="64" xfId="675" applyFont="1" applyFill="1" applyBorder="1" applyAlignment="1">
      <alignment horizontal="center" vertical="center" wrapText="1"/>
    </xf>
    <xf numFmtId="0" fontId="50" fillId="73" borderId="65" xfId="675" applyFont="1" applyFill="1" applyBorder="1" applyAlignment="1">
      <alignment horizontal="center" vertical="center" wrapText="1"/>
    </xf>
    <xf numFmtId="0" fontId="50" fillId="73" borderId="61" xfId="675" applyFont="1" applyFill="1" applyBorder="1" applyAlignment="1">
      <alignment horizontal="center" vertical="center"/>
    </xf>
    <xf numFmtId="0" fontId="50" fillId="73" borderId="63" xfId="675" applyFont="1" applyFill="1" applyBorder="1" applyAlignment="1">
      <alignment horizontal="center" vertical="center"/>
    </xf>
    <xf numFmtId="0" fontId="50" fillId="73" borderId="68" xfId="675" applyFont="1" applyFill="1" applyBorder="1" applyAlignment="1">
      <alignment horizontal="center" vertical="center"/>
    </xf>
    <xf numFmtId="0" fontId="50" fillId="73" borderId="67" xfId="675" applyFont="1" applyFill="1" applyBorder="1" applyAlignment="1">
      <alignment horizontal="center" vertical="center"/>
    </xf>
    <xf numFmtId="4" fontId="50" fillId="75" borderId="63" xfId="675" applyNumberFormat="1" applyFill="1" applyBorder="1" applyAlignment="1">
      <alignment horizontal="right" vertical="top"/>
    </xf>
    <xf numFmtId="4" fontId="50" fillId="74" borderId="63" xfId="675" applyNumberFormat="1" applyFill="1" applyBorder="1" applyAlignment="1">
      <alignment horizontal="right" vertical="top"/>
    </xf>
    <xf numFmtId="0" fontId="50" fillId="75" borderId="70" xfId="675" applyFill="1" applyBorder="1" applyAlignment="1">
      <alignment horizontal="center" vertical="top" wrapText="1"/>
    </xf>
    <xf numFmtId="173" fontId="50" fillId="75" borderId="63" xfId="675" applyNumberFormat="1" applyFill="1" applyBorder="1" applyAlignment="1">
      <alignment horizontal="right" vertical="top"/>
    </xf>
    <xf numFmtId="4" fontId="90" fillId="74" borderId="63" xfId="675" applyNumberFormat="1" applyFont="1" applyFill="1" applyBorder="1" applyAlignment="1">
      <alignment horizontal="right" vertical="top"/>
    </xf>
    <xf numFmtId="0" fontId="90" fillId="72" borderId="69" xfId="675" applyFont="1" applyFill="1" applyBorder="1" applyAlignment="1">
      <alignment horizontal="left"/>
    </xf>
    <xf numFmtId="173" fontId="90" fillId="74" borderId="63" xfId="675" applyNumberFormat="1" applyFont="1" applyFill="1" applyBorder="1" applyAlignment="1">
      <alignment horizontal="right" vertical="top"/>
    </xf>
    <xf numFmtId="3" fontId="50" fillId="75" borderId="70" xfId="675" applyNumberFormat="1" applyFill="1" applyBorder="1" applyAlignment="1">
      <alignment horizontal="center" vertical="top" wrapText="1"/>
    </xf>
    <xf numFmtId="173" fontId="50" fillId="74" borderId="63" xfId="675" applyNumberFormat="1" applyFill="1" applyBorder="1" applyAlignment="1">
      <alignment horizontal="right" vertical="top"/>
    </xf>
    <xf numFmtId="2" fontId="50" fillId="74" borderId="63" xfId="675" applyNumberFormat="1" applyFill="1" applyBorder="1" applyAlignment="1">
      <alignment horizontal="right" vertical="top"/>
    </xf>
    <xf numFmtId="0" fontId="50" fillId="72" borderId="0" xfId="675" applyFill="1" applyAlignment="1">
      <alignment horizontal="left"/>
    </xf>
    <xf numFmtId="4" fontId="90" fillId="74" borderId="67" xfId="675" applyNumberFormat="1" applyFont="1" applyFill="1" applyBorder="1" applyAlignment="1">
      <alignment horizontal="right" vertical="top"/>
    </xf>
    <xf numFmtId="0" fontId="90" fillId="72" borderId="74" xfId="675" applyFont="1" applyFill="1" applyBorder="1" applyAlignment="1">
      <alignment horizontal="right"/>
    </xf>
    <xf numFmtId="4" fontId="90" fillId="74" borderId="75" xfId="675" applyNumberFormat="1" applyFont="1" applyFill="1" applyBorder="1" applyAlignment="1">
      <alignment horizontal="right" vertical="top"/>
    </xf>
    <xf numFmtId="173" fontId="90" fillId="74" borderId="67" xfId="675" applyNumberFormat="1" applyFont="1" applyFill="1" applyBorder="1" applyAlignment="1">
      <alignment horizontal="right" vertical="top"/>
    </xf>
    <xf numFmtId="0" fontId="50" fillId="75" borderId="69" xfId="675" applyFill="1" applyBorder="1" applyAlignment="1">
      <alignment horizontal="center" vertical="center" wrapText="1"/>
    </xf>
    <xf numFmtId="0" fontId="50" fillId="75" borderId="72" xfId="675" applyFill="1" applyBorder="1" applyAlignment="1">
      <alignment horizontal="center" vertical="center" wrapText="1"/>
    </xf>
    <xf numFmtId="0" fontId="50" fillId="75" borderId="71" xfId="675" applyFill="1" applyBorder="1" applyAlignment="1">
      <alignment horizontal="center" vertical="center" wrapText="1"/>
    </xf>
    <xf numFmtId="0" fontId="90" fillId="72" borderId="69" xfId="675" applyFont="1" applyFill="1" applyBorder="1" applyAlignment="1">
      <alignment horizontal="left" wrapText="1"/>
    </xf>
    <xf numFmtId="173" fontId="50" fillId="74" borderId="67" xfId="675" applyNumberFormat="1" applyFill="1" applyBorder="1" applyAlignment="1">
      <alignment horizontal="right" vertical="top"/>
    </xf>
    <xf numFmtId="4" fontId="50" fillId="74" borderId="67" xfId="675" applyNumberFormat="1" applyFill="1" applyBorder="1" applyAlignment="1">
      <alignment horizontal="right" vertical="top"/>
    </xf>
    <xf numFmtId="4" fontId="50" fillId="74" borderId="75" xfId="675" applyNumberFormat="1" applyFill="1" applyBorder="1" applyAlignment="1">
      <alignment horizontal="right" vertical="top"/>
    </xf>
    <xf numFmtId="170" fontId="6" fillId="2" borderId="3" xfId="672" applyNumberFormat="1" applyFont="1" applyFill="1" applyBorder="1" applyAlignment="1">
      <alignment horizontal="center" vertical="center" wrapText="1"/>
    </xf>
    <xf numFmtId="170" fontId="6" fillId="2" borderId="23" xfId="672" applyNumberFormat="1" applyFont="1" applyFill="1" applyBorder="1" applyAlignment="1">
      <alignment horizontal="center" vertical="center" wrapText="1"/>
    </xf>
    <xf numFmtId="0" fontId="107" fillId="2" borderId="0" xfId="672" applyFont="1" applyFill="1" applyAlignment="1">
      <alignment horizontal="right" wrapText="1"/>
    </xf>
    <xf numFmtId="0" fontId="78" fillId="2" borderId="0" xfId="672" applyFont="1" applyFill="1" applyAlignment="1">
      <alignment horizontal="right"/>
    </xf>
    <xf numFmtId="0" fontId="69" fillId="2" borderId="0" xfId="672" applyFont="1" applyFill="1" applyAlignment="1">
      <alignment horizontal="center"/>
    </xf>
    <xf numFmtId="0" fontId="69" fillId="2" borderId="0" xfId="672" applyFont="1" applyFill="1" applyAlignment="1">
      <alignment horizontal="center" wrapText="1"/>
    </xf>
    <xf numFmtId="0" fontId="78" fillId="2" borderId="0" xfId="672" applyFont="1" applyFill="1" applyBorder="1" applyAlignment="1">
      <alignment horizontal="right"/>
    </xf>
    <xf numFmtId="0" fontId="57" fillId="2" borderId="2" xfId="672" applyFont="1" applyFill="1" applyBorder="1" applyAlignment="1">
      <alignment horizontal="center" vertical="top" wrapText="1"/>
    </xf>
    <xf numFmtId="0" fontId="6" fillId="2" borderId="2" xfId="672" applyFont="1" applyFill="1" applyBorder="1" applyAlignment="1">
      <alignment horizontal="center" vertical="center" wrapText="1"/>
    </xf>
    <xf numFmtId="0" fontId="6" fillId="2" borderId="3" xfId="672" applyFont="1" applyFill="1" applyBorder="1" applyAlignment="1">
      <alignment horizontal="center" vertical="center" wrapText="1"/>
    </xf>
    <xf numFmtId="0" fontId="6" fillId="2" borderId="22" xfId="672" applyFont="1" applyFill="1" applyBorder="1" applyAlignment="1">
      <alignment horizontal="center" vertical="center" wrapText="1"/>
    </xf>
    <xf numFmtId="0" fontId="6" fillId="2" borderId="23" xfId="672" applyFont="1" applyFill="1" applyBorder="1" applyAlignment="1">
      <alignment horizontal="center" vertical="center" wrapText="1"/>
    </xf>
    <xf numFmtId="170" fontId="6" fillId="2" borderId="22" xfId="672" applyNumberFormat="1" applyFont="1" applyFill="1" applyBorder="1" applyAlignment="1">
      <alignment horizontal="center" vertical="center" wrapText="1"/>
    </xf>
    <xf numFmtId="0" fontId="113" fillId="0" borderId="3" xfId="668" applyFont="1" applyFill="1" applyBorder="1" applyAlignment="1">
      <alignment horizontal="center" vertical="center" wrapText="1"/>
    </xf>
    <xf numFmtId="0" fontId="113" fillId="0" borderId="22" xfId="668" applyFont="1" applyFill="1" applyBorder="1" applyAlignment="1">
      <alignment horizontal="center" vertical="center" wrapText="1"/>
    </xf>
    <xf numFmtId="0" fontId="113" fillId="0" borderId="23" xfId="668" applyFont="1" applyFill="1" applyBorder="1" applyAlignment="1">
      <alignment horizontal="center" vertical="center" wrapText="1"/>
    </xf>
    <xf numFmtId="0" fontId="107" fillId="0" borderId="0" xfId="668" applyFont="1" applyAlignment="1">
      <alignment horizontal="right"/>
    </xf>
    <xf numFmtId="0" fontId="110" fillId="0" borderId="0" xfId="668" applyFont="1" applyAlignment="1">
      <alignment horizontal="center"/>
    </xf>
    <xf numFmtId="0" fontId="110" fillId="0" borderId="0" xfId="668" applyFont="1" applyAlignment="1">
      <alignment horizontal="center" vertical="center" wrapText="1"/>
    </xf>
  </cellXfs>
  <cellStyles count="67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 3" xfId="664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" xfId="665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19 6" xfId="666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2 5" xfId="667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2 5" xfId="66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0 6" xfId="669"/>
    <cellStyle name="Обычный 20 6 2" xfId="670"/>
    <cellStyle name="Обычный 20 7" xfId="671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1 6" xfId="672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73"/>
    <cellStyle name="Обычный 30" xfId="561"/>
    <cellStyle name="Обычный 30 2" xfId="562"/>
    <cellStyle name="Обычный 31" xfId="563"/>
    <cellStyle name="Обычный 32" xfId="564"/>
    <cellStyle name="Обычный 33" xfId="674"/>
    <cellStyle name="Обычный 34" xfId="675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5 3" xfId="676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Обычный_Лист2 2" xfId="663"/>
    <cellStyle name="Обычный_приложения ОФПСиИ по год отчету за 2008 год 2" xfId="678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Финансовый 7" xfId="677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AppData/Roaming/Microsoft/Excel/&#1055;&#1088;&#1080;&#1083;&#1086;&#1078;&#1077;&#1085;&#1080;&#1103;_2021_&#1091;&#1090;&#1086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Desktop/&#1054;&#1057;&#1053;&#1054;&#1042;&#1053;&#1054;&#1045;/&#1043;&#1086;&#1076;&#1086;&#1074;&#1086;&#1081;%20&#1086;&#1090;&#1095;&#1077;&#1090;%20&#1079;&#1072;%202020%20&#1075;&#1086;&#1076;/&#1043;&#1054;&#1044;&#1054;&#1042;&#1054;&#1049;%20&#1054;&#1058;&#1063;&#1045;&#1058;_2020_&#1042;%20&#1044;&#1059;&#1052;&#1059;/&#1074;%20&#1050;&#1057;&#1055;/&#1055;&#1088;&#1080;&#1083;&#1086;&#1078;&#1077;&#1085;&#1080;&#1103;%20(2020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оходы"/>
      <sheetName val="2. Расходы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  <sheetName val="Выполнение МП"/>
      <sheetName val="Исполнение по ГП"/>
      <sheetName val="Содержание ОМСУ"/>
      <sheetName val="Доходы от использ. имущества"/>
      <sheetName val="Доходы от продажи имущества"/>
      <sheetName val="Дорожный фонд "/>
      <sheetName val="Бюджетные инвестиции"/>
      <sheetName val="Резервный фонд"/>
      <sheetName val="Дебиторская"/>
      <sheetName val="Кредиторская"/>
      <sheetName val="инвест.проекты"/>
    </sheetNames>
    <sheetDataSet>
      <sheetData sheetId="0" refreshError="1"/>
      <sheetData sheetId="1">
        <row r="16">
          <cell r="G16">
            <v>1776.6</v>
          </cell>
        </row>
        <row r="922">
          <cell r="H922">
            <v>0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>
        <row r="10">
          <cell r="E10">
            <v>63348.3</v>
          </cell>
        </row>
      </sheetData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Доходы"/>
      <sheetName val="2.Расходы по вед.структуре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 t="str">
            <v>Муниципальная программа "Совершенствование муниципального управления в Юсьвинском муниципальном округе Пермского края"</v>
          </cell>
        </row>
        <row r="525">
          <cell r="C525" t="str">
    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2"/>
  <sheetViews>
    <sheetView view="pageBreakPreview" zoomScale="60" workbookViewId="0">
      <selection activeCell="C6" sqref="C6"/>
    </sheetView>
  </sheetViews>
  <sheetFormatPr defaultRowHeight="15" x14ac:dyDescent="0.25"/>
  <cols>
    <col min="1" max="1" width="30.85546875" style="537" customWidth="1"/>
    <col min="2" max="2" width="92.28515625" style="537" customWidth="1"/>
    <col min="3" max="3" width="21.85546875" style="649" customWidth="1"/>
    <col min="4" max="4" width="21.42578125" style="649" customWidth="1"/>
    <col min="5" max="5" width="22.7109375" style="649" customWidth="1"/>
    <col min="6" max="6" width="17.42578125" style="652" customWidth="1"/>
    <col min="7" max="7" width="19" customWidth="1"/>
    <col min="8" max="8" width="18.140625" customWidth="1"/>
    <col min="9" max="9" width="11.28515625" customWidth="1"/>
  </cols>
  <sheetData>
    <row r="1" spans="1:8" ht="18.75" x14ac:dyDescent="0.3">
      <c r="A1" s="533"/>
      <c r="B1" s="534"/>
      <c r="C1" s="535" t="s">
        <v>737</v>
      </c>
      <c r="D1" s="741" t="s">
        <v>1169</v>
      </c>
      <c r="E1" s="741"/>
      <c r="F1" s="741"/>
    </row>
    <row r="2" spans="1:8" ht="18.75" customHeight="1" x14ac:dyDescent="0.25">
      <c r="A2" s="742" t="s">
        <v>823</v>
      </c>
      <c r="B2" s="742"/>
      <c r="C2" s="742"/>
      <c r="D2" s="742"/>
      <c r="E2" s="742"/>
      <c r="F2" s="742"/>
    </row>
    <row r="3" spans="1:8" ht="18.75" customHeight="1" x14ac:dyDescent="0.25">
      <c r="A3" s="743" t="s">
        <v>1170</v>
      </c>
      <c r="B3" s="743"/>
      <c r="C3" s="743"/>
      <c r="D3" s="743"/>
      <c r="E3" s="743"/>
      <c r="F3" s="743"/>
    </row>
    <row r="4" spans="1:8" ht="18.75" customHeight="1" x14ac:dyDescent="0.25">
      <c r="A4" s="533"/>
      <c r="B4" s="533"/>
      <c r="C4" s="533"/>
      <c r="D4" s="743" t="s">
        <v>1562</v>
      </c>
      <c r="E4" s="743"/>
      <c r="F4" s="743"/>
    </row>
    <row r="5" spans="1:8" ht="32.25" customHeight="1" x14ac:dyDescent="0.25">
      <c r="A5" s="744" t="s">
        <v>1171</v>
      </c>
      <c r="B5" s="744"/>
      <c r="C5" s="744"/>
      <c r="D5" s="744"/>
      <c r="E5" s="744"/>
      <c r="F5" s="744"/>
      <c r="G5" s="536"/>
      <c r="H5" s="536"/>
    </row>
    <row r="6" spans="1:8" ht="15.75" x14ac:dyDescent="0.25">
      <c r="C6" s="537"/>
      <c r="D6" s="537"/>
      <c r="E6" s="538"/>
      <c r="F6" s="539" t="s">
        <v>849</v>
      </c>
      <c r="G6" s="540"/>
      <c r="H6" s="541"/>
    </row>
    <row r="7" spans="1:8" ht="37.5" customHeight="1" x14ac:dyDescent="0.25">
      <c r="A7" s="745" t="s">
        <v>1172</v>
      </c>
      <c r="B7" s="745" t="s">
        <v>1173</v>
      </c>
      <c r="C7" s="746" t="s">
        <v>784</v>
      </c>
      <c r="D7" s="746" t="s">
        <v>785</v>
      </c>
      <c r="E7" s="740" t="s">
        <v>786</v>
      </c>
      <c r="F7" s="740" t="s">
        <v>787</v>
      </c>
      <c r="G7" s="542"/>
      <c r="H7" s="542"/>
    </row>
    <row r="8" spans="1:8" ht="18.75" x14ac:dyDescent="0.25">
      <c r="A8" s="745"/>
      <c r="B8" s="745"/>
      <c r="C8" s="747"/>
      <c r="D8" s="747"/>
      <c r="E8" s="740"/>
      <c r="F8" s="740"/>
      <c r="G8" s="543"/>
      <c r="H8" s="543"/>
    </row>
    <row r="9" spans="1:8" ht="15" customHeight="1" x14ac:dyDescent="0.25">
      <c r="A9" s="745"/>
      <c r="B9" s="745"/>
      <c r="C9" s="748"/>
      <c r="D9" s="748"/>
      <c r="E9" s="740"/>
      <c r="F9" s="740"/>
      <c r="G9" s="543"/>
      <c r="H9" s="543"/>
    </row>
    <row r="10" spans="1:8" ht="15" customHeight="1" x14ac:dyDescent="0.3">
      <c r="A10" s="544" t="s">
        <v>985</v>
      </c>
      <c r="B10" s="544" t="s">
        <v>991</v>
      </c>
      <c r="C10" s="545">
        <v>3</v>
      </c>
      <c r="D10" s="545">
        <v>3</v>
      </c>
      <c r="E10" s="545">
        <v>4</v>
      </c>
      <c r="F10" s="546">
        <v>5</v>
      </c>
      <c r="G10" s="547"/>
      <c r="H10" s="547"/>
    </row>
    <row r="11" spans="1:8" ht="18.75" x14ac:dyDescent="0.3">
      <c r="A11" s="548" t="s">
        <v>1174</v>
      </c>
      <c r="B11" s="549" t="s">
        <v>1175</v>
      </c>
      <c r="C11" s="550">
        <f>C12+C49</f>
        <v>108337.07699999999</v>
      </c>
      <c r="D11" s="550">
        <f>D12+D49</f>
        <v>108337.06599999999</v>
      </c>
      <c r="E11" s="551">
        <f>E12+E49</f>
        <v>108379.19745999998</v>
      </c>
      <c r="F11" s="552">
        <f t="shared" ref="F11:F18" si="0">E11/D11*100</f>
        <v>100.03888923851785</v>
      </c>
      <c r="G11" s="553"/>
      <c r="H11" s="553"/>
    </row>
    <row r="12" spans="1:8" ht="18.75" x14ac:dyDescent="0.3">
      <c r="A12" s="554"/>
      <c r="B12" s="555" t="s">
        <v>1176</v>
      </c>
      <c r="C12" s="556">
        <f>C13+C20+C26+C36+C42</f>
        <v>81271.299999999988</v>
      </c>
      <c r="D12" s="556">
        <f>D13+D20+D26+D36+D42</f>
        <v>81271.299999999988</v>
      </c>
      <c r="E12" s="557">
        <f>E13+E20+E26+E36+E42</f>
        <v>82473.44521999998</v>
      </c>
      <c r="F12" s="558">
        <f t="shared" si="0"/>
        <v>101.47917557612587</v>
      </c>
      <c r="G12" s="559"/>
      <c r="H12" s="559"/>
    </row>
    <row r="13" spans="1:8" ht="18.75" x14ac:dyDescent="0.3">
      <c r="A13" s="560" t="s">
        <v>1177</v>
      </c>
      <c r="B13" s="561" t="s">
        <v>1178</v>
      </c>
      <c r="C13" s="562">
        <f>C14</f>
        <v>42274</v>
      </c>
      <c r="D13" s="562">
        <f>D14</f>
        <v>42274</v>
      </c>
      <c r="E13" s="562">
        <f>E14</f>
        <v>44877.391619999995</v>
      </c>
      <c r="F13" s="563">
        <f t="shared" si="0"/>
        <v>106.15837540805222</v>
      </c>
      <c r="G13" s="564"/>
      <c r="H13" s="564"/>
    </row>
    <row r="14" spans="1:8" ht="18.75" x14ac:dyDescent="0.3">
      <c r="A14" s="565" t="s">
        <v>1179</v>
      </c>
      <c r="B14" s="566" t="s">
        <v>1180</v>
      </c>
      <c r="C14" s="567">
        <f>C15+C16+C17+C18+C19</f>
        <v>42274</v>
      </c>
      <c r="D14" s="567">
        <f>D15+D16+D17+D18+D19</f>
        <v>42274</v>
      </c>
      <c r="E14" s="567">
        <f>E15+E16+E17+E18+E19</f>
        <v>44877.391619999995</v>
      </c>
      <c r="F14" s="568">
        <f t="shared" si="0"/>
        <v>106.15837540805222</v>
      </c>
      <c r="G14" s="569"/>
      <c r="H14" s="569"/>
    </row>
    <row r="15" spans="1:8" ht="75" x14ac:dyDescent="0.3">
      <c r="A15" s="565" t="s">
        <v>1181</v>
      </c>
      <c r="B15" s="566" t="s">
        <v>1182</v>
      </c>
      <c r="C15" s="570">
        <v>41964</v>
      </c>
      <c r="D15" s="570">
        <v>41964</v>
      </c>
      <c r="E15" s="570">
        <v>44526.512929999997</v>
      </c>
      <c r="F15" s="571">
        <f t="shared" si="0"/>
        <v>106.10645536650463</v>
      </c>
      <c r="G15" s="569"/>
      <c r="H15" s="569"/>
    </row>
    <row r="16" spans="1:8" ht="112.5" x14ac:dyDescent="0.3">
      <c r="A16" s="565" t="s">
        <v>1183</v>
      </c>
      <c r="B16" s="566" t="s">
        <v>1184</v>
      </c>
      <c r="C16" s="570">
        <v>20</v>
      </c>
      <c r="D16" s="570">
        <v>20</v>
      </c>
      <c r="E16" s="570">
        <v>20.6873</v>
      </c>
      <c r="F16" s="571">
        <f t="shared" si="0"/>
        <v>103.4365</v>
      </c>
      <c r="G16" s="569"/>
      <c r="H16" s="569"/>
    </row>
    <row r="17" spans="1:8" ht="56.25" x14ac:dyDescent="0.3">
      <c r="A17" s="565" t="s">
        <v>1185</v>
      </c>
      <c r="B17" s="566" t="s">
        <v>1186</v>
      </c>
      <c r="C17" s="570">
        <v>235</v>
      </c>
      <c r="D17" s="570">
        <v>235</v>
      </c>
      <c r="E17" s="570">
        <v>256.16950000000003</v>
      </c>
      <c r="F17" s="571">
        <f t="shared" si="0"/>
        <v>109.00829787234044</v>
      </c>
      <c r="G17" s="569"/>
      <c r="H17" s="569"/>
    </row>
    <row r="18" spans="1:8" ht="93.75" x14ac:dyDescent="0.3">
      <c r="A18" s="565" t="s">
        <v>1187</v>
      </c>
      <c r="B18" s="566" t="s">
        <v>1188</v>
      </c>
      <c r="C18" s="570">
        <v>55</v>
      </c>
      <c r="D18" s="570">
        <v>55</v>
      </c>
      <c r="E18" s="570">
        <v>58.96</v>
      </c>
      <c r="F18" s="571">
        <f t="shared" si="0"/>
        <v>107.2</v>
      </c>
      <c r="G18" s="569"/>
      <c r="H18" s="569"/>
    </row>
    <row r="19" spans="1:8" ht="75" x14ac:dyDescent="0.3">
      <c r="A19" s="565" t="s">
        <v>1189</v>
      </c>
      <c r="B19" s="566" t="s">
        <v>1190</v>
      </c>
      <c r="C19" s="570">
        <v>0</v>
      </c>
      <c r="D19" s="570">
        <v>0</v>
      </c>
      <c r="E19" s="570">
        <v>15.06189</v>
      </c>
      <c r="F19" s="571">
        <v>0</v>
      </c>
      <c r="G19" s="569"/>
      <c r="H19" s="569"/>
    </row>
    <row r="20" spans="1:8" ht="37.5" x14ac:dyDescent="0.3">
      <c r="A20" s="560" t="s">
        <v>1191</v>
      </c>
      <c r="B20" s="561" t="s">
        <v>1192</v>
      </c>
      <c r="C20" s="562">
        <f>C21</f>
        <v>26294.399999999998</v>
      </c>
      <c r="D20" s="562">
        <f>D21</f>
        <v>26294.399999999998</v>
      </c>
      <c r="E20" s="572">
        <f>E21</f>
        <v>25792.956989999999</v>
      </c>
      <c r="F20" s="573">
        <f>F21</f>
        <v>98.092966525191684</v>
      </c>
      <c r="G20" s="564"/>
      <c r="H20" s="564"/>
    </row>
    <row r="21" spans="1:8" ht="37.5" x14ac:dyDescent="0.3">
      <c r="A21" s="565" t="s">
        <v>1193</v>
      </c>
      <c r="B21" s="566" t="s">
        <v>1194</v>
      </c>
      <c r="C21" s="567">
        <f>C22+C23+C24+C25</f>
        <v>26294.399999999998</v>
      </c>
      <c r="D21" s="567">
        <f>D22+D23+D24+D25</f>
        <v>26294.399999999998</v>
      </c>
      <c r="E21" s="567">
        <f>E22+E23+E24+E25</f>
        <v>25792.956989999999</v>
      </c>
      <c r="F21" s="574">
        <f t="shared" ref="F21:F33" si="1">E21/D21*100</f>
        <v>98.092966525191684</v>
      </c>
      <c r="G21" s="569"/>
      <c r="H21" s="569"/>
    </row>
    <row r="22" spans="1:8" ht="112.5" x14ac:dyDescent="0.3">
      <c r="A22" s="565" t="s">
        <v>1195</v>
      </c>
      <c r="B22" s="566" t="s">
        <v>1196</v>
      </c>
      <c r="C22" s="570">
        <v>13985.3</v>
      </c>
      <c r="D22" s="570">
        <v>13985.3</v>
      </c>
      <c r="E22" s="575">
        <v>13364.736999999999</v>
      </c>
      <c r="F22" s="576">
        <f t="shared" si="1"/>
        <v>95.562748028286848</v>
      </c>
      <c r="G22" s="569"/>
      <c r="H22" s="569"/>
    </row>
    <row r="23" spans="1:8" ht="131.25" x14ac:dyDescent="0.3">
      <c r="A23" s="565" t="s">
        <v>1197</v>
      </c>
      <c r="B23" s="566" t="s">
        <v>1198</v>
      </c>
      <c r="C23" s="570">
        <v>65.8</v>
      </c>
      <c r="D23" s="570">
        <v>65.8</v>
      </c>
      <c r="E23" s="575">
        <v>69.802580000000006</v>
      </c>
      <c r="F23" s="576">
        <f t="shared" si="1"/>
        <v>106.08294832826751</v>
      </c>
      <c r="G23" s="569"/>
      <c r="H23" s="569"/>
    </row>
    <row r="24" spans="1:8" ht="112.5" x14ac:dyDescent="0.3">
      <c r="A24" s="565" t="s">
        <v>1199</v>
      </c>
      <c r="B24" s="566" t="s">
        <v>1200</v>
      </c>
      <c r="C24" s="570">
        <v>13757.7</v>
      </c>
      <c r="D24" s="570">
        <v>13757.7</v>
      </c>
      <c r="E24" s="575">
        <v>13813.49863</v>
      </c>
      <c r="F24" s="576">
        <f t="shared" si="1"/>
        <v>100.40558109276986</v>
      </c>
      <c r="G24" s="569"/>
      <c r="H24" s="569"/>
    </row>
    <row r="25" spans="1:8" ht="112.5" x14ac:dyDescent="0.3">
      <c r="A25" s="565" t="s">
        <v>1201</v>
      </c>
      <c r="B25" s="566" t="s">
        <v>1202</v>
      </c>
      <c r="C25" s="570">
        <v>-1514.4</v>
      </c>
      <c r="D25" s="570">
        <v>-1514.4</v>
      </c>
      <c r="E25" s="575">
        <v>-1455.08122</v>
      </c>
      <c r="F25" s="576">
        <f t="shared" si="1"/>
        <v>96.083017696777588</v>
      </c>
      <c r="G25" s="569"/>
      <c r="H25" s="569"/>
    </row>
    <row r="26" spans="1:8" ht="18.75" x14ac:dyDescent="0.3">
      <c r="A26" s="560" t="s">
        <v>1203</v>
      </c>
      <c r="B26" s="561" t="s">
        <v>1204</v>
      </c>
      <c r="C26" s="562">
        <f>C32+C34+C30+C27</f>
        <v>5136</v>
      </c>
      <c r="D26" s="562">
        <f>D32+D34+D30+D27</f>
        <v>5136</v>
      </c>
      <c r="E26" s="562">
        <f>E32+E34+E30+E27</f>
        <v>4848.6409400000002</v>
      </c>
      <c r="F26" s="563">
        <f t="shared" si="1"/>
        <v>94.405002725856704</v>
      </c>
      <c r="G26" s="564"/>
      <c r="H26" s="564"/>
    </row>
    <row r="27" spans="1:8" ht="37.5" x14ac:dyDescent="0.3">
      <c r="A27" s="577" t="s">
        <v>1205</v>
      </c>
      <c r="B27" s="566" t="s">
        <v>1206</v>
      </c>
      <c r="C27" s="570">
        <f>C28+C29</f>
        <v>1412</v>
      </c>
      <c r="D27" s="570">
        <f>D28+D29</f>
        <v>1412</v>
      </c>
      <c r="E27" s="570">
        <f>E28+E29</f>
        <v>1315.06798</v>
      </c>
      <c r="F27" s="571">
        <f t="shared" si="1"/>
        <v>93.135126062322954</v>
      </c>
      <c r="G27" s="564"/>
      <c r="H27" s="564"/>
    </row>
    <row r="28" spans="1:8" ht="37.5" x14ac:dyDescent="0.3">
      <c r="A28" s="577" t="s">
        <v>1207</v>
      </c>
      <c r="B28" s="566" t="s">
        <v>1208</v>
      </c>
      <c r="C28" s="570">
        <v>910</v>
      </c>
      <c r="D28" s="570">
        <v>910</v>
      </c>
      <c r="E28" s="570">
        <v>868.75247000000002</v>
      </c>
      <c r="F28" s="571">
        <f t="shared" si="1"/>
        <v>95.467304395604401</v>
      </c>
      <c r="G28" s="564"/>
      <c r="H28" s="564"/>
    </row>
    <row r="29" spans="1:8" ht="37.5" x14ac:dyDescent="0.3">
      <c r="A29" s="578" t="s">
        <v>1209</v>
      </c>
      <c r="B29" s="579" t="s">
        <v>1210</v>
      </c>
      <c r="C29" s="570">
        <v>502</v>
      </c>
      <c r="D29" s="570">
        <v>502</v>
      </c>
      <c r="E29" s="570">
        <v>446.31551000000002</v>
      </c>
      <c r="F29" s="571">
        <f t="shared" si="1"/>
        <v>88.907472111553787</v>
      </c>
      <c r="G29" s="564"/>
      <c r="H29" s="564"/>
    </row>
    <row r="30" spans="1:8" s="580" customFormat="1" ht="18.75" x14ac:dyDescent="0.3">
      <c r="A30" s="577" t="s">
        <v>1211</v>
      </c>
      <c r="B30" s="566" t="s">
        <v>1212</v>
      </c>
      <c r="C30" s="570">
        <f>C31</f>
        <v>-30.5</v>
      </c>
      <c r="D30" s="570">
        <f>D31</f>
        <v>-30.5</v>
      </c>
      <c r="E30" s="570">
        <f>E31</f>
        <v>-29.904209999999999</v>
      </c>
      <c r="F30" s="571">
        <f t="shared" si="1"/>
        <v>98.046590163934425</v>
      </c>
      <c r="G30" s="564"/>
      <c r="H30" s="564"/>
    </row>
    <row r="31" spans="1:8" ht="18.75" x14ac:dyDescent="0.3">
      <c r="A31" s="577" t="s">
        <v>1213</v>
      </c>
      <c r="B31" s="566" t="s">
        <v>1212</v>
      </c>
      <c r="C31" s="575">
        <v>-30.5</v>
      </c>
      <c r="D31" s="570">
        <v>-30.5</v>
      </c>
      <c r="E31" s="575">
        <v>-29.904209999999999</v>
      </c>
      <c r="F31" s="581">
        <f t="shared" si="1"/>
        <v>98.046590163934425</v>
      </c>
      <c r="G31" s="564"/>
      <c r="H31" s="564"/>
    </row>
    <row r="32" spans="1:8" ht="18.75" x14ac:dyDescent="0.3">
      <c r="A32" s="565" t="s">
        <v>1214</v>
      </c>
      <c r="B32" s="566" t="s">
        <v>1215</v>
      </c>
      <c r="C32" s="582">
        <f>C33</f>
        <v>3369.5</v>
      </c>
      <c r="D32" s="567">
        <f>D33</f>
        <v>3369.5</v>
      </c>
      <c r="E32" s="567">
        <f>E33</f>
        <v>3378.4976099999999</v>
      </c>
      <c r="F32" s="568">
        <f t="shared" si="1"/>
        <v>100.2670310135035</v>
      </c>
      <c r="G32" s="569"/>
      <c r="H32" s="569"/>
    </row>
    <row r="33" spans="1:8" ht="18.75" x14ac:dyDescent="0.3">
      <c r="A33" s="565" t="s">
        <v>1216</v>
      </c>
      <c r="B33" s="566" t="s">
        <v>1215</v>
      </c>
      <c r="C33" s="570">
        <v>3369.5</v>
      </c>
      <c r="D33" s="570">
        <v>3369.5</v>
      </c>
      <c r="E33" s="570">
        <v>3378.4976099999999</v>
      </c>
      <c r="F33" s="571">
        <f t="shared" si="1"/>
        <v>100.2670310135035</v>
      </c>
      <c r="G33" s="569"/>
      <c r="H33" s="569"/>
    </row>
    <row r="34" spans="1:8" ht="37.5" x14ac:dyDescent="0.3">
      <c r="A34" s="565" t="s">
        <v>1217</v>
      </c>
      <c r="B34" s="566" t="s">
        <v>1218</v>
      </c>
      <c r="C34" s="582">
        <f>C35</f>
        <v>385</v>
      </c>
      <c r="D34" s="567">
        <f>D35</f>
        <v>385</v>
      </c>
      <c r="E34" s="567">
        <f>E35</f>
        <v>184.97955999999999</v>
      </c>
      <c r="F34" s="568">
        <f>F35</f>
        <v>48.046638961038958</v>
      </c>
      <c r="G34" s="569"/>
      <c r="H34" s="569"/>
    </row>
    <row r="35" spans="1:8" ht="37.5" x14ac:dyDescent="0.3">
      <c r="A35" s="565" t="s">
        <v>1219</v>
      </c>
      <c r="B35" s="566" t="s">
        <v>1220</v>
      </c>
      <c r="C35" s="570">
        <v>385</v>
      </c>
      <c r="D35" s="570">
        <v>385</v>
      </c>
      <c r="E35" s="570">
        <v>184.97955999999999</v>
      </c>
      <c r="F35" s="571">
        <f t="shared" ref="F35:F46" si="2">E35/D35*100</f>
        <v>48.046638961038958</v>
      </c>
      <c r="G35" s="569"/>
      <c r="H35" s="569"/>
    </row>
    <row r="36" spans="1:8" ht="18.75" x14ac:dyDescent="0.3">
      <c r="A36" s="560" t="s">
        <v>1221</v>
      </c>
      <c r="B36" s="561" t="s">
        <v>1222</v>
      </c>
      <c r="C36" s="562">
        <f>C38+C39</f>
        <v>6233</v>
      </c>
      <c r="D36" s="562">
        <f>D38+D39</f>
        <v>6233</v>
      </c>
      <c r="E36" s="562">
        <f>E38+E39</f>
        <v>5613.38166</v>
      </c>
      <c r="F36" s="563">
        <f t="shared" si="2"/>
        <v>90.059067222846139</v>
      </c>
      <c r="G36" s="564"/>
      <c r="H36" s="564"/>
    </row>
    <row r="37" spans="1:8" ht="18.75" x14ac:dyDescent="0.3">
      <c r="A37" s="578" t="s">
        <v>1223</v>
      </c>
      <c r="B37" s="579" t="s">
        <v>1224</v>
      </c>
      <c r="C37" s="567">
        <f>C38</f>
        <v>1201</v>
      </c>
      <c r="D37" s="567">
        <f>D38</f>
        <v>1201</v>
      </c>
      <c r="E37" s="567">
        <f>E38</f>
        <v>1570.95454</v>
      </c>
      <c r="F37" s="568">
        <f t="shared" si="2"/>
        <v>130.80387510407994</v>
      </c>
      <c r="G37" s="583"/>
      <c r="H37" s="583"/>
    </row>
    <row r="38" spans="1:8" ht="56.25" x14ac:dyDescent="0.3">
      <c r="A38" s="578" t="s">
        <v>1225</v>
      </c>
      <c r="B38" s="579" t="s">
        <v>1226</v>
      </c>
      <c r="C38" s="575">
        <v>1201</v>
      </c>
      <c r="D38" s="570">
        <v>1201</v>
      </c>
      <c r="E38" s="575">
        <v>1570.95454</v>
      </c>
      <c r="F38" s="581">
        <f t="shared" si="2"/>
        <v>130.80387510407994</v>
      </c>
      <c r="G38" s="583"/>
      <c r="H38" s="583"/>
    </row>
    <row r="39" spans="1:8" ht="18.75" x14ac:dyDescent="0.3">
      <c r="A39" s="565" t="s">
        <v>1227</v>
      </c>
      <c r="B39" s="566" t="s">
        <v>1228</v>
      </c>
      <c r="C39" s="582">
        <f>SUM(C40:C41)</f>
        <v>5032</v>
      </c>
      <c r="D39" s="567">
        <f>D40+D41</f>
        <v>5032</v>
      </c>
      <c r="E39" s="582">
        <f>SUM(E40:E41)</f>
        <v>4042.4271199999998</v>
      </c>
      <c r="F39" s="568">
        <f t="shared" si="2"/>
        <v>80.33440222575517</v>
      </c>
      <c r="G39" s="569"/>
      <c r="H39" s="569"/>
    </row>
    <row r="40" spans="1:8" ht="37.5" x14ac:dyDescent="0.3">
      <c r="A40" s="565" t="s">
        <v>1229</v>
      </c>
      <c r="B40" s="566" t="s">
        <v>1230</v>
      </c>
      <c r="C40" s="570">
        <v>2959</v>
      </c>
      <c r="D40" s="570">
        <v>2959</v>
      </c>
      <c r="E40" s="570">
        <v>2111.9280899999999</v>
      </c>
      <c r="F40" s="581">
        <f t="shared" si="2"/>
        <v>71.3730344711051</v>
      </c>
      <c r="G40" s="569"/>
      <c r="H40" s="569"/>
    </row>
    <row r="41" spans="1:8" ht="37.5" x14ac:dyDescent="0.3">
      <c r="A41" s="565" t="s">
        <v>1231</v>
      </c>
      <c r="B41" s="566" t="s">
        <v>1232</v>
      </c>
      <c r="C41" s="570">
        <v>2073</v>
      </c>
      <c r="D41" s="570">
        <v>2073</v>
      </c>
      <c r="E41" s="570">
        <v>1930.4990299999999</v>
      </c>
      <c r="F41" s="581">
        <f t="shared" si="2"/>
        <v>93.125857694163045</v>
      </c>
      <c r="G41" s="569"/>
      <c r="H41" s="569"/>
    </row>
    <row r="42" spans="1:8" ht="18.75" x14ac:dyDescent="0.3">
      <c r="A42" s="560" t="s">
        <v>1233</v>
      </c>
      <c r="B42" s="561" t="s">
        <v>1234</v>
      </c>
      <c r="C42" s="562">
        <f>C43+C47+C45</f>
        <v>1333.9</v>
      </c>
      <c r="D42" s="562">
        <f>D43+D47+D45</f>
        <v>1333.9</v>
      </c>
      <c r="E42" s="562">
        <f>E43+E47+E45</f>
        <v>1341.07401</v>
      </c>
      <c r="F42" s="563">
        <f t="shared" si="2"/>
        <v>100.53782217557539</v>
      </c>
      <c r="G42" s="564"/>
      <c r="H42" s="564"/>
    </row>
    <row r="43" spans="1:8" ht="37.5" x14ac:dyDescent="0.3">
      <c r="A43" s="565" t="s">
        <v>1235</v>
      </c>
      <c r="B43" s="566" t="s">
        <v>1236</v>
      </c>
      <c r="C43" s="567">
        <f>C44</f>
        <v>1300</v>
      </c>
      <c r="D43" s="567">
        <f>D44</f>
        <v>1300</v>
      </c>
      <c r="E43" s="567">
        <f>E44</f>
        <v>1308.0540100000001</v>
      </c>
      <c r="F43" s="568">
        <f t="shared" si="2"/>
        <v>100.61953923076923</v>
      </c>
      <c r="G43" s="569"/>
      <c r="H43" s="569"/>
    </row>
    <row r="44" spans="1:8" ht="56.25" x14ac:dyDescent="0.3">
      <c r="A44" s="565" t="s">
        <v>1237</v>
      </c>
      <c r="B44" s="566" t="s">
        <v>1238</v>
      </c>
      <c r="C44" s="570">
        <v>1300</v>
      </c>
      <c r="D44" s="570">
        <v>1300</v>
      </c>
      <c r="E44" s="570">
        <v>1308.0540100000001</v>
      </c>
      <c r="F44" s="571">
        <f t="shared" si="2"/>
        <v>100.61953923076923</v>
      </c>
      <c r="G44" s="569"/>
      <c r="H44" s="569"/>
    </row>
    <row r="45" spans="1:8" ht="56.25" x14ac:dyDescent="0.3">
      <c r="A45" s="565" t="s">
        <v>1239</v>
      </c>
      <c r="B45" s="566" t="s">
        <v>1240</v>
      </c>
      <c r="C45" s="567">
        <f>C46</f>
        <v>33.9</v>
      </c>
      <c r="D45" s="567">
        <f>D46</f>
        <v>33.9</v>
      </c>
      <c r="E45" s="567">
        <f>E46</f>
        <v>33.020000000000003</v>
      </c>
      <c r="F45" s="568">
        <f t="shared" si="2"/>
        <v>97.404129793510336</v>
      </c>
      <c r="G45" s="569"/>
      <c r="H45" s="569"/>
    </row>
    <row r="46" spans="1:8" ht="75" x14ac:dyDescent="0.3">
      <c r="A46" s="565" t="s">
        <v>1241</v>
      </c>
      <c r="B46" s="566" t="s">
        <v>1242</v>
      </c>
      <c r="C46" s="570">
        <v>33.9</v>
      </c>
      <c r="D46" s="570">
        <v>33.9</v>
      </c>
      <c r="E46" s="570">
        <v>33.020000000000003</v>
      </c>
      <c r="F46" s="571">
        <f t="shared" si="2"/>
        <v>97.404129793510336</v>
      </c>
      <c r="G46" s="569"/>
      <c r="H46" s="569"/>
    </row>
    <row r="47" spans="1:8" ht="37.5" x14ac:dyDescent="0.3">
      <c r="A47" s="565" t="s">
        <v>1243</v>
      </c>
      <c r="B47" s="566" t="s">
        <v>1244</v>
      </c>
      <c r="C47" s="567">
        <f>C48</f>
        <v>0</v>
      </c>
      <c r="D47" s="567">
        <f>D48</f>
        <v>0</v>
      </c>
      <c r="E47" s="567">
        <f>E48</f>
        <v>0</v>
      </c>
      <c r="F47" s="568">
        <v>0</v>
      </c>
      <c r="G47" s="569"/>
      <c r="H47" s="569"/>
    </row>
    <row r="48" spans="1:8" ht="93.75" x14ac:dyDescent="0.3">
      <c r="A48" s="565" t="s">
        <v>1245</v>
      </c>
      <c r="B48" s="566" t="s">
        <v>1246</v>
      </c>
      <c r="C48" s="570">
        <v>0</v>
      </c>
      <c r="D48" s="570">
        <v>0</v>
      </c>
      <c r="E48" s="570">
        <v>0</v>
      </c>
      <c r="F48" s="571">
        <v>0</v>
      </c>
      <c r="G48" s="569"/>
      <c r="H48" s="569"/>
    </row>
    <row r="49" spans="1:8" ht="18.75" x14ac:dyDescent="0.3">
      <c r="A49" s="554"/>
      <c r="B49" s="555" t="s">
        <v>1247</v>
      </c>
      <c r="C49" s="556">
        <f>C50+C58+C64+C70+C76+C99+C97</f>
        <v>27065.777000000002</v>
      </c>
      <c r="D49" s="556">
        <f>D50+D58+D64+D70+D76+D99+D97</f>
        <v>27065.766</v>
      </c>
      <c r="E49" s="556">
        <f>E50+E58+E64+E70+E76+E99+E97</f>
        <v>25905.752239999998</v>
      </c>
      <c r="F49" s="558">
        <f>E49/D49*100</f>
        <v>95.714092259572467</v>
      </c>
      <c r="G49" s="559"/>
      <c r="H49" s="559"/>
    </row>
    <row r="50" spans="1:8" ht="56.25" x14ac:dyDescent="0.3">
      <c r="A50" s="560" t="s">
        <v>1248</v>
      </c>
      <c r="B50" s="561" t="s">
        <v>1249</v>
      </c>
      <c r="C50" s="562">
        <f>C51+C57</f>
        <v>6489.8</v>
      </c>
      <c r="D50" s="562">
        <f>D51+D57</f>
        <v>6489.8</v>
      </c>
      <c r="E50" s="562">
        <f>E51+E57</f>
        <v>6707.9374900000003</v>
      </c>
      <c r="F50" s="563">
        <f>E50/D50*100</f>
        <v>103.36123593947426</v>
      </c>
      <c r="G50" s="564"/>
      <c r="H50" s="564"/>
    </row>
    <row r="51" spans="1:8" ht="93.75" x14ac:dyDescent="0.3">
      <c r="A51" s="565" t="s">
        <v>1250</v>
      </c>
      <c r="B51" s="566" t="s">
        <v>1251</v>
      </c>
      <c r="C51" s="567">
        <f>C52+C53+C54+C55</f>
        <v>5691.8</v>
      </c>
      <c r="D51" s="567">
        <f>D52+D53+D54+D55</f>
        <v>5691.8</v>
      </c>
      <c r="E51" s="567">
        <f>E52+E53+E54+E55</f>
        <v>5856.9833600000002</v>
      </c>
      <c r="F51" s="568">
        <f>E51/D51*100</f>
        <v>102.90212867634141</v>
      </c>
      <c r="G51" s="569"/>
      <c r="H51" s="569"/>
    </row>
    <row r="52" spans="1:8" ht="93.75" x14ac:dyDescent="0.3">
      <c r="A52" s="565" t="s">
        <v>1252</v>
      </c>
      <c r="B52" s="566" t="s">
        <v>1253</v>
      </c>
      <c r="C52" s="570">
        <v>4847</v>
      </c>
      <c r="D52" s="570">
        <v>4847</v>
      </c>
      <c r="E52" s="570">
        <v>5014.97775</v>
      </c>
      <c r="F52" s="571">
        <f t="shared" ref="F52:F57" si="3">E52/D52*100</f>
        <v>103.46560243449557</v>
      </c>
      <c r="G52" s="569"/>
      <c r="H52" s="569"/>
    </row>
    <row r="53" spans="1:8" ht="75" x14ac:dyDescent="0.3">
      <c r="A53" s="565" t="s">
        <v>1254</v>
      </c>
      <c r="B53" s="566" t="s">
        <v>1255</v>
      </c>
      <c r="C53" s="570">
        <v>303</v>
      </c>
      <c r="D53" s="570">
        <v>303</v>
      </c>
      <c r="E53" s="570">
        <v>335.50193999999999</v>
      </c>
      <c r="F53" s="571">
        <f t="shared" si="3"/>
        <v>110.72671287128712</v>
      </c>
      <c r="G53" s="569"/>
      <c r="H53" s="569"/>
    </row>
    <row r="54" spans="1:8" ht="75" x14ac:dyDescent="0.3">
      <c r="A54" s="565" t="s">
        <v>1256</v>
      </c>
      <c r="B54" s="566" t="s">
        <v>1257</v>
      </c>
      <c r="C54" s="570">
        <v>332</v>
      </c>
      <c r="D54" s="570">
        <v>332</v>
      </c>
      <c r="E54" s="570">
        <v>335.85426999999999</v>
      </c>
      <c r="F54" s="571">
        <f t="shared" si="3"/>
        <v>101.16092469879518</v>
      </c>
      <c r="G54" s="569"/>
      <c r="H54" s="569"/>
    </row>
    <row r="55" spans="1:8" ht="37.5" x14ac:dyDescent="0.3">
      <c r="A55" s="565" t="s">
        <v>1258</v>
      </c>
      <c r="B55" s="566" t="s">
        <v>1259</v>
      </c>
      <c r="C55" s="570">
        <v>209.8</v>
      </c>
      <c r="D55" s="570">
        <v>209.8</v>
      </c>
      <c r="E55" s="570">
        <v>170.64940000000001</v>
      </c>
      <c r="F55" s="571">
        <f t="shared" si="3"/>
        <v>81.339084842707337</v>
      </c>
      <c r="G55" s="569"/>
      <c r="H55" s="569"/>
    </row>
    <row r="56" spans="1:8" ht="93.75" x14ac:dyDescent="0.3">
      <c r="A56" s="565" t="s">
        <v>1260</v>
      </c>
      <c r="B56" s="566" t="s">
        <v>1261</v>
      </c>
      <c r="C56" s="567">
        <f>C57</f>
        <v>798</v>
      </c>
      <c r="D56" s="567">
        <f>D57</f>
        <v>798</v>
      </c>
      <c r="E56" s="567">
        <f>E57</f>
        <v>850.95412999999996</v>
      </c>
      <c r="F56" s="568">
        <f t="shared" si="3"/>
        <v>106.63585588972431</v>
      </c>
      <c r="G56" s="569"/>
      <c r="H56" s="569"/>
    </row>
    <row r="57" spans="1:8" ht="93.75" x14ac:dyDescent="0.3">
      <c r="A57" s="565" t="s">
        <v>1262</v>
      </c>
      <c r="B57" s="566" t="s">
        <v>1263</v>
      </c>
      <c r="C57" s="570">
        <v>798</v>
      </c>
      <c r="D57" s="570">
        <v>798</v>
      </c>
      <c r="E57" s="570">
        <v>850.95412999999996</v>
      </c>
      <c r="F57" s="571">
        <f t="shared" si="3"/>
        <v>106.63585588972431</v>
      </c>
      <c r="G57" s="569"/>
      <c r="H57" s="569"/>
    </row>
    <row r="58" spans="1:8" ht="18.75" x14ac:dyDescent="0.3">
      <c r="A58" s="560" t="s">
        <v>1264</v>
      </c>
      <c r="B58" s="561" t="s">
        <v>1265</v>
      </c>
      <c r="C58" s="562">
        <f>C59</f>
        <v>159.39999999999998</v>
      </c>
      <c r="D58" s="562">
        <f>D59</f>
        <v>159.39999999999998</v>
      </c>
      <c r="E58" s="562">
        <f>E59</f>
        <v>169.47991999999999</v>
      </c>
      <c r="F58" s="563">
        <f>F59</f>
        <v>106.32366373902133</v>
      </c>
      <c r="G58" s="564"/>
      <c r="H58" s="564"/>
    </row>
    <row r="59" spans="1:8" ht="18.75" x14ac:dyDescent="0.3">
      <c r="A59" s="565" t="s">
        <v>1266</v>
      </c>
      <c r="B59" s="566" t="s">
        <v>1267</v>
      </c>
      <c r="C59" s="567">
        <f>C60+C61+C62</f>
        <v>159.39999999999998</v>
      </c>
      <c r="D59" s="567">
        <f>D60+D61+D62</f>
        <v>159.39999999999998</v>
      </c>
      <c r="E59" s="584">
        <f>E60+E61+E62+E63</f>
        <v>169.47991999999999</v>
      </c>
      <c r="F59" s="568">
        <f>E59/D59*100</f>
        <v>106.32366373902133</v>
      </c>
      <c r="G59" s="569"/>
      <c r="H59" s="569"/>
    </row>
    <row r="60" spans="1:8" ht="37.5" x14ac:dyDescent="0.3">
      <c r="A60" s="565" t="s">
        <v>1268</v>
      </c>
      <c r="B60" s="566" t="s">
        <v>1269</v>
      </c>
      <c r="C60" s="570">
        <v>159.19999999999999</v>
      </c>
      <c r="D60" s="570">
        <v>159.19999999999999</v>
      </c>
      <c r="E60" s="570">
        <v>125.45437</v>
      </c>
      <c r="F60" s="571">
        <f t="shared" ref="F60:F123" si="4">E60/D60*100</f>
        <v>78.802996231155788</v>
      </c>
      <c r="G60" s="569"/>
      <c r="H60" s="569"/>
    </row>
    <row r="61" spans="1:8" ht="18.75" x14ac:dyDescent="0.3">
      <c r="A61" s="565" t="s">
        <v>1270</v>
      </c>
      <c r="B61" s="566" t="s">
        <v>1271</v>
      </c>
      <c r="C61" s="570">
        <v>0.2</v>
      </c>
      <c r="D61" s="570">
        <v>0.2</v>
      </c>
      <c r="E61" s="570">
        <v>0.83565999999999996</v>
      </c>
      <c r="F61" s="571">
        <f t="shared" si="4"/>
        <v>417.82999999999993</v>
      </c>
      <c r="G61" s="569"/>
      <c r="H61" s="569"/>
    </row>
    <row r="62" spans="1:8" ht="18.75" x14ac:dyDescent="0.3">
      <c r="A62" s="565" t="s">
        <v>1272</v>
      </c>
      <c r="B62" s="566" t="s">
        <v>1273</v>
      </c>
      <c r="C62" s="570">
        <v>0</v>
      </c>
      <c r="D62" s="570">
        <v>0</v>
      </c>
      <c r="E62" s="570">
        <v>43.131619999999998</v>
      </c>
      <c r="F62" s="571" t="e">
        <f t="shared" si="4"/>
        <v>#DIV/0!</v>
      </c>
      <c r="G62" s="569"/>
      <c r="H62" s="569"/>
    </row>
    <row r="63" spans="1:8" ht="37.5" x14ac:dyDescent="0.3">
      <c r="A63" s="565" t="s">
        <v>1274</v>
      </c>
      <c r="B63" s="566" t="s">
        <v>1275</v>
      </c>
      <c r="C63" s="570">
        <v>0</v>
      </c>
      <c r="D63" s="570">
        <v>0</v>
      </c>
      <c r="E63" s="570">
        <v>5.8270000000000002E-2</v>
      </c>
      <c r="F63" s="571" t="e">
        <f t="shared" si="4"/>
        <v>#DIV/0!</v>
      </c>
      <c r="G63" s="569"/>
      <c r="H63" s="569"/>
    </row>
    <row r="64" spans="1:8" ht="37.5" x14ac:dyDescent="0.3">
      <c r="A64" s="560" t="s">
        <v>1276</v>
      </c>
      <c r="B64" s="561" t="s">
        <v>1277</v>
      </c>
      <c r="C64" s="562">
        <f>C65+C67</f>
        <v>17311.531000000003</v>
      </c>
      <c r="D64" s="562">
        <f>D65+D67</f>
        <v>17311.52</v>
      </c>
      <c r="E64" s="562">
        <f>E65+E67</f>
        <v>15687.704730000001</v>
      </c>
      <c r="F64" s="585">
        <f t="shared" si="4"/>
        <v>90.620030650110451</v>
      </c>
      <c r="G64" s="564"/>
      <c r="H64" s="564"/>
    </row>
    <row r="65" spans="1:8" ht="18.75" x14ac:dyDescent="0.3">
      <c r="A65" s="565" t="s">
        <v>1278</v>
      </c>
      <c r="B65" s="566" t="s">
        <v>1279</v>
      </c>
      <c r="C65" s="567">
        <f>C66</f>
        <v>14541.7</v>
      </c>
      <c r="D65" s="567">
        <f>D66</f>
        <v>14541.7</v>
      </c>
      <c r="E65" s="567">
        <f>E66</f>
        <v>12881.06581</v>
      </c>
      <c r="F65" s="568">
        <f t="shared" si="4"/>
        <v>88.580192205863142</v>
      </c>
      <c r="G65" s="569"/>
      <c r="H65" s="569"/>
    </row>
    <row r="66" spans="1:8" ht="37.5" x14ac:dyDescent="0.3">
      <c r="A66" s="565" t="s">
        <v>1280</v>
      </c>
      <c r="B66" s="566" t="s">
        <v>1281</v>
      </c>
      <c r="C66" s="570">
        <v>14541.7</v>
      </c>
      <c r="D66" s="570">
        <v>14541.7</v>
      </c>
      <c r="E66" s="575">
        <v>12881.06581</v>
      </c>
      <c r="F66" s="571">
        <f t="shared" si="4"/>
        <v>88.580192205863142</v>
      </c>
      <c r="G66" s="569"/>
      <c r="H66" s="569"/>
    </row>
    <row r="67" spans="1:8" ht="18.75" x14ac:dyDescent="0.3">
      <c r="A67" s="565" t="s">
        <v>1282</v>
      </c>
      <c r="B67" s="566" t="s">
        <v>1283</v>
      </c>
      <c r="C67" s="567">
        <f>C68+C69</f>
        <v>2769.8310000000001</v>
      </c>
      <c r="D67" s="567">
        <f>D68+D69</f>
        <v>2769.8199999999997</v>
      </c>
      <c r="E67" s="567">
        <f>E68+E69</f>
        <v>2806.6389200000003</v>
      </c>
      <c r="F67" s="568">
        <f t="shared" si="4"/>
        <v>101.32928926789468</v>
      </c>
      <c r="G67" s="569"/>
      <c r="H67" s="569"/>
    </row>
    <row r="68" spans="1:8" ht="37.5" x14ac:dyDescent="0.3">
      <c r="A68" s="565" t="s">
        <v>1284</v>
      </c>
      <c r="B68" s="566" t="s">
        <v>1285</v>
      </c>
      <c r="C68" s="570">
        <v>1037.3</v>
      </c>
      <c r="D68" s="570">
        <v>1037.3</v>
      </c>
      <c r="E68" s="575">
        <v>1087.03394</v>
      </c>
      <c r="F68" s="571">
        <f t="shared" si="4"/>
        <v>104.7945570230406</v>
      </c>
      <c r="G68" s="569"/>
      <c r="H68" s="569"/>
    </row>
    <row r="69" spans="1:8" ht="18.75" x14ac:dyDescent="0.3">
      <c r="A69" s="565" t="s">
        <v>1286</v>
      </c>
      <c r="B69" s="566" t="s">
        <v>1287</v>
      </c>
      <c r="C69" s="570">
        <v>1732.5309999999999</v>
      </c>
      <c r="D69" s="570">
        <v>1732.52</v>
      </c>
      <c r="E69" s="570">
        <v>1719.6049800000001</v>
      </c>
      <c r="F69" s="571">
        <f t="shared" si="4"/>
        <v>99.254552905594167</v>
      </c>
      <c r="G69" s="569"/>
      <c r="H69" s="569"/>
    </row>
    <row r="70" spans="1:8" ht="37.5" x14ac:dyDescent="0.3">
      <c r="A70" s="560" t="s">
        <v>1288</v>
      </c>
      <c r="B70" s="561" t="s">
        <v>1289</v>
      </c>
      <c r="C70" s="562">
        <f>C73+C71</f>
        <v>1909.2</v>
      </c>
      <c r="D70" s="562">
        <f>D73+D71</f>
        <v>1909.2</v>
      </c>
      <c r="E70" s="562">
        <f>E71+E73</f>
        <v>2033.5153799999998</v>
      </c>
      <c r="F70" s="585">
        <f t="shared" si="4"/>
        <v>106.51138592080451</v>
      </c>
      <c r="G70" s="564"/>
      <c r="H70" s="564"/>
    </row>
    <row r="71" spans="1:8" ht="112.5" x14ac:dyDescent="0.3">
      <c r="A71" s="578" t="s">
        <v>1290</v>
      </c>
      <c r="B71" s="579" t="s">
        <v>1291</v>
      </c>
      <c r="C71" s="567">
        <f>C72</f>
        <v>1216.5</v>
      </c>
      <c r="D71" s="567">
        <f>D72</f>
        <v>1216.5</v>
      </c>
      <c r="E71" s="567">
        <f>E72</f>
        <v>1216.4775</v>
      </c>
      <c r="F71" s="568">
        <f t="shared" si="4"/>
        <v>99.998150431565975</v>
      </c>
      <c r="G71" s="583"/>
      <c r="H71" s="583"/>
    </row>
    <row r="72" spans="1:8" ht="112.5" x14ac:dyDescent="0.3">
      <c r="A72" s="578" t="s">
        <v>1292</v>
      </c>
      <c r="B72" s="579" t="s">
        <v>1293</v>
      </c>
      <c r="C72" s="586">
        <v>1216.5</v>
      </c>
      <c r="D72" s="570">
        <v>1216.5</v>
      </c>
      <c r="E72" s="575">
        <v>1216.4775</v>
      </c>
      <c r="F72" s="571">
        <f t="shared" si="4"/>
        <v>99.998150431565975</v>
      </c>
      <c r="G72" s="587"/>
      <c r="H72" s="587"/>
    </row>
    <row r="73" spans="1:8" ht="37.5" x14ac:dyDescent="0.3">
      <c r="A73" s="565" t="s">
        <v>1294</v>
      </c>
      <c r="B73" s="566" t="s">
        <v>1295</v>
      </c>
      <c r="C73" s="582">
        <f>C74+C75</f>
        <v>692.7</v>
      </c>
      <c r="D73" s="567">
        <f>D74+D75</f>
        <v>692.7</v>
      </c>
      <c r="E73" s="567">
        <f>E74+E75</f>
        <v>817.03787999999997</v>
      </c>
      <c r="F73" s="568">
        <f t="shared" si="4"/>
        <v>117.94974447812905</v>
      </c>
      <c r="G73" s="569"/>
      <c r="H73" s="569"/>
    </row>
    <row r="74" spans="1:8" ht="56.25" x14ac:dyDescent="0.3">
      <c r="A74" s="565" t="s">
        <v>1296</v>
      </c>
      <c r="B74" s="566" t="s">
        <v>1297</v>
      </c>
      <c r="C74" s="570">
        <v>509</v>
      </c>
      <c r="D74" s="570">
        <v>509</v>
      </c>
      <c r="E74" s="570">
        <v>602.03076999999996</v>
      </c>
      <c r="F74" s="571">
        <f t="shared" si="4"/>
        <v>118.27716502946954</v>
      </c>
      <c r="G74" s="569"/>
      <c r="H74" s="569"/>
    </row>
    <row r="75" spans="1:8" ht="56.25" x14ac:dyDescent="0.3">
      <c r="A75" s="565" t="s">
        <v>1298</v>
      </c>
      <c r="B75" s="566" t="s">
        <v>1299</v>
      </c>
      <c r="C75" s="570">
        <v>183.7</v>
      </c>
      <c r="D75" s="570">
        <v>183.7</v>
      </c>
      <c r="E75" s="570">
        <v>215.00711000000001</v>
      </c>
      <c r="F75" s="571">
        <f t="shared" si="4"/>
        <v>117.04252041371804</v>
      </c>
      <c r="G75" s="569"/>
      <c r="H75" s="569"/>
    </row>
    <row r="76" spans="1:8" ht="18.75" x14ac:dyDescent="0.3">
      <c r="A76" s="560" t="s">
        <v>1300</v>
      </c>
      <c r="B76" s="561" t="s">
        <v>1301</v>
      </c>
      <c r="C76" s="562">
        <f>SUM(C77:C96)</f>
        <v>973.3</v>
      </c>
      <c r="D76" s="562">
        <f>SUM(D77:D96)</f>
        <v>973.3</v>
      </c>
      <c r="E76" s="588">
        <f>SUM(E77:E96)</f>
        <v>991.19949999999994</v>
      </c>
      <c r="F76" s="585">
        <f t="shared" si="4"/>
        <v>101.83905270728451</v>
      </c>
      <c r="G76" s="564"/>
      <c r="H76" s="564"/>
    </row>
    <row r="77" spans="1:8" ht="75" x14ac:dyDescent="0.3">
      <c r="A77" s="565" t="s">
        <v>1302</v>
      </c>
      <c r="B77" s="566" t="s">
        <v>1303</v>
      </c>
      <c r="C77" s="570">
        <v>80.7</v>
      </c>
      <c r="D77" s="570">
        <v>80.7</v>
      </c>
      <c r="E77" s="570">
        <v>80.942139999999995</v>
      </c>
      <c r="F77" s="571">
        <f t="shared" si="4"/>
        <v>100.3000495662949</v>
      </c>
      <c r="G77" s="569"/>
      <c r="H77" s="569"/>
    </row>
    <row r="78" spans="1:8" ht="112.5" x14ac:dyDescent="0.3">
      <c r="A78" s="565" t="s">
        <v>1304</v>
      </c>
      <c r="B78" s="566" t="s">
        <v>1305</v>
      </c>
      <c r="C78" s="570">
        <v>215.8</v>
      </c>
      <c r="D78" s="570">
        <v>215.8</v>
      </c>
      <c r="E78" s="570">
        <v>213.91573</v>
      </c>
      <c r="F78" s="571">
        <f t="shared" si="4"/>
        <v>99.126844300278023</v>
      </c>
      <c r="G78" s="569"/>
      <c r="H78" s="569"/>
    </row>
    <row r="79" spans="1:8" ht="75" x14ac:dyDescent="0.3">
      <c r="A79" s="565" t="s">
        <v>1306</v>
      </c>
      <c r="B79" s="566" t="s">
        <v>1307</v>
      </c>
      <c r="C79" s="570">
        <v>37.200000000000003</v>
      </c>
      <c r="D79" s="570">
        <v>37.200000000000003</v>
      </c>
      <c r="E79" s="570">
        <v>46.008319999999998</v>
      </c>
      <c r="F79" s="571">
        <f t="shared" si="4"/>
        <v>123.67827956989245</v>
      </c>
      <c r="G79" s="569"/>
      <c r="H79" s="569"/>
    </row>
    <row r="80" spans="1:8" ht="75" x14ac:dyDescent="0.3">
      <c r="A80" s="589" t="s">
        <v>1308</v>
      </c>
      <c r="B80" s="590" t="s">
        <v>1309</v>
      </c>
      <c r="C80" s="570">
        <v>35</v>
      </c>
      <c r="D80" s="570">
        <v>35</v>
      </c>
      <c r="E80" s="570">
        <v>35</v>
      </c>
      <c r="F80" s="571">
        <f t="shared" si="4"/>
        <v>100</v>
      </c>
      <c r="G80" s="569"/>
      <c r="H80" s="569"/>
    </row>
    <row r="81" spans="1:8" ht="93.75" x14ac:dyDescent="0.3">
      <c r="A81" s="565" t="s">
        <v>1310</v>
      </c>
      <c r="B81" s="566" t="s">
        <v>1311</v>
      </c>
      <c r="C81" s="570">
        <v>17.5</v>
      </c>
      <c r="D81" s="570">
        <v>17.5</v>
      </c>
      <c r="E81" s="570">
        <v>18.551490000000001</v>
      </c>
      <c r="F81" s="571">
        <f t="shared" si="4"/>
        <v>106.0085142857143</v>
      </c>
      <c r="G81" s="569"/>
      <c r="H81" s="569"/>
    </row>
    <row r="82" spans="1:8" ht="93.75" x14ac:dyDescent="0.3">
      <c r="A82" s="565" t="s">
        <v>1312</v>
      </c>
      <c r="B82" s="566" t="s">
        <v>1313</v>
      </c>
      <c r="C82" s="570">
        <v>1.5</v>
      </c>
      <c r="D82" s="570">
        <v>1.5</v>
      </c>
      <c r="E82" s="570">
        <v>1.5</v>
      </c>
      <c r="F82" s="571">
        <f t="shared" si="4"/>
        <v>100</v>
      </c>
      <c r="G82" s="569"/>
      <c r="H82" s="569"/>
    </row>
    <row r="83" spans="1:8" ht="93.75" x14ac:dyDescent="0.3">
      <c r="A83" s="565" t="s">
        <v>1314</v>
      </c>
      <c r="B83" s="566" t="s">
        <v>1315</v>
      </c>
      <c r="C83" s="570">
        <v>5.3</v>
      </c>
      <c r="D83" s="570">
        <v>5.3</v>
      </c>
      <c r="E83" s="570">
        <v>6.2</v>
      </c>
      <c r="F83" s="571">
        <f t="shared" si="4"/>
        <v>116.98113207547169</v>
      </c>
      <c r="G83" s="569"/>
      <c r="H83" s="569"/>
    </row>
    <row r="84" spans="1:8" ht="131.25" x14ac:dyDescent="0.3">
      <c r="A84" s="565" t="s">
        <v>1316</v>
      </c>
      <c r="B84" s="566" t="s">
        <v>1317</v>
      </c>
      <c r="C84" s="570">
        <v>1</v>
      </c>
      <c r="D84" s="570">
        <v>1</v>
      </c>
      <c r="E84" s="570">
        <v>0.94572000000000001</v>
      </c>
      <c r="F84" s="571">
        <f t="shared" si="4"/>
        <v>94.572000000000003</v>
      </c>
      <c r="G84" s="569"/>
      <c r="H84" s="569"/>
    </row>
    <row r="85" spans="1:8" ht="112.5" x14ac:dyDescent="0.3">
      <c r="A85" s="589" t="s">
        <v>1318</v>
      </c>
      <c r="B85" s="590" t="s">
        <v>1319</v>
      </c>
      <c r="C85" s="570">
        <v>-20</v>
      </c>
      <c r="D85" s="570">
        <v>-20</v>
      </c>
      <c r="E85" s="570">
        <v>-20</v>
      </c>
      <c r="F85" s="571">
        <f t="shared" si="4"/>
        <v>100</v>
      </c>
      <c r="G85" s="569"/>
      <c r="H85" s="569"/>
    </row>
    <row r="86" spans="1:8" ht="93.75" x14ac:dyDescent="0.3">
      <c r="A86" s="565" t="s">
        <v>1320</v>
      </c>
      <c r="B86" s="566" t="s">
        <v>1321</v>
      </c>
      <c r="C86" s="570">
        <v>8.8000000000000007</v>
      </c>
      <c r="D86" s="570">
        <v>8.8000000000000007</v>
      </c>
      <c r="E86" s="570">
        <v>10.110519999999999</v>
      </c>
      <c r="F86" s="571">
        <f t="shared" si="4"/>
        <v>114.89227272727271</v>
      </c>
      <c r="G86" s="569"/>
      <c r="H86" s="569"/>
    </row>
    <row r="87" spans="1:8" ht="75" x14ac:dyDescent="0.3">
      <c r="A87" s="565" t="s">
        <v>1322</v>
      </c>
      <c r="B87" s="566" t="s">
        <v>1323</v>
      </c>
      <c r="C87" s="570">
        <v>17</v>
      </c>
      <c r="D87" s="570">
        <v>17</v>
      </c>
      <c r="E87" s="570">
        <v>16.238499999999998</v>
      </c>
      <c r="F87" s="571">
        <f t="shared" si="4"/>
        <v>95.520588235294113</v>
      </c>
      <c r="G87" s="569"/>
      <c r="H87" s="569"/>
    </row>
    <row r="88" spans="1:8" ht="93.75" x14ac:dyDescent="0.3">
      <c r="A88" s="565" t="s">
        <v>1324</v>
      </c>
      <c r="B88" s="566" t="s">
        <v>1325</v>
      </c>
      <c r="C88" s="570">
        <v>153.1</v>
      </c>
      <c r="D88" s="570">
        <v>153.1</v>
      </c>
      <c r="E88" s="570">
        <v>164.16933</v>
      </c>
      <c r="F88" s="571">
        <f t="shared" si="4"/>
        <v>107.23013063357283</v>
      </c>
      <c r="G88" s="569"/>
      <c r="H88" s="569"/>
    </row>
    <row r="89" spans="1:8" ht="150" x14ac:dyDescent="0.3">
      <c r="A89" s="565" t="s">
        <v>1326</v>
      </c>
      <c r="B89" s="566" t="s">
        <v>1327</v>
      </c>
      <c r="C89" s="570">
        <v>43.9</v>
      </c>
      <c r="D89" s="570">
        <v>43.9</v>
      </c>
      <c r="E89" s="570">
        <v>42.001660000000001</v>
      </c>
      <c r="F89" s="571">
        <f t="shared" si="4"/>
        <v>95.675763097949897</v>
      </c>
      <c r="G89" s="569"/>
      <c r="H89" s="569"/>
    </row>
    <row r="90" spans="1:8" ht="56.25" x14ac:dyDescent="0.3">
      <c r="A90" s="589" t="s">
        <v>1328</v>
      </c>
      <c r="B90" s="590" t="s">
        <v>1329</v>
      </c>
      <c r="C90" s="570">
        <v>3.5</v>
      </c>
      <c r="D90" s="570">
        <v>3.5</v>
      </c>
      <c r="E90" s="570">
        <v>2.5</v>
      </c>
      <c r="F90" s="571">
        <f t="shared" si="4"/>
        <v>71.428571428571431</v>
      </c>
      <c r="G90" s="569"/>
      <c r="H90" s="569"/>
    </row>
    <row r="91" spans="1:8" ht="75" x14ac:dyDescent="0.3">
      <c r="A91" s="589" t="s">
        <v>1330</v>
      </c>
      <c r="B91" s="590" t="s">
        <v>1331</v>
      </c>
      <c r="C91" s="570">
        <v>0</v>
      </c>
      <c r="D91" s="570">
        <v>0</v>
      </c>
      <c r="E91" s="570">
        <v>0</v>
      </c>
      <c r="F91" s="571" t="e">
        <f t="shared" si="4"/>
        <v>#DIV/0!</v>
      </c>
      <c r="G91" s="569"/>
      <c r="H91" s="569"/>
    </row>
    <row r="92" spans="1:8" ht="75" x14ac:dyDescent="0.3">
      <c r="A92" s="589" t="s">
        <v>1332</v>
      </c>
      <c r="B92" s="590" t="s">
        <v>1333</v>
      </c>
      <c r="C92" s="570">
        <v>16</v>
      </c>
      <c r="D92" s="570">
        <v>16</v>
      </c>
      <c r="E92" s="570">
        <v>15.965590000000001</v>
      </c>
      <c r="F92" s="571">
        <f t="shared" si="4"/>
        <v>99.784937499999998</v>
      </c>
      <c r="G92" s="569"/>
      <c r="H92" s="569"/>
    </row>
    <row r="93" spans="1:8" ht="75" x14ac:dyDescent="0.25">
      <c r="A93" s="589" t="s">
        <v>1334</v>
      </c>
      <c r="B93" s="590" t="s">
        <v>1335</v>
      </c>
      <c r="C93" s="570">
        <v>13.6</v>
      </c>
      <c r="D93" s="570">
        <v>13.6</v>
      </c>
      <c r="E93" s="570">
        <v>13.75038</v>
      </c>
      <c r="F93" s="591">
        <f t="shared" si="4"/>
        <v>101.10573529411764</v>
      </c>
    </row>
    <row r="94" spans="1:8" ht="168.75" x14ac:dyDescent="0.25">
      <c r="A94" s="565" t="s">
        <v>1336</v>
      </c>
      <c r="B94" s="566" t="s">
        <v>1337</v>
      </c>
      <c r="C94" s="570">
        <v>0</v>
      </c>
      <c r="D94" s="570">
        <v>0</v>
      </c>
      <c r="E94" s="570">
        <v>0</v>
      </c>
      <c r="F94" s="591" t="e">
        <f t="shared" si="4"/>
        <v>#DIV/0!</v>
      </c>
    </row>
    <row r="95" spans="1:8" ht="75" x14ac:dyDescent="0.25">
      <c r="A95" s="589" t="s">
        <v>1338</v>
      </c>
      <c r="B95" s="590" t="s">
        <v>1339</v>
      </c>
      <c r="C95" s="570">
        <v>-2.5</v>
      </c>
      <c r="D95" s="570">
        <v>-2.5</v>
      </c>
      <c r="E95" s="570">
        <v>-2.4685899999999998</v>
      </c>
      <c r="F95" s="591">
        <f t="shared" si="4"/>
        <v>98.743600000000001</v>
      </c>
    </row>
    <row r="96" spans="1:8" ht="112.5" x14ac:dyDescent="0.25">
      <c r="A96" s="589" t="s">
        <v>1340</v>
      </c>
      <c r="B96" s="590" t="s">
        <v>1341</v>
      </c>
      <c r="C96" s="570">
        <v>345.9</v>
      </c>
      <c r="D96" s="570">
        <v>345.9</v>
      </c>
      <c r="E96" s="570">
        <v>345.86871000000002</v>
      </c>
      <c r="F96" s="591">
        <f t="shared" si="4"/>
        <v>99.990954032957518</v>
      </c>
    </row>
    <row r="97" spans="1:7" ht="18.75" x14ac:dyDescent="0.25">
      <c r="A97" s="592" t="s">
        <v>1342</v>
      </c>
      <c r="B97" s="593" t="s">
        <v>1343</v>
      </c>
      <c r="C97" s="572">
        <f>C98</f>
        <v>0</v>
      </c>
      <c r="D97" s="572">
        <f>D98</f>
        <v>0</v>
      </c>
      <c r="E97" s="572">
        <f>E98</f>
        <v>2.36972</v>
      </c>
      <c r="F97" s="594" t="e">
        <f t="shared" si="4"/>
        <v>#DIV/0!</v>
      </c>
    </row>
    <row r="98" spans="1:7" ht="37.5" x14ac:dyDescent="0.25">
      <c r="A98" s="565" t="s">
        <v>1344</v>
      </c>
      <c r="B98" s="590" t="s">
        <v>1345</v>
      </c>
      <c r="C98" s="570">
        <v>0</v>
      </c>
      <c r="D98" s="570">
        <v>0</v>
      </c>
      <c r="E98" s="570">
        <v>2.36972</v>
      </c>
      <c r="F98" s="591" t="e">
        <f t="shared" si="4"/>
        <v>#DIV/0!</v>
      </c>
    </row>
    <row r="99" spans="1:7" ht="18.75" x14ac:dyDescent="0.25">
      <c r="A99" s="592" t="s">
        <v>1346</v>
      </c>
      <c r="B99" s="593" t="s">
        <v>1347</v>
      </c>
      <c r="C99" s="572">
        <f>C100</f>
        <v>222.54599999999999</v>
      </c>
      <c r="D99" s="572">
        <f>D100</f>
        <v>222.54599999999999</v>
      </c>
      <c r="E99" s="572">
        <f>E100</f>
        <v>313.5455</v>
      </c>
      <c r="F99" s="594">
        <f t="shared" si="4"/>
        <v>140.89019798154089</v>
      </c>
    </row>
    <row r="100" spans="1:7" ht="18.75" x14ac:dyDescent="0.25">
      <c r="A100" s="565" t="s">
        <v>1348</v>
      </c>
      <c r="B100" s="566" t="s">
        <v>1349</v>
      </c>
      <c r="C100" s="570">
        <v>222.54599999999999</v>
      </c>
      <c r="D100" s="570">
        <v>222.54599999999999</v>
      </c>
      <c r="E100" s="570">
        <v>313.5455</v>
      </c>
      <c r="F100" s="591">
        <f t="shared" si="4"/>
        <v>140.89019798154089</v>
      </c>
    </row>
    <row r="101" spans="1:7" ht="18.75" x14ac:dyDescent="0.25">
      <c r="A101" s="595" t="s">
        <v>1350</v>
      </c>
      <c r="B101" s="549" t="s">
        <v>1351</v>
      </c>
      <c r="C101" s="596">
        <f>C102+C194+C190+C188+C192</f>
        <v>765161.15780000016</v>
      </c>
      <c r="D101" s="550">
        <f>D102+D194+D190+D188+D192</f>
        <v>980987.66194000002</v>
      </c>
      <c r="E101" s="596">
        <f>E102+E194+E190+E188+E192</f>
        <v>973989.73802999989</v>
      </c>
      <c r="F101" s="597">
        <f t="shared" si="4"/>
        <v>99.286645063796115</v>
      </c>
    </row>
    <row r="102" spans="1:7" ht="37.5" x14ac:dyDescent="0.25">
      <c r="A102" s="598" t="s">
        <v>1352</v>
      </c>
      <c r="B102" s="599" t="s">
        <v>1353</v>
      </c>
      <c r="C102" s="600">
        <f>C103+C110+C149+C175</f>
        <v>765179.4839600001</v>
      </c>
      <c r="D102" s="601">
        <f>D103+D110+D149+D175</f>
        <v>987384.61953000003</v>
      </c>
      <c r="E102" s="600">
        <f>E103+E110+E149+E175</f>
        <v>980420.08521999989</v>
      </c>
      <c r="F102" s="602">
        <f t="shared" si="4"/>
        <v>99.294648288798001</v>
      </c>
      <c r="G102" s="603"/>
    </row>
    <row r="103" spans="1:7" ht="18.75" x14ac:dyDescent="0.25">
      <c r="A103" s="604" t="s">
        <v>1354</v>
      </c>
      <c r="B103" s="555" t="s">
        <v>1355</v>
      </c>
      <c r="C103" s="605">
        <f>C104+C105+C106</f>
        <v>341738.39999999997</v>
      </c>
      <c r="D103" s="605">
        <f>D104+D105+D106</f>
        <v>342188.39999999997</v>
      </c>
      <c r="E103" s="605">
        <f>E104+E105+E106</f>
        <v>342188.39999999997</v>
      </c>
      <c r="F103" s="558">
        <f t="shared" si="4"/>
        <v>100</v>
      </c>
    </row>
    <row r="104" spans="1:7" ht="37.5" x14ac:dyDescent="0.25">
      <c r="A104" s="560" t="s">
        <v>1356</v>
      </c>
      <c r="B104" s="561" t="s">
        <v>1357</v>
      </c>
      <c r="C104" s="606">
        <v>339606.3</v>
      </c>
      <c r="D104" s="606">
        <v>339606.3</v>
      </c>
      <c r="E104" s="606">
        <v>339606.3</v>
      </c>
      <c r="F104" s="594">
        <f t="shared" si="4"/>
        <v>100</v>
      </c>
    </row>
    <row r="105" spans="1:7" ht="37.5" x14ac:dyDescent="0.25">
      <c r="A105" s="560" t="s">
        <v>1358</v>
      </c>
      <c r="B105" s="593" t="s">
        <v>1359</v>
      </c>
      <c r="C105" s="606">
        <v>0</v>
      </c>
      <c r="D105" s="606">
        <v>450</v>
      </c>
      <c r="E105" s="606">
        <v>450</v>
      </c>
      <c r="F105" s="594">
        <f t="shared" si="4"/>
        <v>100</v>
      </c>
    </row>
    <row r="106" spans="1:7" ht="18.75" x14ac:dyDescent="0.25">
      <c r="A106" s="560" t="s">
        <v>1360</v>
      </c>
      <c r="B106" s="561" t="s">
        <v>1361</v>
      </c>
      <c r="C106" s="606">
        <f>C108+C109</f>
        <v>2132.1</v>
      </c>
      <c r="D106" s="606">
        <f>D108+D109</f>
        <v>2132.1</v>
      </c>
      <c r="E106" s="606">
        <f>E108+E109</f>
        <v>2132.1</v>
      </c>
      <c r="F106" s="607">
        <f t="shared" si="4"/>
        <v>100</v>
      </c>
    </row>
    <row r="107" spans="1:7" ht="18.75" x14ac:dyDescent="0.25">
      <c r="A107" s="560"/>
      <c r="B107" s="579" t="s">
        <v>271</v>
      </c>
      <c r="C107" s="606"/>
      <c r="D107" s="606"/>
      <c r="E107" s="608"/>
      <c r="F107" s="591"/>
    </row>
    <row r="108" spans="1:7" s="610" customFormat="1" ht="31.5" x14ac:dyDescent="0.25">
      <c r="A108" s="560"/>
      <c r="B108" s="609" t="s">
        <v>1362</v>
      </c>
      <c r="C108" s="608">
        <v>498.4</v>
      </c>
      <c r="D108" s="608">
        <v>498.4</v>
      </c>
      <c r="E108" s="608">
        <v>498.4</v>
      </c>
      <c r="F108" s="591">
        <f t="shared" si="4"/>
        <v>100</v>
      </c>
    </row>
    <row r="109" spans="1:7" s="610" customFormat="1" ht="18.75" x14ac:dyDescent="0.25">
      <c r="A109" s="560"/>
      <c r="B109" s="609" t="s">
        <v>1363</v>
      </c>
      <c r="C109" s="608">
        <v>1633.7</v>
      </c>
      <c r="D109" s="608">
        <v>1633.7</v>
      </c>
      <c r="E109" s="608">
        <v>1633.7</v>
      </c>
      <c r="F109" s="591">
        <f t="shared" si="4"/>
        <v>100</v>
      </c>
    </row>
    <row r="110" spans="1:7" ht="37.5" x14ac:dyDescent="0.25">
      <c r="A110" s="554" t="s">
        <v>1364</v>
      </c>
      <c r="B110" s="555" t="s">
        <v>1365</v>
      </c>
      <c r="C110" s="611">
        <f>C136+C122+C126+C112+C115+C117+C131</f>
        <v>96135.17396</v>
      </c>
      <c r="D110" s="556">
        <f>D136+D122+D126+D112+D115+D117+D131</f>
        <v>257303.92634999997</v>
      </c>
      <c r="E110" s="556">
        <f>E136+E122+E126+E112+E115+E117+E131</f>
        <v>257151.94947999995</v>
      </c>
      <c r="F110" s="612">
        <f t="shared" si="4"/>
        <v>99.940934881112824</v>
      </c>
    </row>
    <row r="111" spans="1:7" ht="37.5" x14ac:dyDescent="0.25">
      <c r="A111" s="592" t="s">
        <v>1366</v>
      </c>
      <c r="B111" s="613" t="s">
        <v>1367</v>
      </c>
      <c r="C111" s="614">
        <f>C112</f>
        <v>58338.9</v>
      </c>
      <c r="D111" s="614">
        <f>D112</f>
        <v>94326.43643999999</v>
      </c>
      <c r="E111" s="614">
        <f>E112</f>
        <v>94245.463040000002</v>
      </c>
      <c r="F111" s="594">
        <f t="shared" si="4"/>
        <v>99.914156197290993</v>
      </c>
    </row>
    <row r="112" spans="1:7" ht="31.5" x14ac:dyDescent="0.25">
      <c r="A112" s="578" t="s">
        <v>1368</v>
      </c>
      <c r="B112" s="609" t="s">
        <v>1369</v>
      </c>
      <c r="C112" s="586">
        <f>C113+C114</f>
        <v>58338.9</v>
      </c>
      <c r="D112" s="586">
        <f>D113+D114</f>
        <v>94326.43643999999</v>
      </c>
      <c r="E112" s="586">
        <f>E113+E114</f>
        <v>94245.463040000002</v>
      </c>
      <c r="F112" s="591">
        <f t="shared" si="4"/>
        <v>99.914156197290993</v>
      </c>
    </row>
    <row r="113" spans="1:6" ht="78.75" x14ac:dyDescent="0.25">
      <c r="A113" s="578"/>
      <c r="B113" s="609" t="s">
        <v>1370</v>
      </c>
      <c r="C113" s="586">
        <v>58338.9</v>
      </c>
      <c r="D113" s="586">
        <v>93129.45</v>
      </c>
      <c r="E113" s="586">
        <v>93129.45</v>
      </c>
      <c r="F113" s="591">
        <f t="shared" si="4"/>
        <v>100</v>
      </c>
    </row>
    <row r="114" spans="1:6" ht="31.5" x14ac:dyDescent="0.25">
      <c r="A114" s="578"/>
      <c r="B114" s="609" t="s">
        <v>1371</v>
      </c>
      <c r="C114" s="586">
        <v>0</v>
      </c>
      <c r="D114" s="586">
        <v>1196.9864399999999</v>
      </c>
      <c r="E114" s="586">
        <v>1116.01304</v>
      </c>
      <c r="F114" s="591">
        <f t="shared" si="4"/>
        <v>93.235228295485129</v>
      </c>
    </row>
    <row r="115" spans="1:6" s="616" customFormat="1" ht="37.5" x14ac:dyDescent="0.3">
      <c r="A115" s="560" t="s">
        <v>1372</v>
      </c>
      <c r="B115" s="615" t="s">
        <v>1373</v>
      </c>
      <c r="C115" s="614">
        <f>C116</f>
        <v>0</v>
      </c>
      <c r="D115" s="614">
        <f>D116</f>
        <v>2633.5590000000002</v>
      </c>
      <c r="E115" s="614">
        <f>E116</f>
        <v>2633.5544300000001</v>
      </c>
      <c r="F115" s="594">
        <f t="shared" si="4"/>
        <v>99.999826470567015</v>
      </c>
    </row>
    <row r="116" spans="1:6" s="616" customFormat="1" ht="31.5" x14ac:dyDescent="0.25">
      <c r="A116" s="565" t="s">
        <v>1374</v>
      </c>
      <c r="B116" s="609" t="s">
        <v>1375</v>
      </c>
      <c r="C116" s="586">
        <v>0</v>
      </c>
      <c r="D116" s="586">
        <v>2633.5590000000002</v>
      </c>
      <c r="E116" s="586">
        <v>2633.5544300000001</v>
      </c>
      <c r="F116" s="591">
        <f t="shared" si="4"/>
        <v>99.999826470567015</v>
      </c>
    </row>
    <row r="117" spans="1:6" ht="18.75" x14ac:dyDescent="0.25">
      <c r="A117" s="617" t="s">
        <v>1376</v>
      </c>
      <c r="B117" s="618" t="s">
        <v>1377</v>
      </c>
      <c r="C117" s="614">
        <f>C118</f>
        <v>0</v>
      </c>
      <c r="D117" s="614">
        <f>D118</f>
        <v>157.89474000000001</v>
      </c>
      <c r="E117" s="614">
        <f>E118</f>
        <v>157.89474000000001</v>
      </c>
      <c r="F117" s="594">
        <f t="shared" si="4"/>
        <v>100</v>
      </c>
    </row>
    <row r="118" spans="1:6" ht="18.75" x14ac:dyDescent="0.25">
      <c r="A118" s="619" t="s">
        <v>1378</v>
      </c>
      <c r="B118" s="609" t="s">
        <v>1379</v>
      </c>
      <c r="C118" s="586">
        <f>C120+C121</f>
        <v>0</v>
      </c>
      <c r="D118" s="586">
        <f>D120+D121</f>
        <v>157.89474000000001</v>
      </c>
      <c r="E118" s="586">
        <f>E120+E121</f>
        <v>157.89474000000001</v>
      </c>
      <c r="F118" s="591">
        <f t="shared" si="4"/>
        <v>100</v>
      </c>
    </row>
    <row r="119" spans="1:6" ht="18.75" x14ac:dyDescent="0.25">
      <c r="A119" s="619"/>
      <c r="B119" s="620" t="s">
        <v>271</v>
      </c>
      <c r="C119" s="586"/>
      <c r="D119" s="586"/>
      <c r="E119" s="586"/>
      <c r="F119" s="591"/>
    </row>
    <row r="120" spans="1:6" ht="31.5" x14ac:dyDescent="0.25">
      <c r="A120" s="619"/>
      <c r="B120" s="609" t="s">
        <v>1380</v>
      </c>
      <c r="C120" s="586">
        <v>0</v>
      </c>
      <c r="D120" s="586">
        <v>52.63158</v>
      </c>
      <c r="E120" s="586">
        <v>52.63158</v>
      </c>
      <c r="F120" s="591">
        <f t="shared" si="4"/>
        <v>100</v>
      </c>
    </row>
    <row r="121" spans="1:6" ht="18.75" x14ac:dyDescent="0.25">
      <c r="A121" s="621"/>
      <c r="B121" s="622" t="s">
        <v>1381</v>
      </c>
      <c r="C121" s="586">
        <v>0</v>
      </c>
      <c r="D121" s="586">
        <v>105.26316</v>
      </c>
      <c r="E121" s="586">
        <v>105.26316</v>
      </c>
      <c r="F121" s="591">
        <f t="shared" si="4"/>
        <v>100</v>
      </c>
    </row>
    <row r="122" spans="1:6" ht="37.5" x14ac:dyDescent="0.25">
      <c r="A122" s="623" t="s">
        <v>1382</v>
      </c>
      <c r="B122" s="624" t="s">
        <v>1383</v>
      </c>
      <c r="C122" s="625">
        <f>C123</f>
        <v>8028.8169999999991</v>
      </c>
      <c r="D122" s="625">
        <f>D123</f>
        <v>8028.81718</v>
      </c>
      <c r="E122" s="625">
        <f>E123</f>
        <v>8028.81718</v>
      </c>
      <c r="F122" s="594">
        <f t="shared" si="4"/>
        <v>100</v>
      </c>
    </row>
    <row r="123" spans="1:6" ht="31.5" x14ac:dyDescent="0.25">
      <c r="A123" s="626" t="s">
        <v>1384</v>
      </c>
      <c r="B123" s="609" t="s">
        <v>1385</v>
      </c>
      <c r="C123" s="608">
        <f>C124+C125</f>
        <v>8028.8169999999991</v>
      </c>
      <c r="D123" s="608">
        <f>D124+D125</f>
        <v>8028.81718</v>
      </c>
      <c r="E123" s="608">
        <f>E124+E125</f>
        <v>8028.81718</v>
      </c>
      <c r="F123" s="591">
        <f t="shared" si="4"/>
        <v>100</v>
      </c>
    </row>
    <row r="124" spans="1:6" ht="18.75" x14ac:dyDescent="0.25">
      <c r="A124" s="626"/>
      <c r="B124" s="609" t="s">
        <v>1386</v>
      </c>
      <c r="C124" s="627">
        <v>5945.2879999999996</v>
      </c>
      <c r="D124" s="608">
        <v>5945.2881100000004</v>
      </c>
      <c r="E124" s="608">
        <v>5945.2881100000004</v>
      </c>
      <c r="F124" s="591">
        <f t="shared" ref="F124:F187" si="5">E124/D124*100</f>
        <v>100</v>
      </c>
    </row>
    <row r="125" spans="1:6" ht="18.75" x14ac:dyDescent="0.25">
      <c r="A125" s="626"/>
      <c r="B125" s="609" t="s">
        <v>1387</v>
      </c>
      <c r="C125" s="627">
        <v>2083.529</v>
      </c>
      <c r="D125" s="608">
        <v>2083.52907</v>
      </c>
      <c r="E125" s="608">
        <v>2083.52907</v>
      </c>
      <c r="F125" s="591">
        <f t="shared" si="5"/>
        <v>100</v>
      </c>
    </row>
    <row r="126" spans="1:6" s="616" customFormat="1" ht="37.5" x14ac:dyDescent="0.3">
      <c r="A126" s="560" t="s">
        <v>1388</v>
      </c>
      <c r="B126" s="615" t="s">
        <v>1389</v>
      </c>
      <c r="C126" s="625">
        <f>SUM(C127)</f>
        <v>2300.8000000000002</v>
      </c>
      <c r="D126" s="625">
        <f>SUM(D127)</f>
        <v>5405.5432000000001</v>
      </c>
      <c r="E126" s="625">
        <f>SUM(E127)</f>
        <v>5405.5432000000001</v>
      </c>
      <c r="F126" s="594">
        <f t="shared" si="5"/>
        <v>100</v>
      </c>
    </row>
    <row r="127" spans="1:6" ht="31.5" x14ac:dyDescent="0.25">
      <c r="A127" s="565" t="s">
        <v>1390</v>
      </c>
      <c r="B127" s="609" t="s">
        <v>1391</v>
      </c>
      <c r="C127" s="628">
        <f>SUM(C129:C130)</f>
        <v>2300.8000000000002</v>
      </c>
      <c r="D127" s="628">
        <f>SUM(D129:D130)</f>
        <v>5405.5432000000001</v>
      </c>
      <c r="E127" s="628">
        <f>E129+E130</f>
        <v>5405.5432000000001</v>
      </c>
      <c r="F127" s="591">
        <f t="shared" si="5"/>
        <v>100</v>
      </c>
    </row>
    <row r="128" spans="1:6" ht="18.75" x14ac:dyDescent="0.25">
      <c r="A128" s="565"/>
      <c r="B128" s="609" t="s">
        <v>271</v>
      </c>
      <c r="C128" s="628"/>
      <c r="D128" s="628"/>
      <c r="E128" s="628"/>
      <c r="F128" s="591"/>
    </row>
    <row r="129" spans="1:6" ht="47.25" x14ac:dyDescent="0.25">
      <c r="A129" s="565"/>
      <c r="B129" s="609" t="s">
        <v>1392</v>
      </c>
      <c r="C129" s="628">
        <v>2300.8000000000002</v>
      </c>
      <c r="D129" s="608">
        <v>2300.8359999999998</v>
      </c>
      <c r="E129" s="608">
        <v>2300.8359999999998</v>
      </c>
      <c r="F129" s="591">
        <f t="shared" si="5"/>
        <v>100</v>
      </c>
    </row>
    <row r="130" spans="1:6" ht="63" x14ac:dyDescent="0.25">
      <c r="A130" s="565"/>
      <c r="B130" s="609" t="s">
        <v>1393</v>
      </c>
      <c r="C130" s="608">
        <v>0</v>
      </c>
      <c r="D130" s="608">
        <v>3104.7071999999998</v>
      </c>
      <c r="E130" s="608">
        <v>3104.7071999999998</v>
      </c>
      <c r="F130" s="591">
        <f t="shared" si="5"/>
        <v>100</v>
      </c>
    </row>
    <row r="131" spans="1:6" ht="56.25" x14ac:dyDescent="0.3">
      <c r="A131" s="560" t="s">
        <v>1394</v>
      </c>
      <c r="B131" s="615" t="s">
        <v>1395</v>
      </c>
      <c r="C131" s="606">
        <f>C132</f>
        <v>0</v>
      </c>
      <c r="D131" s="606">
        <f>D132</f>
        <v>109733.05</v>
      </c>
      <c r="E131" s="606">
        <f>E132</f>
        <v>109733.05</v>
      </c>
      <c r="F131" s="607">
        <f t="shared" si="5"/>
        <v>100</v>
      </c>
    </row>
    <row r="132" spans="1:6" ht="47.25" x14ac:dyDescent="0.25">
      <c r="A132" s="565" t="s">
        <v>1396</v>
      </c>
      <c r="B132" s="609" t="s">
        <v>1397</v>
      </c>
      <c r="C132" s="608">
        <f>C134+C135</f>
        <v>0</v>
      </c>
      <c r="D132" s="608">
        <f>D134+D135</f>
        <v>109733.05</v>
      </c>
      <c r="E132" s="608">
        <f>E134+E135</f>
        <v>109733.05</v>
      </c>
      <c r="F132" s="591">
        <f t="shared" si="5"/>
        <v>100</v>
      </c>
    </row>
    <row r="133" spans="1:6" ht="18.75" x14ac:dyDescent="0.25">
      <c r="A133" s="560"/>
      <c r="B133" s="609" t="s">
        <v>271</v>
      </c>
      <c r="C133" s="608"/>
      <c r="D133" s="608"/>
      <c r="E133" s="608"/>
      <c r="F133" s="591"/>
    </row>
    <row r="134" spans="1:6" ht="18.75" x14ac:dyDescent="0.25">
      <c r="A134" s="560"/>
      <c r="B134" s="609" t="s">
        <v>1398</v>
      </c>
      <c r="C134" s="608">
        <v>0</v>
      </c>
      <c r="D134" s="608">
        <v>92270.63</v>
      </c>
      <c r="E134" s="608">
        <v>92270.63</v>
      </c>
      <c r="F134" s="591">
        <f t="shared" si="5"/>
        <v>100</v>
      </c>
    </row>
    <row r="135" spans="1:6" ht="31.5" x14ac:dyDescent="0.25">
      <c r="A135" s="560"/>
      <c r="B135" s="609" t="s">
        <v>1399</v>
      </c>
      <c r="C135" s="608">
        <v>0</v>
      </c>
      <c r="D135" s="608">
        <v>17462.419999999998</v>
      </c>
      <c r="E135" s="608">
        <v>17462.419999999998</v>
      </c>
      <c r="F135" s="591">
        <f t="shared" si="5"/>
        <v>100</v>
      </c>
    </row>
    <row r="136" spans="1:6" ht="18.75" x14ac:dyDescent="0.25">
      <c r="A136" s="629" t="s">
        <v>1400</v>
      </c>
      <c r="B136" s="613" t="s">
        <v>1401</v>
      </c>
      <c r="C136" s="630">
        <f>SUM(C138:C148)</f>
        <v>27466.656959999997</v>
      </c>
      <c r="D136" s="614">
        <f>SUM(D138:D148)</f>
        <v>37018.625789999991</v>
      </c>
      <c r="E136" s="614">
        <f>SUM(E138:E148)</f>
        <v>36947.62689</v>
      </c>
      <c r="F136" s="594">
        <f t="shared" si="5"/>
        <v>99.808207629308683</v>
      </c>
    </row>
    <row r="137" spans="1:6" ht="18.75" x14ac:dyDescent="0.25">
      <c r="A137" s="631"/>
      <c r="B137" s="632" t="s">
        <v>271</v>
      </c>
      <c r="C137" s="628"/>
      <c r="D137" s="628"/>
      <c r="E137" s="628"/>
      <c r="F137" s="591"/>
    </row>
    <row r="138" spans="1:6" ht="126" x14ac:dyDescent="0.25">
      <c r="A138" s="631"/>
      <c r="B138" s="609" t="s">
        <v>1402</v>
      </c>
      <c r="C138" s="608">
        <v>5077.5</v>
      </c>
      <c r="D138" s="608">
        <v>5486.6</v>
      </c>
      <c r="E138" s="608">
        <v>5486.6</v>
      </c>
      <c r="F138" s="591">
        <f t="shared" si="5"/>
        <v>100</v>
      </c>
    </row>
    <row r="139" spans="1:6" ht="47.25" x14ac:dyDescent="0.25">
      <c r="A139" s="631"/>
      <c r="B139" s="609" t="s">
        <v>1403</v>
      </c>
      <c r="C139" s="608">
        <v>136.30000000000001</v>
      </c>
      <c r="D139" s="608">
        <v>136.30000000000001</v>
      </c>
      <c r="E139" s="608">
        <v>136.30000000000001</v>
      </c>
      <c r="F139" s="591">
        <f t="shared" si="5"/>
        <v>100</v>
      </c>
    </row>
    <row r="140" spans="1:6" ht="47.25" x14ac:dyDescent="0.25">
      <c r="A140" s="633"/>
      <c r="B140" s="609" t="s">
        <v>1404</v>
      </c>
      <c r="C140" s="608">
        <v>7994.6409599999997</v>
      </c>
      <c r="D140" s="608">
        <v>7994.6409599999997</v>
      </c>
      <c r="E140" s="608">
        <v>7994.64095</v>
      </c>
      <c r="F140" s="591">
        <f t="shared" si="5"/>
        <v>99.999999874916213</v>
      </c>
    </row>
    <row r="141" spans="1:6" ht="47.25" x14ac:dyDescent="0.25">
      <c r="A141" s="565"/>
      <c r="B141" s="609" t="s">
        <v>1405</v>
      </c>
      <c r="C141" s="608">
        <v>4701.3990000000003</v>
      </c>
      <c r="D141" s="608">
        <v>4860.2116800000003</v>
      </c>
      <c r="E141" s="608">
        <v>4828.2867399999996</v>
      </c>
      <c r="F141" s="591">
        <f t="shared" si="5"/>
        <v>99.343136840492491</v>
      </c>
    </row>
    <row r="142" spans="1:6" ht="31.5" x14ac:dyDescent="0.25">
      <c r="A142" s="565"/>
      <c r="B142" s="609" t="s">
        <v>1406</v>
      </c>
      <c r="C142" s="608">
        <v>111.6</v>
      </c>
      <c r="D142" s="608">
        <v>84.1</v>
      </c>
      <c r="E142" s="608">
        <v>84.1</v>
      </c>
      <c r="F142" s="591">
        <f t="shared" si="5"/>
        <v>100</v>
      </c>
    </row>
    <row r="143" spans="1:6" ht="31.5" x14ac:dyDescent="0.25">
      <c r="A143" s="578"/>
      <c r="B143" s="609" t="s">
        <v>1407</v>
      </c>
      <c r="C143" s="586">
        <v>2814.4029999999998</v>
      </c>
      <c r="D143" s="586">
        <v>2814.40236</v>
      </c>
      <c r="E143" s="586">
        <v>2814.40236</v>
      </c>
      <c r="F143" s="591">
        <f t="shared" si="5"/>
        <v>100</v>
      </c>
    </row>
    <row r="144" spans="1:6" ht="47.25" x14ac:dyDescent="0.25">
      <c r="A144" s="578"/>
      <c r="B144" s="609" t="s">
        <v>1408</v>
      </c>
      <c r="C144" s="586">
        <v>2625</v>
      </c>
      <c r="D144" s="586">
        <v>2625</v>
      </c>
      <c r="E144" s="586">
        <v>2585.92605</v>
      </c>
      <c r="F144" s="591">
        <f t="shared" si="5"/>
        <v>98.51146857142858</v>
      </c>
    </row>
    <row r="145" spans="1:6" ht="18.75" x14ac:dyDescent="0.25">
      <c r="A145" s="578"/>
      <c r="B145" s="634" t="s">
        <v>1409</v>
      </c>
      <c r="C145" s="586">
        <v>0</v>
      </c>
      <c r="D145" s="586">
        <v>8168.1587099999997</v>
      </c>
      <c r="E145" s="586">
        <v>8168.1587099999997</v>
      </c>
      <c r="F145" s="591">
        <f t="shared" si="5"/>
        <v>100</v>
      </c>
    </row>
    <row r="146" spans="1:6" ht="47.25" x14ac:dyDescent="0.25">
      <c r="A146" s="578"/>
      <c r="B146" s="634" t="s">
        <v>1410</v>
      </c>
      <c r="C146" s="586">
        <v>0</v>
      </c>
      <c r="D146" s="586">
        <v>600</v>
      </c>
      <c r="E146" s="586">
        <v>600</v>
      </c>
      <c r="F146" s="591">
        <f t="shared" si="5"/>
        <v>100</v>
      </c>
    </row>
    <row r="147" spans="1:6" ht="18.75" x14ac:dyDescent="0.25">
      <c r="A147" s="578"/>
      <c r="B147" s="634" t="s">
        <v>1411</v>
      </c>
      <c r="C147" s="586">
        <v>4005.8139999999999</v>
      </c>
      <c r="D147" s="586">
        <v>3922.78208</v>
      </c>
      <c r="E147" s="586">
        <v>3922.78208</v>
      </c>
      <c r="F147" s="591">
        <f t="shared" si="5"/>
        <v>100</v>
      </c>
    </row>
    <row r="148" spans="1:6" ht="18.75" x14ac:dyDescent="0.25">
      <c r="A148" s="578"/>
      <c r="B148" s="632" t="s">
        <v>1412</v>
      </c>
      <c r="C148" s="586">
        <v>0</v>
      </c>
      <c r="D148" s="586">
        <v>326.43</v>
      </c>
      <c r="E148" s="586">
        <v>326.43</v>
      </c>
      <c r="F148" s="591">
        <f t="shared" si="5"/>
        <v>100</v>
      </c>
    </row>
    <row r="149" spans="1:6" ht="18.75" x14ac:dyDescent="0.25">
      <c r="A149" s="554" t="s">
        <v>1413</v>
      </c>
      <c r="B149" s="635" t="s">
        <v>1414</v>
      </c>
      <c r="C149" s="611">
        <f>C150+C170+C165+C168+C169+C171</f>
        <v>290577.20000000013</v>
      </c>
      <c r="D149" s="556">
        <f>D150+D170+D165+D168+D169+D171</f>
        <v>337518.80125000008</v>
      </c>
      <c r="E149" s="556">
        <f>E150+E165+E168+E169+E170+E171</f>
        <v>337518.80125000008</v>
      </c>
      <c r="F149" s="612">
        <f t="shared" si="5"/>
        <v>100</v>
      </c>
    </row>
    <row r="150" spans="1:6" ht="37.5" x14ac:dyDescent="0.25">
      <c r="A150" s="636" t="s">
        <v>1415</v>
      </c>
      <c r="B150" s="637" t="s">
        <v>1416</v>
      </c>
      <c r="C150" s="614">
        <f>SUM(C152:C164)</f>
        <v>283867.80000000005</v>
      </c>
      <c r="D150" s="614">
        <f>SUM(D152:D164)</f>
        <v>330585.54725000012</v>
      </c>
      <c r="E150" s="614">
        <f>SUM(E152:E164)</f>
        <v>330585.54725000012</v>
      </c>
      <c r="F150" s="594">
        <f t="shared" si="5"/>
        <v>100</v>
      </c>
    </row>
    <row r="151" spans="1:6" ht="18.75" x14ac:dyDescent="0.25">
      <c r="A151" s="633"/>
      <c r="B151" s="638" t="s">
        <v>271</v>
      </c>
      <c r="C151" s="628"/>
      <c r="D151" s="628"/>
      <c r="E151" s="628"/>
      <c r="F151" s="591"/>
    </row>
    <row r="152" spans="1:6" ht="31.5" x14ac:dyDescent="0.25">
      <c r="A152" s="633"/>
      <c r="B152" s="609" t="s">
        <v>1417</v>
      </c>
      <c r="C152" s="608">
        <v>265729.40000000002</v>
      </c>
      <c r="D152" s="608">
        <v>311800.07785</v>
      </c>
      <c r="E152" s="608">
        <v>311800.07785</v>
      </c>
      <c r="F152" s="591">
        <f t="shared" si="5"/>
        <v>100</v>
      </c>
    </row>
    <row r="153" spans="1:6" ht="31.5" x14ac:dyDescent="0.25">
      <c r="A153" s="633"/>
      <c r="B153" s="609" t="s">
        <v>1418</v>
      </c>
      <c r="C153" s="608">
        <v>907</v>
      </c>
      <c r="D153" s="608">
        <v>927</v>
      </c>
      <c r="E153" s="608">
        <v>927</v>
      </c>
      <c r="F153" s="591">
        <f t="shared" si="5"/>
        <v>100</v>
      </c>
    </row>
    <row r="154" spans="1:6" ht="63" x14ac:dyDescent="0.25">
      <c r="A154" s="633"/>
      <c r="B154" s="609" t="s">
        <v>1419</v>
      </c>
      <c r="C154" s="608">
        <v>66.099999999999994</v>
      </c>
      <c r="D154" s="608">
        <v>67.599999999999994</v>
      </c>
      <c r="E154" s="608">
        <v>67.599999999999994</v>
      </c>
      <c r="F154" s="591">
        <f t="shared" si="5"/>
        <v>100</v>
      </c>
    </row>
    <row r="155" spans="1:6" ht="31.5" x14ac:dyDescent="0.25">
      <c r="A155" s="633"/>
      <c r="B155" s="609" t="s">
        <v>1420</v>
      </c>
      <c r="C155" s="608">
        <v>4420.3999999999996</v>
      </c>
      <c r="D155" s="608">
        <v>4420.3999999999996</v>
      </c>
      <c r="E155" s="608">
        <v>4420.3999999999996</v>
      </c>
      <c r="F155" s="591">
        <f t="shared" si="5"/>
        <v>100</v>
      </c>
    </row>
    <row r="156" spans="1:6" ht="78.75" x14ac:dyDescent="0.25">
      <c r="A156" s="633"/>
      <c r="B156" s="609" t="s">
        <v>1421</v>
      </c>
      <c r="C156" s="608">
        <v>11629.6</v>
      </c>
      <c r="D156" s="608">
        <v>12232.8694</v>
      </c>
      <c r="E156" s="608">
        <v>12232.8694</v>
      </c>
      <c r="F156" s="591">
        <f t="shared" si="5"/>
        <v>100</v>
      </c>
    </row>
    <row r="157" spans="1:6" ht="47.25" x14ac:dyDescent="0.25">
      <c r="A157" s="633"/>
      <c r="B157" s="609" t="s">
        <v>1422</v>
      </c>
      <c r="C157" s="608">
        <v>534.70000000000005</v>
      </c>
      <c r="D157" s="608">
        <v>546.4</v>
      </c>
      <c r="E157" s="608">
        <v>546.4</v>
      </c>
      <c r="F157" s="591">
        <f t="shared" si="5"/>
        <v>100</v>
      </c>
    </row>
    <row r="158" spans="1:6" ht="31.5" x14ac:dyDescent="0.25">
      <c r="A158" s="633"/>
      <c r="B158" s="609" t="s">
        <v>1423</v>
      </c>
      <c r="C158" s="608">
        <v>17.8</v>
      </c>
      <c r="D158" s="608">
        <v>17.8</v>
      </c>
      <c r="E158" s="608">
        <v>17.8</v>
      </c>
      <c r="F158" s="591">
        <f t="shared" si="5"/>
        <v>100</v>
      </c>
    </row>
    <row r="159" spans="1:6" ht="31.5" x14ac:dyDescent="0.25">
      <c r="A159" s="633"/>
      <c r="B159" s="609" t="s">
        <v>1424</v>
      </c>
      <c r="C159" s="608">
        <v>52.7</v>
      </c>
      <c r="D159" s="608">
        <v>53.9</v>
      </c>
      <c r="E159" s="608">
        <v>53.9</v>
      </c>
      <c r="F159" s="591">
        <f t="shared" si="5"/>
        <v>100</v>
      </c>
    </row>
    <row r="160" spans="1:6" ht="31.5" x14ac:dyDescent="0.25">
      <c r="A160" s="633"/>
      <c r="B160" s="609" t="s">
        <v>1425</v>
      </c>
      <c r="C160" s="608">
        <v>88</v>
      </c>
      <c r="D160" s="608">
        <v>88</v>
      </c>
      <c r="E160" s="608">
        <v>88</v>
      </c>
      <c r="F160" s="591">
        <f t="shared" si="5"/>
        <v>100</v>
      </c>
    </row>
    <row r="161" spans="1:6" ht="47.25" x14ac:dyDescent="0.25">
      <c r="A161" s="633"/>
      <c r="B161" s="609" t="s">
        <v>1426</v>
      </c>
      <c r="C161" s="608">
        <v>3.3</v>
      </c>
      <c r="D161" s="608">
        <v>3.4</v>
      </c>
      <c r="E161" s="608">
        <v>3.4</v>
      </c>
      <c r="F161" s="591">
        <f t="shared" si="5"/>
        <v>100</v>
      </c>
    </row>
    <row r="162" spans="1:6" ht="47.25" x14ac:dyDescent="0.25">
      <c r="A162" s="633"/>
      <c r="B162" s="609" t="s">
        <v>1427</v>
      </c>
      <c r="C162" s="608">
        <v>11.4</v>
      </c>
      <c r="D162" s="608">
        <v>11.7</v>
      </c>
      <c r="E162" s="608">
        <v>11.7</v>
      </c>
      <c r="F162" s="591">
        <f t="shared" si="5"/>
        <v>100</v>
      </c>
    </row>
    <row r="163" spans="1:6" ht="47.25" x14ac:dyDescent="0.25">
      <c r="A163" s="633"/>
      <c r="B163" s="609" t="s">
        <v>1428</v>
      </c>
      <c r="C163" s="608">
        <v>19.7</v>
      </c>
      <c r="D163" s="608">
        <v>19.7</v>
      </c>
      <c r="E163" s="608">
        <v>19.7</v>
      </c>
      <c r="F163" s="591">
        <f t="shared" si="5"/>
        <v>100</v>
      </c>
    </row>
    <row r="164" spans="1:6" ht="47.25" x14ac:dyDescent="0.25">
      <c r="A164" s="633"/>
      <c r="B164" s="609" t="s">
        <v>1429</v>
      </c>
      <c r="C164" s="608">
        <v>387.7</v>
      </c>
      <c r="D164" s="608">
        <v>396.7</v>
      </c>
      <c r="E164" s="608">
        <v>396.7</v>
      </c>
      <c r="F164" s="591">
        <f t="shared" si="5"/>
        <v>100</v>
      </c>
    </row>
    <row r="165" spans="1:6" ht="75" x14ac:dyDescent="0.25">
      <c r="A165" s="629" t="s">
        <v>1430</v>
      </c>
      <c r="B165" s="613" t="s">
        <v>1431</v>
      </c>
      <c r="C165" s="614">
        <f>C167</f>
        <v>2760.9</v>
      </c>
      <c r="D165" s="614">
        <f>D167</f>
        <v>2733.3028800000002</v>
      </c>
      <c r="E165" s="614">
        <f>E167</f>
        <v>2733.3028800000002</v>
      </c>
      <c r="F165" s="594">
        <f t="shared" si="5"/>
        <v>100</v>
      </c>
    </row>
    <row r="166" spans="1:6" ht="18.75" x14ac:dyDescent="0.25">
      <c r="A166" s="631"/>
      <c r="B166" s="632" t="s">
        <v>271</v>
      </c>
      <c r="C166" s="628"/>
      <c r="D166" s="628"/>
      <c r="E166" s="628"/>
      <c r="F166" s="591"/>
    </row>
    <row r="167" spans="1:6" ht="78.75" x14ac:dyDescent="0.25">
      <c r="A167" s="631"/>
      <c r="B167" s="634" t="s">
        <v>1432</v>
      </c>
      <c r="C167" s="608">
        <v>2760.9</v>
      </c>
      <c r="D167" s="608">
        <v>2733.3028800000002</v>
      </c>
      <c r="E167" s="608">
        <v>2733.3028800000002</v>
      </c>
      <c r="F167" s="591">
        <f t="shared" si="5"/>
        <v>100</v>
      </c>
    </row>
    <row r="168" spans="1:6" ht="56.25" x14ac:dyDescent="0.25">
      <c r="A168" s="639" t="s">
        <v>1433</v>
      </c>
      <c r="B168" s="613" t="s">
        <v>1434</v>
      </c>
      <c r="C168" s="614">
        <v>1051.7</v>
      </c>
      <c r="D168" s="614">
        <v>1051.7</v>
      </c>
      <c r="E168" s="614">
        <v>1051.7</v>
      </c>
      <c r="F168" s="594">
        <f t="shared" si="5"/>
        <v>100</v>
      </c>
    </row>
    <row r="169" spans="1:6" ht="75" x14ac:dyDescent="0.25">
      <c r="A169" s="640" t="s">
        <v>1435</v>
      </c>
      <c r="B169" s="613" t="s">
        <v>1436</v>
      </c>
      <c r="C169" s="614">
        <v>0.9</v>
      </c>
      <c r="D169" s="614">
        <v>2</v>
      </c>
      <c r="E169" s="614">
        <v>2</v>
      </c>
      <c r="F169" s="594">
        <f t="shared" si="5"/>
        <v>100</v>
      </c>
    </row>
    <row r="170" spans="1:6" ht="37.5" x14ac:dyDescent="0.25">
      <c r="A170" s="629" t="s">
        <v>1437</v>
      </c>
      <c r="B170" s="613" t="s">
        <v>1438</v>
      </c>
      <c r="C170" s="614">
        <v>1085.5</v>
      </c>
      <c r="D170" s="614">
        <v>1085.5</v>
      </c>
      <c r="E170" s="614">
        <v>1085.5</v>
      </c>
      <c r="F170" s="594">
        <f t="shared" si="5"/>
        <v>100</v>
      </c>
    </row>
    <row r="171" spans="1:6" ht="18.75" x14ac:dyDescent="0.25">
      <c r="A171" s="629" t="s">
        <v>1439</v>
      </c>
      <c r="B171" s="613" t="s">
        <v>1440</v>
      </c>
      <c r="C171" s="614">
        <f>SUM(C173:C174)</f>
        <v>1810.3999999999999</v>
      </c>
      <c r="D171" s="614">
        <f>SUM(D173:D174)</f>
        <v>2060.7511199999999</v>
      </c>
      <c r="E171" s="614">
        <f>SUM(E173:E174)</f>
        <v>2060.7511199999999</v>
      </c>
      <c r="F171" s="594">
        <f t="shared" si="5"/>
        <v>100</v>
      </c>
    </row>
    <row r="172" spans="1:6" ht="18.75" x14ac:dyDescent="0.25">
      <c r="A172" s="631"/>
      <c r="B172" s="632" t="s">
        <v>271</v>
      </c>
      <c r="C172" s="628"/>
      <c r="D172" s="628"/>
      <c r="E172" s="628"/>
      <c r="F172" s="591"/>
    </row>
    <row r="173" spans="1:6" ht="47.25" x14ac:dyDescent="0.25">
      <c r="A173" s="631"/>
      <c r="B173" s="634" t="s">
        <v>1428</v>
      </c>
      <c r="C173" s="628">
        <v>1715.3</v>
      </c>
      <c r="D173" s="628">
        <v>1965.684</v>
      </c>
      <c r="E173" s="628">
        <v>1965.684</v>
      </c>
      <c r="F173" s="591">
        <f t="shared" si="5"/>
        <v>100</v>
      </c>
    </row>
    <row r="174" spans="1:6" ht="47.25" x14ac:dyDescent="0.25">
      <c r="A174" s="631"/>
      <c r="B174" s="634" t="s">
        <v>1441</v>
      </c>
      <c r="C174" s="608">
        <v>95.1</v>
      </c>
      <c r="D174" s="608">
        <v>95.067120000000003</v>
      </c>
      <c r="E174" s="608">
        <v>95.067120000000003</v>
      </c>
      <c r="F174" s="591">
        <f t="shared" si="5"/>
        <v>100</v>
      </c>
    </row>
    <row r="175" spans="1:6" ht="18.75" x14ac:dyDescent="0.25">
      <c r="A175" s="554" t="s">
        <v>1442</v>
      </c>
      <c r="B175" s="641" t="s">
        <v>1443</v>
      </c>
      <c r="C175" s="556">
        <f>C178+C177+C176</f>
        <v>36728.71</v>
      </c>
      <c r="D175" s="556">
        <f>D178+D177+D176</f>
        <v>50373.491929999997</v>
      </c>
      <c r="E175" s="556">
        <f>E178+E177+E176</f>
        <v>43560.93449</v>
      </c>
      <c r="F175" s="612">
        <f t="shared" si="5"/>
        <v>86.47590790516</v>
      </c>
    </row>
    <row r="176" spans="1:6" s="643" customFormat="1" ht="63" x14ac:dyDescent="0.25">
      <c r="A176" s="629" t="s">
        <v>1444</v>
      </c>
      <c r="B176" s="642" t="s">
        <v>1445</v>
      </c>
      <c r="C176" s="614">
        <v>0</v>
      </c>
      <c r="D176" s="614">
        <v>434.66340000000002</v>
      </c>
      <c r="E176" s="625">
        <v>434.66340000000002</v>
      </c>
      <c r="F176" s="607">
        <f t="shared" si="5"/>
        <v>100</v>
      </c>
    </row>
    <row r="177" spans="1:6" ht="47.25" x14ac:dyDescent="0.25">
      <c r="A177" s="629" t="s">
        <v>1446</v>
      </c>
      <c r="B177" s="642" t="s">
        <v>1447</v>
      </c>
      <c r="C177" s="614">
        <v>12128.1</v>
      </c>
      <c r="D177" s="614">
        <v>11858.6</v>
      </c>
      <c r="E177" s="614">
        <v>11768.778</v>
      </c>
      <c r="F177" s="607">
        <f t="shared" si="5"/>
        <v>99.242558143457074</v>
      </c>
    </row>
    <row r="178" spans="1:6" ht="31.5" x14ac:dyDescent="0.25">
      <c r="A178" s="629" t="s">
        <v>1448</v>
      </c>
      <c r="B178" s="642" t="s">
        <v>1449</v>
      </c>
      <c r="C178" s="614">
        <f>SUM(C180:C187)</f>
        <v>24600.61</v>
      </c>
      <c r="D178" s="614">
        <f>SUM(D180:D187)</f>
        <v>38080.22853</v>
      </c>
      <c r="E178" s="614">
        <f>SUM(E180:E187)</f>
        <v>31357.49309</v>
      </c>
      <c r="F178" s="607">
        <f t="shared" si="5"/>
        <v>82.345863721107236</v>
      </c>
    </row>
    <row r="179" spans="1:6" ht="18.75" x14ac:dyDescent="0.25">
      <c r="A179" s="629"/>
      <c r="B179" s="632" t="s">
        <v>271</v>
      </c>
      <c r="C179" s="614"/>
      <c r="D179" s="614"/>
      <c r="E179" s="614"/>
      <c r="F179" s="591"/>
    </row>
    <row r="180" spans="1:6" s="610" customFormat="1" ht="31.5" x14ac:dyDescent="0.25">
      <c r="A180" s="633"/>
      <c r="B180" s="634" t="s">
        <v>1450</v>
      </c>
      <c r="C180" s="608">
        <v>0</v>
      </c>
      <c r="D180" s="608">
        <v>360.55410000000001</v>
      </c>
      <c r="E180" s="608">
        <v>360.55410000000001</v>
      </c>
      <c r="F180" s="644">
        <f t="shared" si="5"/>
        <v>100</v>
      </c>
    </row>
    <row r="181" spans="1:6" s="610" customFormat="1" ht="47.25" x14ac:dyDescent="0.25">
      <c r="A181" s="633"/>
      <c r="B181" s="634" t="s">
        <v>1451</v>
      </c>
      <c r="C181" s="608">
        <v>0</v>
      </c>
      <c r="D181" s="608">
        <v>587.13800000000003</v>
      </c>
      <c r="E181" s="608">
        <v>587.13800000000003</v>
      </c>
      <c r="F181" s="644">
        <f t="shared" si="5"/>
        <v>100</v>
      </c>
    </row>
    <row r="182" spans="1:6" s="610" customFormat="1" ht="47.25" x14ac:dyDescent="0.25">
      <c r="A182" s="633"/>
      <c r="B182" s="634" t="s">
        <v>1452</v>
      </c>
      <c r="C182" s="608">
        <v>12157.8</v>
      </c>
      <c r="D182" s="608">
        <v>11402.6</v>
      </c>
      <c r="E182" s="608">
        <v>11402.6</v>
      </c>
      <c r="F182" s="644">
        <f t="shared" si="5"/>
        <v>100</v>
      </c>
    </row>
    <row r="183" spans="1:6" s="610" customFormat="1" ht="18.75" x14ac:dyDescent="0.25">
      <c r="A183" s="633"/>
      <c r="B183" s="634" t="s">
        <v>1453</v>
      </c>
      <c r="C183" s="608">
        <v>8942.81</v>
      </c>
      <c r="D183" s="608">
        <v>8942.81</v>
      </c>
      <c r="E183" s="608">
        <v>3547.9189999999999</v>
      </c>
      <c r="F183" s="644">
        <f t="shared" si="5"/>
        <v>39.673424796009307</v>
      </c>
    </row>
    <row r="184" spans="1:6" s="610" customFormat="1" ht="45" customHeight="1" x14ac:dyDescent="0.25">
      <c r="A184" s="633"/>
      <c r="B184" s="634" t="s">
        <v>1454</v>
      </c>
      <c r="C184" s="608">
        <v>0</v>
      </c>
      <c r="D184" s="608">
        <v>8277.1264300000003</v>
      </c>
      <c r="E184" s="608">
        <v>6949.2819900000004</v>
      </c>
      <c r="F184" s="644">
        <f t="shared" si="5"/>
        <v>83.957663915978145</v>
      </c>
    </row>
    <row r="185" spans="1:6" s="610" customFormat="1" ht="45" customHeight="1" x14ac:dyDescent="0.25">
      <c r="A185" s="633"/>
      <c r="B185" s="634" t="s">
        <v>1455</v>
      </c>
      <c r="C185" s="608">
        <v>3500</v>
      </c>
      <c r="D185" s="608">
        <v>3500</v>
      </c>
      <c r="E185" s="608">
        <v>3500</v>
      </c>
      <c r="F185" s="644">
        <f t="shared" si="5"/>
        <v>100</v>
      </c>
    </row>
    <row r="186" spans="1:6" s="610" customFormat="1" ht="18.75" x14ac:dyDescent="0.25">
      <c r="A186" s="633"/>
      <c r="B186" s="634" t="s">
        <v>1456</v>
      </c>
      <c r="C186" s="608">
        <v>0</v>
      </c>
      <c r="D186" s="608">
        <v>5000</v>
      </c>
      <c r="E186" s="608">
        <v>5000</v>
      </c>
      <c r="F186" s="644">
        <f t="shared" si="5"/>
        <v>100</v>
      </c>
    </row>
    <row r="187" spans="1:6" s="610" customFormat="1" ht="31.5" x14ac:dyDescent="0.25">
      <c r="A187" s="633"/>
      <c r="B187" s="634" t="s">
        <v>1457</v>
      </c>
      <c r="C187" s="608">
        <v>0</v>
      </c>
      <c r="D187" s="608">
        <v>10</v>
      </c>
      <c r="E187" s="608">
        <v>10</v>
      </c>
      <c r="F187" s="644">
        <f t="shared" si="5"/>
        <v>100</v>
      </c>
    </row>
    <row r="188" spans="1:6" s="610" customFormat="1" ht="37.5" x14ac:dyDescent="0.25">
      <c r="A188" s="598" t="s">
        <v>1458</v>
      </c>
      <c r="B188" s="599" t="s">
        <v>1459</v>
      </c>
      <c r="C188" s="645">
        <f>C189</f>
        <v>13.5</v>
      </c>
      <c r="D188" s="645">
        <f>D189</f>
        <v>13.503</v>
      </c>
      <c r="E188" s="645">
        <f>E189</f>
        <v>13.503579999999999</v>
      </c>
      <c r="F188" s="646">
        <f t="shared" ref="F188:F202" si="6">E188/D188*100</f>
        <v>100.0042953417759</v>
      </c>
    </row>
    <row r="189" spans="1:6" s="610" customFormat="1" ht="31.5" x14ac:dyDescent="0.25">
      <c r="A189" s="565" t="s">
        <v>1460</v>
      </c>
      <c r="B189" s="634" t="s">
        <v>1461</v>
      </c>
      <c r="C189" s="608">
        <v>13.5</v>
      </c>
      <c r="D189" s="608">
        <v>13.503</v>
      </c>
      <c r="E189" s="608">
        <v>13.503579999999999</v>
      </c>
      <c r="F189" s="644">
        <f t="shared" si="6"/>
        <v>100.0042953417759</v>
      </c>
    </row>
    <row r="190" spans="1:6" ht="18.75" x14ac:dyDescent="0.25">
      <c r="A190" s="598" t="s">
        <v>1462</v>
      </c>
      <c r="B190" s="599" t="s">
        <v>1463</v>
      </c>
      <c r="C190" s="601">
        <f>C191</f>
        <v>0</v>
      </c>
      <c r="D190" s="601">
        <f>D191</f>
        <v>620.94143999999994</v>
      </c>
      <c r="E190" s="601">
        <f>E191</f>
        <v>620.94143999999994</v>
      </c>
      <c r="F190" s="646">
        <f t="shared" si="6"/>
        <v>100</v>
      </c>
    </row>
    <row r="191" spans="1:6" s="610" customFormat="1" ht="18.75" x14ac:dyDescent="0.25">
      <c r="A191" s="565" t="s">
        <v>1464</v>
      </c>
      <c r="B191" s="634" t="s">
        <v>1465</v>
      </c>
      <c r="C191" s="608">
        <v>0</v>
      </c>
      <c r="D191" s="608">
        <v>620.94143999999994</v>
      </c>
      <c r="E191" s="608">
        <v>620.94143999999994</v>
      </c>
      <c r="F191" s="644">
        <f t="shared" si="6"/>
        <v>100</v>
      </c>
    </row>
    <row r="192" spans="1:6" s="610" customFormat="1" ht="75" x14ac:dyDescent="0.25">
      <c r="A192" s="598" t="s">
        <v>1466</v>
      </c>
      <c r="B192" s="647" t="s">
        <v>1467</v>
      </c>
      <c r="C192" s="645">
        <f>C193</f>
        <v>88.3</v>
      </c>
      <c r="D192" s="645">
        <f>D193</f>
        <v>88.223339999999993</v>
      </c>
      <c r="E192" s="645">
        <f>E193</f>
        <v>54.833159999999999</v>
      </c>
      <c r="F192" s="646">
        <f t="shared" si="6"/>
        <v>62.152668443520732</v>
      </c>
    </row>
    <row r="193" spans="1:6" s="610" customFormat="1" ht="31.5" x14ac:dyDescent="0.25">
      <c r="A193" s="565" t="s">
        <v>1468</v>
      </c>
      <c r="B193" s="634" t="s">
        <v>1469</v>
      </c>
      <c r="C193" s="608">
        <v>88.3</v>
      </c>
      <c r="D193" s="608">
        <v>88.223339999999993</v>
      </c>
      <c r="E193" s="608">
        <v>54.833159999999999</v>
      </c>
      <c r="F193" s="591">
        <f t="shared" si="6"/>
        <v>62.152668443520732</v>
      </c>
    </row>
    <row r="194" spans="1:6" ht="56.25" x14ac:dyDescent="0.25">
      <c r="A194" s="598" t="s">
        <v>1470</v>
      </c>
      <c r="B194" s="647" t="s">
        <v>1471</v>
      </c>
      <c r="C194" s="645">
        <f>SUM(C195:C199)</f>
        <v>-120.12616</v>
      </c>
      <c r="D194" s="645">
        <f t="shared" ref="D194:E194" si="7">SUM(D195:D199)</f>
        <v>-7119.6253699999997</v>
      </c>
      <c r="E194" s="645">
        <f t="shared" si="7"/>
        <v>-7119.6253699999997</v>
      </c>
      <c r="F194" s="646">
        <f t="shared" si="6"/>
        <v>100</v>
      </c>
    </row>
    <row r="195" spans="1:6" ht="31.5" x14ac:dyDescent="0.25">
      <c r="A195" s="565" t="s">
        <v>1544</v>
      </c>
      <c r="B195" s="634" t="s">
        <v>1545</v>
      </c>
      <c r="C195" s="608">
        <v>0</v>
      </c>
      <c r="D195" s="608">
        <v>-2.5999999999999998E-4</v>
      </c>
      <c r="E195" s="608">
        <v>-2.5999999999999998E-4</v>
      </c>
      <c r="F195" s="591">
        <f t="shared" si="6"/>
        <v>100</v>
      </c>
    </row>
    <row r="196" spans="1:6" ht="47.25" x14ac:dyDescent="0.25">
      <c r="A196" s="565" t="s">
        <v>1546</v>
      </c>
      <c r="B196" s="634" t="s">
        <v>1547</v>
      </c>
      <c r="C196" s="608">
        <v>0</v>
      </c>
      <c r="D196" s="608">
        <v>-1057.7122899999999</v>
      </c>
      <c r="E196" s="608">
        <v>-1057.7122899999999</v>
      </c>
      <c r="F196" s="591">
        <f t="shared" si="6"/>
        <v>100</v>
      </c>
    </row>
    <row r="197" spans="1:6" ht="47.25" x14ac:dyDescent="0.25">
      <c r="A197" s="565" t="s">
        <v>1550</v>
      </c>
      <c r="B197" s="634" t="s">
        <v>1551</v>
      </c>
      <c r="C197" s="608">
        <v>0</v>
      </c>
      <c r="D197" s="608">
        <v>-11.47866</v>
      </c>
      <c r="E197" s="608">
        <v>-11.47866</v>
      </c>
      <c r="F197" s="591">
        <f t="shared" si="6"/>
        <v>100</v>
      </c>
    </row>
    <row r="198" spans="1:6" ht="47.25" x14ac:dyDescent="0.25">
      <c r="A198" s="565" t="s">
        <v>1548</v>
      </c>
      <c r="B198" s="634" t="s">
        <v>1549</v>
      </c>
      <c r="C198" s="608">
        <v>0</v>
      </c>
      <c r="D198" s="608">
        <v>-12.06662</v>
      </c>
      <c r="E198" s="608">
        <v>-12.06662</v>
      </c>
      <c r="F198" s="591">
        <f t="shared" si="6"/>
        <v>100</v>
      </c>
    </row>
    <row r="199" spans="1:6" s="610" customFormat="1" ht="31.5" x14ac:dyDescent="0.25">
      <c r="A199" s="565" t="s">
        <v>1472</v>
      </c>
      <c r="B199" s="634" t="s">
        <v>1473</v>
      </c>
      <c r="C199" s="608">
        <v>-120.12616</v>
      </c>
      <c r="D199" s="608">
        <v>-6038.3675400000002</v>
      </c>
      <c r="E199" s="608">
        <v>-6038.3675400000002</v>
      </c>
      <c r="F199" s="591">
        <f t="shared" si="6"/>
        <v>100</v>
      </c>
    </row>
    <row r="200" spans="1:6" ht="18.75" x14ac:dyDescent="0.25">
      <c r="A200" s="633"/>
      <c r="B200" s="648" t="s">
        <v>1474</v>
      </c>
      <c r="C200" s="630">
        <f>C11+C101</f>
        <v>873498.23480000021</v>
      </c>
      <c r="D200" s="630">
        <f>D11+D101</f>
        <v>1089324.7279400001</v>
      </c>
      <c r="E200" s="630">
        <f>E11+E101</f>
        <v>1082368.9354899998</v>
      </c>
      <c r="F200" s="594">
        <f t="shared" si="6"/>
        <v>99.361458317103086</v>
      </c>
    </row>
    <row r="201" spans="1:6" ht="18" hidden="1" x14ac:dyDescent="0.3">
      <c r="F201" s="650" t="e">
        <f t="shared" si="6"/>
        <v>#DIV/0!</v>
      </c>
    </row>
    <row r="202" spans="1:6" ht="18" hidden="1" x14ac:dyDescent="0.3">
      <c r="F202" s="651" t="e">
        <f t="shared" si="6"/>
        <v>#DIV/0!</v>
      </c>
    </row>
  </sheetData>
  <mergeCells count="11">
    <mergeCell ref="F7:F9"/>
    <mergeCell ref="D1:F1"/>
    <mergeCell ref="A2:F2"/>
    <mergeCell ref="A3:F3"/>
    <mergeCell ref="D4:F4"/>
    <mergeCell ref="A5:F5"/>
    <mergeCell ref="A7:A9"/>
    <mergeCell ref="B7:B9"/>
    <mergeCell ref="C7:C9"/>
    <mergeCell ref="D7:D9"/>
    <mergeCell ref="E7:E9"/>
  </mergeCells>
  <pageMargins left="1.1811023622047245" right="0.39370078740157483" top="0.19685039370078741" bottom="0.19685039370078741" header="0" footer="0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view="pageBreakPreview" zoomScale="89" zoomScaleSheetLayoutView="89" workbookViewId="0">
      <selection activeCell="F1" sqref="A1:H4"/>
    </sheetView>
  </sheetViews>
  <sheetFormatPr defaultColWidth="9.140625" defaultRowHeight="15.75" x14ac:dyDescent="0.2"/>
  <cols>
    <col min="1" max="1" width="9.42578125" style="327" bestFit="1" customWidth="1"/>
    <col min="2" max="2" width="13.5703125" style="327" customWidth="1"/>
    <col min="3" max="3" width="54.140625" style="305" customWidth="1"/>
    <col min="4" max="5" width="15.42578125" style="328" customWidth="1"/>
    <col min="6" max="6" width="15" style="328" customWidth="1"/>
    <col min="7" max="7" width="9.28515625" style="328" customWidth="1"/>
    <col min="8" max="8" width="15.7109375" style="329" customWidth="1"/>
    <col min="9" max="16384" width="9.140625" style="305"/>
  </cols>
  <sheetData>
    <row r="1" spans="1:9" ht="15.75" customHeight="1" x14ac:dyDescent="0.25">
      <c r="A1" s="303"/>
      <c r="B1" s="303"/>
      <c r="C1" s="239"/>
      <c r="D1" s="304"/>
      <c r="E1" s="304"/>
      <c r="F1" s="304"/>
      <c r="G1" s="805" t="s">
        <v>791</v>
      </c>
      <c r="H1" s="805"/>
    </row>
    <row r="2" spans="1:9" ht="15.75" customHeight="1" x14ac:dyDescent="0.25">
      <c r="A2" s="805" t="s">
        <v>790</v>
      </c>
      <c r="B2" s="805"/>
      <c r="C2" s="805"/>
      <c r="D2" s="805"/>
      <c r="E2" s="805"/>
      <c r="F2" s="805"/>
      <c r="G2" s="805"/>
      <c r="H2" s="805"/>
    </row>
    <row r="3" spans="1:9" ht="15.75" customHeight="1" x14ac:dyDescent="0.25">
      <c r="A3" s="806" t="s">
        <v>792</v>
      </c>
      <c r="B3" s="806"/>
      <c r="C3" s="806"/>
      <c r="D3" s="806"/>
      <c r="E3" s="806"/>
      <c r="F3" s="806"/>
      <c r="G3" s="806"/>
      <c r="H3" s="806"/>
    </row>
    <row r="4" spans="1:9" ht="15.75" customHeight="1" x14ac:dyDescent="0.25">
      <c r="A4" s="306"/>
      <c r="B4" s="306"/>
      <c r="C4" s="306"/>
      <c r="D4" s="306"/>
      <c r="E4" s="306"/>
      <c r="F4" s="306"/>
      <c r="G4" s="807" t="s">
        <v>877</v>
      </c>
      <c r="H4" s="807"/>
    </row>
    <row r="5" spans="1:9" x14ac:dyDescent="0.25">
      <c r="A5" s="799" t="s">
        <v>879</v>
      </c>
      <c r="B5" s="799"/>
      <c r="C5" s="799"/>
      <c r="D5" s="799"/>
      <c r="E5" s="799"/>
      <c r="F5" s="799"/>
      <c r="G5" s="799"/>
      <c r="H5" s="799"/>
    </row>
    <row r="6" spans="1:9" ht="13.5" customHeight="1" x14ac:dyDescent="0.25">
      <c r="A6" s="804" t="s">
        <v>880</v>
      </c>
      <c r="B6" s="804"/>
      <c r="C6" s="804"/>
      <c r="D6" s="804"/>
      <c r="E6" s="804"/>
      <c r="F6" s="804"/>
      <c r="G6" s="804"/>
      <c r="H6" s="804"/>
    </row>
    <row r="7" spans="1:9" x14ac:dyDescent="0.25">
      <c r="A7" s="799" t="s">
        <v>910</v>
      </c>
      <c r="B7" s="799"/>
      <c r="C7" s="799"/>
      <c r="D7" s="799"/>
      <c r="E7" s="799"/>
      <c r="F7" s="799"/>
      <c r="G7" s="799"/>
      <c r="H7" s="799"/>
    </row>
    <row r="8" spans="1:9" x14ac:dyDescent="0.2">
      <c r="A8" s="303"/>
      <c r="B8" s="303"/>
      <c r="C8" s="239"/>
      <c r="D8" s="304"/>
      <c r="E8" s="304"/>
      <c r="F8" s="304"/>
      <c r="G8" s="304"/>
      <c r="H8" s="307" t="s">
        <v>849</v>
      </c>
    </row>
    <row r="9" spans="1:9" ht="63.75" customHeight="1" x14ac:dyDescent="0.2">
      <c r="A9" s="800" t="s">
        <v>556</v>
      </c>
      <c r="B9" s="800" t="s">
        <v>0</v>
      </c>
      <c r="C9" s="801" t="s">
        <v>881</v>
      </c>
      <c r="D9" s="801" t="s">
        <v>785</v>
      </c>
      <c r="E9" s="801" t="s">
        <v>882</v>
      </c>
      <c r="F9" s="802" t="s">
        <v>883</v>
      </c>
      <c r="G9" s="801" t="s">
        <v>787</v>
      </c>
      <c r="H9" s="801" t="s">
        <v>884</v>
      </c>
    </row>
    <row r="10" spans="1:9" ht="38.25" customHeight="1" x14ac:dyDescent="0.2">
      <c r="A10" s="800"/>
      <c r="B10" s="800"/>
      <c r="C10" s="801"/>
      <c r="D10" s="801"/>
      <c r="E10" s="801"/>
      <c r="F10" s="803"/>
      <c r="G10" s="801"/>
      <c r="H10" s="801"/>
    </row>
    <row r="11" spans="1:9" ht="15.6" x14ac:dyDescent="0.25">
      <c r="A11" s="15">
        <v>1</v>
      </c>
      <c r="B11" s="15">
        <v>2</v>
      </c>
      <c r="C11" s="64">
        <v>3</v>
      </c>
      <c r="D11" s="64">
        <v>4</v>
      </c>
      <c r="E11" s="64">
        <v>5</v>
      </c>
      <c r="F11" s="64"/>
      <c r="G11" s="64">
        <v>6</v>
      </c>
      <c r="H11" s="308">
        <v>7</v>
      </c>
    </row>
    <row r="12" spans="1:9" x14ac:dyDescent="0.2">
      <c r="A12" s="309"/>
      <c r="B12" s="309"/>
      <c r="C12" s="310" t="s">
        <v>885</v>
      </c>
      <c r="D12" s="311">
        <v>1127873.84375</v>
      </c>
      <c r="E12" s="311">
        <v>1092897.04455</v>
      </c>
      <c r="F12" s="311">
        <v>969468.64604000002</v>
      </c>
      <c r="G12" s="312">
        <f>SUM(E12/D12*100)</f>
        <v>96.898873097038248</v>
      </c>
      <c r="H12" s="308"/>
    </row>
    <row r="13" spans="1:9" ht="31.5" x14ac:dyDescent="0.2">
      <c r="A13" s="309"/>
      <c r="B13" s="309"/>
      <c r="C13" s="310" t="s">
        <v>886</v>
      </c>
      <c r="D13" s="332">
        <f>D15+D32+D34+D36+D26</f>
        <v>80863.624380000008</v>
      </c>
      <c r="E13" s="332">
        <f>E15+E32+E34+E36+E26</f>
        <v>80733.085430000006</v>
      </c>
      <c r="F13" s="311">
        <f>F15+F32+F34+F36+F26</f>
        <v>80840.391672999991</v>
      </c>
      <c r="G13" s="312">
        <f>SUM(E13/D13*100)</f>
        <v>99.838569009241326</v>
      </c>
      <c r="H13" s="308"/>
      <c r="I13" s="313"/>
    </row>
    <row r="14" spans="1:9" ht="31.5" x14ac:dyDescent="0.2">
      <c r="A14" s="309"/>
      <c r="B14" s="309"/>
      <c r="C14" s="310" t="s">
        <v>887</v>
      </c>
      <c r="D14" s="332">
        <f>SUM(D13/D12*100)</f>
        <v>7.1695628751475784</v>
      </c>
      <c r="E14" s="332">
        <f>SUM(E13/E12*100)</f>
        <v>7.3870714384850249</v>
      </c>
      <c r="F14" s="733">
        <f>SUM(F13/F12*100)</f>
        <v>8.3386287945680024</v>
      </c>
      <c r="G14" s="312"/>
      <c r="H14" s="308"/>
    </row>
    <row r="15" spans="1:9" x14ac:dyDescent="0.2">
      <c r="A15" s="792" t="s">
        <v>888</v>
      </c>
      <c r="B15" s="792"/>
      <c r="C15" s="792"/>
      <c r="D15" s="333">
        <f>SUM(D16:D25)</f>
        <v>60334.624380000008</v>
      </c>
      <c r="E15" s="333">
        <f>SUM(E16:E25)</f>
        <v>60327.42972</v>
      </c>
      <c r="F15" s="701">
        <f>SUM(F16:F25)</f>
        <v>60334.570603</v>
      </c>
      <c r="G15" s="314">
        <f>SUM(E15/D15*100)</f>
        <v>99.988075404340464</v>
      </c>
      <c r="H15" s="315">
        <f>E15/E13*100</f>
        <v>74.724543721677989</v>
      </c>
    </row>
    <row r="16" spans="1:9" ht="47.25" x14ac:dyDescent="0.2">
      <c r="A16" s="316" t="s">
        <v>559</v>
      </c>
      <c r="B16" s="316" t="s">
        <v>889</v>
      </c>
      <c r="C16" s="317" t="s">
        <v>890</v>
      </c>
      <c r="D16" s="334">
        <v>2191</v>
      </c>
      <c r="E16" s="335">
        <v>2191</v>
      </c>
      <c r="F16" s="732">
        <f>2047.655673+142</f>
        <v>2189.6556730000002</v>
      </c>
      <c r="G16" s="318">
        <f>SUM(E16/D16*100)</f>
        <v>100</v>
      </c>
      <c r="H16" s="308"/>
    </row>
    <row r="17" spans="1:9" ht="47.25" x14ac:dyDescent="0.2">
      <c r="A17" s="316" t="s">
        <v>561</v>
      </c>
      <c r="B17" s="316" t="s">
        <v>891</v>
      </c>
      <c r="C17" s="317" t="s">
        <v>892</v>
      </c>
      <c r="D17" s="334">
        <v>42732.700000000004</v>
      </c>
      <c r="E17" s="334">
        <v>42725.700270000001</v>
      </c>
      <c r="F17" s="732">
        <f>42800.28+222.85</f>
        <v>43023.13</v>
      </c>
      <c r="G17" s="318">
        <f>SUM(E17/D17*100)</f>
        <v>99.983619733833805</v>
      </c>
      <c r="H17" s="308"/>
    </row>
    <row r="18" spans="1:9" ht="94.5" x14ac:dyDescent="0.2">
      <c r="A18" s="316" t="s">
        <v>570</v>
      </c>
      <c r="B18" s="316" t="s">
        <v>893</v>
      </c>
      <c r="C18" s="319" t="s">
        <v>894</v>
      </c>
      <c r="D18" s="334">
        <v>554.89999999999986</v>
      </c>
      <c r="E18" s="334">
        <v>554.89999999999986</v>
      </c>
      <c r="F18" s="702">
        <v>554.9</v>
      </c>
      <c r="G18" s="318">
        <f t="shared" ref="G18:G25" si="0">E18/D18*100</f>
        <v>100</v>
      </c>
      <c r="H18" s="308"/>
      <c r="I18" s="320"/>
    </row>
    <row r="19" spans="1:9" x14ac:dyDescent="0.2">
      <c r="A19" s="316" t="s">
        <v>570</v>
      </c>
      <c r="B19" s="316" t="s">
        <v>911</v>
      </c>
      <c r="C19" s="3" t="s">
        <v>14</v>
      </c>
      <c r="D19" s="334">
        <v>244.4</v>
      </c>
      <c r="E19" s="334">
        <v>244.4</v>
      </c>
      <c r="F19" s="702">
        <v>244.4</v>
      </c>
      <c r="G19" s="318"/>
      <c r="H19" s="308"/>
      <c r="I19" s="320"/>
    </row>
    <row r="20" spans="1:9" ht="47.25" x14ac:dyDescent="0.2">
      <c r="A20" s="316" t="s">
        <v>570</v>
      </c>
      <c r="B20" s="316" t="s">
        <v>895</v>
      </c>
      <c r="C20" s="319" t="s">
        <v>896</v>
      </c>
      <c r="D20" s="334">
        <v>35.799999999999997</v>
      </c>
      <c r="E20" s="334">
        <v>35.799999999999997</v>
      </c>
      <c r="F20" s="702">
        <v>36.045459999999999</v>
      </c>
      <c r="G20" s="318">
        <f t="shared" si="0"/>
        <v>100</v>
      </c>
      <c r="H20" s="308"/>
      <c r="I20" s="320"/>
    </row>
    <row r="21" spans="1:9" ht="94.5" x14ac:dyDescent="0.2">
      <c r="A21" s="316" t="s">
        <v>570</v>
      </c>
      <c r="B21" s="316" t="s">
        <v>897</v>
      </c>
      <c r="C21" s="319" t="s">
        <v>19</v>
      </c>
      <c r="D21" s="334">
        <v>84</v>
      </c>
      <c r="E21" s="334">
        <v>84</v>
      </c>
      <c r="F21" s="702">
        <v>84</v>
      </c>
      <c r="G21" s="318">
        <f t="shared" si="0"/>
        <v>100</v>
      </c>
      <c r="H21" s="308"/>
      <c r="I21" s="320"/>
    </row>
    <row r="22" spans="1:9" ht="39.75" customHeight="1" x14ac:dyDescent="0.2">
      <c r="A22" s="316" t="s">
        <v>570</v>
      </c>
      <c r="B22" s="316" t="s">
        <v>898</v>
      </c>
      <c r="C22" s="319" t="s">
        <v>899</v>
      </c>
      <c r="D22" s="335">
        <v>13950.119909999999</v>
      </c>
      <c r="E22" s="335">
        <v>13949.92498</v>
      </c>
      <c r="F22" s="732">
        <f>8550.098+5108.79</f>
        <v>13658.887999999999</v>
      </c>
      <c r="G22" s="318">
        <f>E22/D22*100</f>
        <v>99.998602664340837</v>
      </c>
      <c r="H22" s="308"/>
      <c r="I22" s="321"/>
    </row>
    <row r="23" spans="1:9" ht="39.75" customHeight="1" x14ac:dyDescent="0.2">
      <c r="A23" s="316" t="s">
        <v>570</v>
      </c>
      <c r="B23" s="316" t="s">
        <v>913</v>
      </c>
      <c r="C23" s="331" t="s">
        <v>483</v>
      </c>
      <c r="D23" s="335">
        <v>76.704470000000001</v>
      </c>
      <c r="E23" s="335">
        <v>76.704470000000001</v>
      </c>
      <c r="F23" s="335">
        <v>76.704470000000001</v>
      </c>
      <c r="G23" s="318"/>
      <c r="H23" s="308"/>
      <c r="I23" s="321"/>
    </row>
    <row r="24" spans="1:9" ht="47.25" x14ac:dyDescent="0.2">
      <c r="A24" s="316" t="s">
        <v>570</v>
      </c>
      <c r="B24" s="316" t="s">
        <v>900</v>
      </c>
      <c r="C24" s="319" t="s">
        <v>493</v>
      </c>
      <c r="D24" s="334">
        <v>200</v>
      </c>
      <c r="E24" s="334">
        <v>200</v>
      </c>
      <c r="F24" s="732">
        <v>201.84700000000001</v>
      </c>
      <c r="G24" s="318">
        <f t="shared" si="0"/>
        <v>100</v>
      </c>
      <c r="H24" s="308"/>
      <c r="I24" s="320"/>
    </row>
    <row r="25" spans="1:9" ht="31.5" x14ac:dyDescent="0.2">
      <c r="A25" s="316" t="s">
        <v>570</v>
      </c>
      <c r="B25" s="316" t="s">
        <v>901</v>
      </c>
      <c r="C25" s="319" t="s">
        <v>495</v>
      </c>
      <c r="D25" s="334">
        <v>265</v>
      </c>
      <c r="E25" s="334">
        <v>265</v>
      </c>
      <c r="F25" s="702">
        <v>265</v>
      </c>
      <c r="G25" s="318">
        <f t="shared" si="0"/>
        <v>100</v>
      </c>
      <c r="H25" s="308"/>
      <c r="I25" s="320"/>
    </row>
    <row r="26" spans="1:9" x14ac:dyDescent="0.2">
      <c r="A26" s="792" t="s">
        <v>902</v>
      </c>
      <c r="B26" s="792"/>
      <c r="C26" s="792"/>
      <c r="D26" s="333">
        <f>SUM(D27:D31)</f>
        <v>2924.8</v>
      </c>
      <c r="E26" s="333">
        <f>SUM(E27:E31)</f>
        <v>2924.799</v>
      </c>
      <c r="F26" s="701">
        <f>SUM(F27:F31)</f>
        <v>2959.181</v>
      </c>
      <c r="G26" s="314">
        <f t="shared" ref="G26:G38" si="1">SUM(E26/D26*100)</f>
        <v>99.999965809627994</v>
      </c>
      <c r="H26" s="315">
        <f>E26/E17*100</f>
        <v>6.8455261856846787</v>
      </c>
    </row>
    <row r="27" spans="1:9" ht="31.5" x14ac:dyDescent="0.2">
      <c r="A27" s="316" t="s">
        <v>647</v>
      </c>
      <c r="B27" s="316" t="s">
        <v>903</v>
      </c>
      <c r="C27" s="319" t="s">
        <v>904</v>
      </c>
      <c r="D27" s="334">
        <v>1164</v>
      </c>
      <c r="E27" s="334">
        <v>1164</v>
      </c>
      <c r="F27" s="702">
        <v>1164</v>
      </c>
      <c r="G27" s="318">
        <f t="shared" si="1"/>
        <v>100</v>
      </c>
      <c r="H27" s="308"/>
    </row>
    <row r="28" spans="1:9" ht="35.25" customHeight="1" x14ac:dyDescent="0.2">
      <c r="A28" s="316" t="s">
        <v>647</v>
      </c>
      <c r="B28" s="316" t="s">
        <v>905</v>
      </c>
      <c r="C28" s="319" t="s">
        <v>906</v>
      </c>
      <c r="D28" s="334">
        <v>1625.8</v>
      </c>
      <c r="E28" s="334">
        <v>1625.8</v>
      </c>
      <c r="F28" s="732">
        <v>1626.3510000000001</v>
      </c>
      <c r="G28" s="318">
        <f t="shared" si="1"/>
        <v>100</v>
      </c>
      <c r="H28" s="308"/>
    </row>
    <row r="29" spans="1:9" ht="43.5" customHeight="1" x14ac:dyDescent="0.25">
      <c r="A29" s="316" t="s">
        <v>647</v>
      </c>
      <c r="B29" s="316" t="s">
        <v>912</v>
      </c>
      <c r="C29" s="330" t="s">
        <v>678</v>
      </c>
      <c r="D29" s="334">
        <v>15</v>
      </c>
      <c r="E29" s="334">
        <v>14.999000000000001</v>
      </c>
      <c r="F29" s="732">
        <v>14.999000000000001</v>
      </c>
      <c r="G29" s="318"/>
      <c r="H29" s="308"/>
    </row>
    <row r="30" spans="1:9" ht="35.25" customHeight="1" x14ac:dyDescent="0.2">
      <c r="A30" s="316" t="s">
        <v>647</v>
      </c>
      <c r="B30" s="316" t="s">
        <v>913</v>
      </c>
      <c r="C30" s="331" t="s">
        <v>483</v>
      </c>
      <c r="D30" s="334">
        <v>20</v>
      </c>
      <c r="E30" s="334">
        <v>20</v>
      </c>
      <c r="F30" s="732">
        <v>20</v>
      </c>
      <c r="G30" s="318"/>
      <c r="H30" s="308"/>
    </row>
    <row r="31" spans="1:9" ht="35.25" customHeight="1" x14ac:dyDescent="0.2">
      <c r="A31" s="316" t="s">
        <v>647</v>
      </c>
      <c r="B31" s="316" t="s">
        <v>900</v>
      </c>
      <c r="C31" s="322" t="s">
        <v>493</v>
      </c>
      <c r="D31" s="334">
        <v>100</v>
      </c>
      <c r="E31" s="334">
        <v>100</v>
      </c>
      <c r="F31" s="732">
        <v>133.83099999999999</v>
      </c>
      <c r="G31" s="318">
        <f t="shared" si="1"/>
        <v>100</v>
      </c>
      <c r="H31" s="308"/>
    </row>
    <row r="32" spans="1:9" ht="36" customHeight="1" x14ac:dyDescent="0.2">
      <c r="A32" s="793" t="s">
        <v>907</v>
      </c>
      <c r="B32" s="794"/>
      <c r="C32" s="795"/>
      <c r="D32" s="333">
        <f>SUM(D33:D33)</f>
        <v>7814.7999999999993</v>
      </c>
      <c r="E32" s="333">
        <f>SUM(E33:E33)</f>
        <v>7801.5472100000006</v>
      </c>
      <c r="F32" s="701">
        <f>SUM(F33:F33)</f>
        <v>7798.4996900000006</v>
      </c>
      <c r="G32" s="314">
        <f t="shared" si="1"/>
        <v>99.830414214055395</v>
      </c>
      <c r="H32" s="323">
        <f>E32/E13*100</f>
        <v>9.6633829469633845</v>
      </c>
    </row>
    <row r="33" spans="1:8" ht="47.25" x14ac:dyDescent="0.2">
      <c r="A33" s="316" t="s">
        <v>650</v>
      </c>
      <c r="B33" s="316" t="s">
        <v>891</v>
      </c>
      <c r="C33" s="317" t="s">
        <v>892</v>
      </c>
      <c r="D33" s="334">
        <v>7814.7999999999993</v>
      </c>
      <c r="E33" s="334">
        <v>7801.5472100000006</v>
      </c>
      <c r="F33" s="732">
        <f>7705.22569+26.118+67.156</f>
        <v>7798.4996900000006</v>
      </c>
      <c r="G33" s="318">
        <f t="shared" si="1"/>
        <v>99.830414214055395</v>
      </c>
      <c r="H33" s="308"/>
    </row>
    <row r="34" spans="1:8" ht="34.5" customHeight="1" x14ac:dyDescent="0.2">
      <c r="A34" s="792" t="s">
        <v>908</v>
      </c>
      <c r="B34" s="792"/>
      <c r="C34" s="792"/>
      <c r="D34" s="333">
        <f>SUM(D35:D35)</f>
        <v>6095.7</v>
      </c>
      <c r="E34" s="333">
        <f>SUM(E35:E35)</f>
        <v>6070.1151900000004</v>
      </c>
      <c r="F34" s="701">
        <f>SUM(F35:F35)</f>
        <v>5997.9998599999999</v>
      </c>
      <c r="G34" s="314">
        <f t="shared" si="1"/>
        <v>99.580281017766637</v>
      </c>
      <c r="H34" s="323">
        <f>E34/E13*100</f>
        <v>7.518745453204712</v>
      </c>
    </row>
    <row r="35" spans="1:8" ht="47.25" x14ac:dyDescent="0.2">
      <c r="A35" s="316" t="s">
        <v>628</v>
      </c>
      <c r="B35" s="316" t="s">
        <v>891</v>
      </c>
      <c r="C35" s="317" t="s">
        <v>892</v>
      </c>
      <c r="D35" s="334">
        <v>6095.7</v>
      </c>
      <c r="E35" s="334">
        <v>6070.1151900000004</v>
      </c>
      <c r="F35" s="334">
        <f>5894.16753+103.83233</f>
        <v>5997.9998599999999</v>
      </c>
      <c r="G35" s="318">
        <f t="shared" si="1"/>
        <v>99.580281017766637</v>
      </c>
      <c r="H35" s="308"/>
    </row>
    <row r="36" spans="1:8" ht="33.75" customHeight="1" x14ac:dyDescent="0.2">
      <c r="A36" s="796" t="s">
        <v>909</v>
      </c>
      <c r="B36" s="797"/>
      <c r="C36" s="798"/>
      <c r="D36" s="333">
        <f>SUM(D37:D38)</f>
        <v>3693.7000000000003</v>
      </c>
      <c r="E36" s="333">
        <f>SUM(E37:E38)</f>
        <v>3609.1943099999999</v>
      </c>
      <c r="F36" s="701">
        <f>SUM(F37:F38)</f>
        <v>3750.1405199999999</v>
      </c>
      <c r="G36" s="314">
        <f t="shared" si="1"/>
        <v>97.712166932885708</v>
      </c>
      <c r="H36" s="323">
        <f>SUM(E36/E13*100)</f>
        <v>4.4705269107166341</v>
      </c>
    </row>
    <row r="37" spans="1:8" ht="47.25" x14ac:dyDescent="0.2">
      <c r="A37" s="316" t="s">
        <v>640</v>
      </c>
      <c r="B37" s="316" t="s">
        <v>891</v>
      </c>
      <c r="C37" s="317" t="s">
        <v>892</v>
      </c>
      <c r="D37" s="334">
        <v>3668.4520400000001</v>
      </c>
      <c r="E37" s="334">
        <v>3583.9463499999997</v>
      </c>
      <c r="F37" s="732">
        <f>3541.67256+101.24+81.98</f>
        <v>3724.8925599999998</v>
      </c>
      <c r="G37" s="318">
        <f t="shared" si="1"/>
        <v>97.696421022312165</v>
      </c>
      <c r="H37" s="324"/>
    </row>
    <row r="38" spans="1:8" ht="70.5" customHeight="1" x14ac:dyDescent="0.2">
      <c r="A38" s="325" t="s">
        <v>640</v>
      </c>
      <c r="B38" s="316" t="s">
        <v>913</v>
      </c>
      <c r="C38" s="317" t="s">
        <v>483</v>
      </c>
      <c r="D38" s="334">
        <v>25.247959999999999</v>
      </c>
      <c r="E38" s="334">
        <v>25.247959999999999</v>
      </c>
      <c r="F38" s="334">
        <v>25.247959999999999</v>
      </c>
      <c r="G38" s="326">
        <f t="shared" si="1"/>
        <v>100</v>
      </c>
      <c r="H38" s="324"/>
    </row>
  </sheetData>
  <mergeCells count="20">
    <mergeCell ref="A6:H6"/>
    <mergeCell ref="G1:H1"/>
    <mergeCell ref="A2:H2"/>
    <mergeCell ref="A3:H3"/>
    <mergeCell ref="G4:H4"/>
    <mergeCell ref="A5:H5"/>
    <mergeCell ref="A7:H7"/>
    <mergeCell ref="A9:A10"/>
    <mergeCell ref="B9:B10"/>
    <mergeCell ref="C9:C10"/>
    <mergeCell ref="D9:D10"/>
    <mergeCell ref="E9:E10"/>
    <mergeCell ref="F9:F10"/>
    <mergeCell ref="G9:G10"/>
    <mergeCell ref="H9:H10"/>
    <mergeCell ref="A15:C15"/>
    <mergeCell ref="A26:C26"/>
    <mergeCell ref="A32:C32"/>
    <mergeCell ref="A34:C34"/>
    <mergeCell ref="A36:C36"/>
  </mergeCells>
  <pageMargins left="0.82677165354330717" right="0.23622047244094491" top="0.74803149606299213" bottom="0.15748031496062992" header="0.31496062992125984" footer="0.31496062992125984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81"/>
  <sheetViews>
    <sheetView view="pageBreakPreview" zoomScale="60" workbookViewId="0">
      <selection activeCell="F8" sqref="F8"/>
    </sheetView>
  </sheetViews>
  <sheetFormatPr defaultRowHeight="15" x14ac:dyDescent="0.25"/>
  <cols>
    <col min="1" max="1" width="8.7109375" style="24" customWidth="1"/>
    <col min="2" max="2" width="53.42578125" style="24" customWidth="1"/>
    <col min="3" max="3" width="15.7109375" style="24" customWidth="1"/>
    <col min="4" max="4" width="15.85546875" style="24" customWidth="1"/>
    <col min="5" max="5" width="15.5703125" style="24" customWidth="1"/>
    <col min="6" max="6" width="17" style="24" customWidth="1"/>
    <col min="7" max="7" width="17.85546875" style="24" customWidth="1"/>
    <col min="8" max="8" width="17.7109375" style="24" customWidth="1"/>
    <col min="9" max="9" width="15.140625" style="24" customWidth="1"/>
    <col min="10" max="10" width="20.28515625" style="24" customWidth="1"/>
    <col min="11" max="11" width="15.7109375" style="24" customWidth="1"/>
    <col min="12" max="252" width="9.140625" style="24"/>
    <col min="253" max="253" width="8.7109375" style="24" customWidth="1"/>
    <col min="254" max="254" width="53.42578125" style="24" customWidth="1"/>
    <col min="255" max="255" width="15.7109375" style="24" customWidth="1"/>
    <col min="256" max="256" width="15.85546875" style="24" customWidth="1"/>
    <col min="257" max="257" width="15.5703125" style="24" customWidth="1"/>
    <col min="258" max="258" width="17" style="24" customWidth="1"/>
    <col min="259" max="259" width="17.85546875" style="24" customWidth="1"/>
    <col min="260" max="260" width="14.5703125" style="24" customWidth="1"/>
    <col min="261" max="261" width="15.140625" style="24" customWidth="1"/>
    <col min="262" max="262" width="17.140625" style="24" customWidth="1"/>
    <col min="263" max="263" width="15.7109375" style="24" customWidth="1"/>
    <col min="264" max="264" width="13.5703125" style="24" bestFit="1" customWidth="1"/>
    <col min="265" max="508" width="9.140625" style="24"/>
    <col min="509" max="509" width="8.7109375" style="24" customWidth="1"/>
    <col min="510" max="510" width="53.42578125" style="24" customWidth="1"/>
    <col min="511" max="511" width="15.7109375" style="24" customWidth="1"/>
    <col min="512" max="512" width="15.85546875" style="24" customWidth="1"/>
    <col min="513" max="513" width="15.5703125" style="24" customWidth="1"/>
    <col min="514" max="514" width="17" style="24" customWidth="1"/>
    <col min="515" max="515" width="17.85546875" style="24" customWidth="1"/>
    <col min="516" max="516" width="14.5703125" style="24" customWidth="1"/>
    <col min="517" max="517" width="15.140625" style="24" customWidth="1"/>
    <col min="518" max="518" width="17.140625" style="24" customWidth="1"/>
    <col min="519" max="519" width="15.7109375" style="24" customWidth="1"/>
    <col min="520" max="520" width="13.5703125" style="24" bestFit="1" customWidth="1"/>
    <col min="521" max="764" width="9.140625" style="24"/>
    <col min="765" max="765" width="8.7109375" style="24" customWidth="1"/>
    <col min="766" max="766" width="53.42578125" style="24" customWidth="1"/>
    <col min="767" max="767" width="15.7109375" style="24" customWidth="1"/>
    <col min="768" max="768" width="15.85546875" style="24" customWidth="1"/>
    <col min="769" max="769" width="15.5703125" style="24" customWidth="1"/>
    <col min="770" max="770" width="17" style="24" customWidth="1"/>
    <col min="771" max="771" width="17.85546875" style="24" customWidth="1"/>
    <col min="772" max="772" width="14.5703125" style="24" customWidth="1"/>
    <col min="773" max="773" width="15.140625" style="24" customWidth="1"/>
    <col min="774" max="774" width="17.140625" style="24" customWidth="1"/>
    <col min="775" max="775" width="15.7109375" style="24" customWidth="1"/>
    <col min="776" max="776" width="13.5703125" style="24" bestFit="1" customWidth="1"/>
    <col min="777" max="1020" width="9.140625" style="24"/>
    <col min="1021" max="1021" width="8.7109375" style="24" customWidth="1"/>
    <col min="1022" max="1022" width="53.42578125" style="24" customWidth="1"/>
    <col min="1023" max="1023" width="15.7109375" style="24" customWidth="1"/>
    <col min="1024" max="1024" width="15.85546875" style="24" customWidth="1"/>
    <col min="1025" max="1025" width="15.5703125" style="24" customWidth="1"/>
    <col min="1026" max="1026" width="17" style="24" customWidth="1"/>
    <col min="1027" max="1027" width="17.85546875" style="24" customWidth="1"/>
    <col min="1028" max="1028" width="14.5703125" style="24" customWidth="1"/>
    <col min="1029" max="1029" width="15.140625" style="24" customWidth="1"/>
    <col min="1030" max="1030" width="17.140625" style="24" customWidth="1"/>
    <col min="1031" max="1031" width="15.7109375" style="24" customWidth="1"/>
    <col min="1032" max="1032" width="13.5703125" style="24" bestFit="1" customWidth="1"/>
    <col min="1033" max="1276" width="9.140625" style="24"/>
    <col min="1277" max="1277" width="8.7109375" style="24" customWidth="1"/>
    <col min="1278" max="1278" width="53.42578125" style="24" customWidth="1"/>
    <col min="1279" max="1279" width="15.7109375" style="24" customWidth="1"/>
    <col min="1280" max="1280" width="15.85546875" style="24" customWidth="1"/>
    <col min="1281" max="1281" width="15.5703125" style="24" customWidth="1"/>
    <col min="1282" max="1282" width="17" style="24" customWidth="1"/>
    <col min="1283" max="1283" width="17.85546875" style="24" customWidth="1"/>
    <col min="1284" max="1284" width="14.5703125" style="24" customWidth="1"/>
    <col min="1285" max="1285" width="15.140625" style="24" customWidth="1"/>
    <col min="1286" max="1286" width="17.140625" style="24" customWidth="1"/>
    <col min="1287" max="1287" width="15.7109375" style="24" customWidth="1"/>
    <col min="1288" max="1288" width="13.5703125" style="24" bestFit="1" customWidth="1"/>
    <col min="1289" max="1532" width="9.140625" style="24"/>
    <col min="1533" max="1533" width="8.7109375" style="24" customWidth="1"/>
    <col min="1534" max="1534" width="53.42578125" style="24" customWidth="1"/>
    <col min="1535" max="1535" width="15.7109375" style="24" customWidth="1"/>
    <col min="1536" max="1536" width="15.85546875" style="24" customWidth="1"/>
    <col min="1537" max="1537" width="15.5703125" style="24" customWidth="1"/>
    <col min="1538" max="1538" width="17" style="24" customWidth="1"/>
    <col min="1539" max="1539" width="17.85546875" style="24" customWidth="1"/>
    <col min="1540" max="1540" width="14.5703125" style="24" customWidth="1"/>
    <col min="1541" max="1541" width="15.140625" style="24" customWidth="1"/>
    <col min="1542" max="1542" width="17.140625" style="24" customWidth="1"/>
    <col min="1543" max="1543" width="15.7109375" style="24" customWidth="1"/>
    <col min="1544" max="1544" width="13.5703125" style="24" bestFit="1" customWidth="1"/>
    <col min="1545" max="1788" width="9.140625" style="24"/>
    <col min="1789" max="1789" width="8.7109375" style="24" customWidth="1"/>
    <col min="1790" max="1790" width="53.42578125" style="24" customWidth="1"/>
    <col min="1791" max="1791" width="15.7109375" style="24" customWidth="1"/>
    <col min="1792" max="1792" width="15.85546875" style="24" customWidth="1"/>
    <col min="1793" max="1793" width="15.5703125" style="24" customWidth="1"/>
    <col min="1794" max="1794" width="17" style="24" customWidth="1"/>
    <col min="1795" max="1795" width="17.85546875" style="24" customWidth="1"/>
    <col min="1796" max="1796" width="14.5703125" style="24" customWidth="1"/>
    <col min="1797" max="1797" width="15.140625" style="24" customWidth="1"/>
    <col min="1798" max="1798" width="17.140625" style="24" customWidth="1"/>
    <col min="1799" max="1799" width="15.7109375" style="24" customWidth="1"/>
    <col min="1800" max="1800" width="13.5703125" style="24" bestFit="1" customWidth="1"/>
    <col min="1801" max="2044" width="9.140625" style="24"/>
    <col min="2045" max="2045" width="8.7109375" style="24" customWidth="1"/>
    <col min="2046" max="2046" width="53.42578125" style="24" customWidth="1"/>
    <col min="2047" max="2047" width="15.7109375" style="24" customWidth="1"/>
    <col min="2048" max="2048" width="15.85546875" style="24" customWidth="1"/>
    <col min="2049" max="2049" width="15.5703125" style="24" customWidth="1"/>
    <col min="2050" max="2050" width="17" style="24" customWidth="1"/>
    <col min="2051" max="2051" width="17.85546875" style="24" customWidth="1"/>
    <col min="2052" max="2052" width="14.5703125" style="24" customWidth="1"/>
    <col min="2053" max="2053" width="15.140625" style="24" customWidth="1"/>
    <col min="2054" max="2054" width="17.140625" style="24" customWidth="1"/>
    <col min="2055" max="2055" width="15.7109375" style="24" customWidth="1"/>
    <col min="2056" max="2056" width="13.5703125" style="24" bestFit="1" customWidth="1"/>
    <col min="2057" max="2300" width="9.140625" style="24"/>
    <col min="2301" max="2301" width="8.7109375" style="24" customWidth="1"/>
    <col min="2302" max="2302" width="53.42578125" style="24" customWidth="1"/>
    <col min="2303" max="2303" width="15.7109375" style="24" customWidth="1"/>
    <col min="2304" max="2304" width="15.85546875" style="24" customWidth="1"/>
    <col min="2305" max="2305" width="15.5703125" style="24" customWidth="1"/>
    <col min="2306" max="2306" width="17" style="24" customWidth="1"/>
    <col min="2307" max="2307" width="17.85546875" style="24" customWidth="1"/>
    <col min="2308" max="2308" width="14.5703125" style="24" customWidth="1"/>
    <col min="2309" max="2309" width="15.140625" style="24" customWidth="1"/>
    <col min="2310" max="2310" width="17.140625" style="24" customWidth="1"/>
    <col min="2311" max="2311" width="15.7109375" style="24" customWidth="1"/>
    <col min="2312" max="2312" width="13.5703125" style="24" bestFit="1" customWidth="1"/>
    <col min="2313" max="2556" width="9.140625" style="24"/>
    <col min="2557" max="2557" width="8.7109375" style="24" customWidth="1"/>
    <col min="2558" max="2558" width="53.42578125" style="24" customWidth="1"/>
    <col min="2559" max="2559" width="15.7109375" style="24" customWidth="1"/>
    <col min="2560" max="2560" width="15.85546875" style="24" customWidth="1"/>
    <col min="2561" max="2561" width="15.5703125" style="24" customWidth="1"/>
    <col min="2562" max="2562" width="17" style="24" customWidth="1"/>
    <col min="2563" max="2563" width="17.85546875" style="24" customWidth="1"/>
    <col min="2564" max="2564" width="14.5703125" style="24" customWidth="1"/>
    <col min="2565" max="2565" width="15.140625" style="24" customWidth="1"/>
    <col min="2566" max="2566" width="17.140625" style="24" customWidth="1"/>
    <col min="2567" max="2567" width="15.7109375" style="24" customWidth="1"/>
    <col min="2568" max="2568" width="13.5703125" style="24" bestFit="1" customWidth="1"/>
    <col min="2569" max="2812" width="9.140625" style="24"/>
    <col min="2813" max="2813" width="8.7109375" style="24" customWidth="1"/>
    <col min="2814" max="2814" width="53.42578125" style="24" customWidth="1"/>
    <col min="2815" max="2815" width="15.7109375" style="24" customWidth="1"/>
    <col min="2816" max="2816" width="15.85546875" style="24" customWidth="1"/>
    <col min="2817" max="2817" width="15.5703125" style="24" customWidth="1"/>
    <col min="2818" max="2818" width="17" style="24" customWidth="1"/>
    <col min="2819" max="2819" width="17.85546875" style="24" customWidth="1"/>
    <col min="2820" max="2820" width="14.5703125" style="24" customWidth="1"/>
    <col min="2821" max="2821" width="15.140625" style="24" customWidth="1"/>
    <col min="2822" max="2822" width="17.140625" style="24" customWidth="1"/>
    <col min="2823" max="2823" width="15.7109375" style="24" customWidth="1"/>
    <col min="2824" max="2824" width="13.5703125" style="24" bestFit="1" customWidth="1"/>
    <col min="2825" max="3068" width="9.140625" style="24"/>
    <col min="3069" max="3069" width="8.7109375" style="24" customWidth="1"/>
    <col min="3070" max="3070" width="53.42578125" style="24" customWidth="1"/>
    <col min="3071" max="3071" width="15.7109375" style="24" customWidth="1"/>
    <col min="3072" max="3072" width="15.85546875" style="24" customWidth="1"/>
    <col min="3073" max="3073" width="15.5703125" style="24" customWidth="1"/>
    <col min="3074" max="3074" width="17" style="24" customWidth="1"/>
    <col min="3075" max="3075" width="17.85546875" style="24" customWidth="1"/>
    <col min="3076" max="3076" width="14.5703125" style="24" customWidth="1"/>
    <col min="3077" max="3077" width="15.140625" style="24" customWidth="1"/>
    <col min="3078" max="3078" width="17.140625" style="24" customWidth="1"/>
    <col min="3079" max="3079" width="15.7109375" style="24" customWidth="1"/>
    <col min="3080" max="3080" width="13.5703125" style="24" bestFit="1" customWidth="1"/>
    <col min="3081" max="3324" width="9.140625" style="24"/>
    <col min="3325" max="3325" width="8.7109375" style="24" customWidth="1"/>
    <col min="3326" max="3326" width="53.42578125" style="24" customWidth="1"/>
    <col min="3327" max="3327" width="15.7109375" style="24" customWidth="1"/>
    <col min="3328" max="3328" width="15.85546875" style="24" customWidth="1"/>
    <col min="3329" max="3329" width="15.5703125" style="24" customWidth="1"/>
    <col min="3330" max="3330" width="17" style="24" customWidth="1"/>
    <col min="3331" max="3331" width="17.85546875" style="24" customWidth="1"/>
    <col min="3332" max="3332" width="14.5703125" style="24" customWidth="1"/>
    <col min="3333" max="3333" width="15.140625" style="24" customWidth="1"/>
    <col min="3334" max="3334" width="17.140625" style="24" customWidth="1"/>
    <col min="3335" max="3335" width="15.7109375" style="24" customWidth="1"/>
    <col min="3336" max="3336" width="13.5703125" style="24" bestFit="1" customWidth="1"/>
    <col min="3337" max="3580" width="9.140625" style="24"/>
    <col min="3581" max="3581" width="8.7109375" style="24" customWidth="1"/>
    <col min="3582" max="3582" width="53.42578125" style="24" customWidth="1"/>
    <col min="3583" max="3583" width="15.7109375" style="24" customWidth="1"/>
    <col min="3584" max="3584" width="15.85546875" style="24" customWidth="1"/>
    <col min="3585" max="3585" width="15.5703125" style="24" customWidth="1"/>
    <col min="3586" max="3586" width="17" style="24" customWidth="1"/>
    <col min="3587" max="3587" width="17.85546875" style="24" customWidth="1"/>
    <col min="3588" max="3588" width="14.5703125" style="24" customWidth="1"/>
    <col min="3589" max="3589" width="15.140625" style="24" customWidth="1"/>
    <col min="3590" max="3590" width="17.140625" style="24" customWidth="1"/>
    <col min="3591" max="3591" width="15.7109375" style="24" customWidth="1"/>
    <col min="3592" max="3592" width="13.5703125" style="24" bestFit="1" customWidth="1"/>
    <col min="3593" max="3836" width="9.140625" style="24"/>
    <col min="3837" max="3837" width="8.7109375" style="24" customWidth="1"/>
    <col min="3838" max="3838" width="53.42578125" style="24" customWidth="1"/>
    <col min="3839" max="3839" width="15.7109375" style="24" customWidth="1"/>
    <col min="3840" max="3840" width="15.85546875" style="24" customWidth="1"/>
    <col min="3841" max="3841" width="15.5703125" style="24" customWidth="1"/>
    <col min="3842" max="3842" width="17" style="24" customWidth="1"/>
    <col min="3843" max="3843" width="17.85546875" style="24" customWidth="1"/>
    <col min="3844" max="3844" width="14.5703125" style="24" customWidth="1"/>
    <col min="3845" max="3845" width="15.140625" style="24" customWidth="1"/>
    <col min="3846" max="3846" width="17.140625" style="24" customWidth="1"/>
    <col min="3847" max="3847" width="15.7109375" style="24" customWidth="1"/>
    <col min="3848" max="3848" width="13.5703125" style="24" bestFit="1" customWidth="1"/>
    <col min="3849" max="4092" width="9.140625" style="24"/>
    <col min="4093" max="4093" width="8.7109375" style="24" customWidth="1"/>
    <col min="4094" max="4094" width="53.42578125" style="24" customWidth="1"/>
    <col min="4095" max="4095" width="15.7109375" style="24" customWidth="1"/>
    <col min="4096" max="4096" width="15.85546875" style="24" customWidth="1"/>
    <col min="4097" max="4097" width="15.5703125" style="24" customWidth="1"/>
    <col min="4098" max="4098" width="17" style="24" customWidth="1"/>
    <col min="4099" max="4099" width="17.85546875" style="24" customWidth="1"/>
    <col min="4100" max="4100" width="14.5703125" style="24" customWidth="1"/>
    <col min="4101" max="4101" width="15.140625" style="24" customWidth="1"/>
    <col min="4102" max="4102" width="17.140625" style="24" customWidth="1"/>
    <col min="4103" max="4103" width="15.7109375" style="24" customWidth="1"/>
    <col min="4104" max="4104" width="13.5703125" style="24" bestFit="1" customWidth="1"/>
    <col min="4105" max="4348" width="9.140625" style="24"/>
    <col min="4349" max="4349" width="8.7109375" style="24" customWidth="1"/>
    <col min="4350" max="4350" width="53.42578125" style="24" customWidth="1"/>
    <col min="4351" max="4351" width="15.7109375" style="24" customWidth="1"/>
    <col min="4352" max="4352" width="15.85546875" style="24" customWidth="1"/>
    <col min="4353" max="4353" width="15.5703125" style="24" customWidth="1"/>
    <col min="4354" max="4354" width="17" style="24" customWidth="1"/>
    <col min="4355" max="4355" width="17.85546875" style="24" customWidth="1"/>
    <col min="4356" max="4356" width="14.5703125" style="24" customWidth="1"/>
    <col min="4357" max="4357" width="15.140625" style="24" customWidth="1"/>
    <col min="4358" max="4358" width="17.140625" style="24" customWidth="1"/>
    <col min="4359" max="4359" width="15.7109375" style="24" customWidth="1"/>
    <col min="4360" max="4360" width="13.5703125" style="24" bestFit="1" customWidth="1"/>
    <col min="4361" max="4604" width="9.140625" style="24"/>
    <col min="4605" max="4605" width="8.7109375" style="24" customWidth="1"/>
    <col min="4606" max="4606" width="53.42578125" style="24" customWidth="1"/>
    <col min="4607" max="4607" width="15.7109375" style="24" customWidth="1"/>
    <col min="4608" max="4608" width="15.85546875" style="24" customWidth="1"/>
    <col min="4609" max="4609" width="15.5703125" style="24" customWidth="1"/>
    <col min="4610" max="4610" width="17" style="24" customWidth="1"/>
    <col min="4611" max="4611" width="17.85546875" style="24" customWidth="1"/>
    <col min="4612" max="4612" width="14.5703125" style="24" customWidth="1"/>
    <col min="4613" max="4613" width="15.140625" style="24" customWidth="1"/>
    <col min="4614" max="4614" width="17.140625" style="24" customWidth="1"/>
    <col min="4615" max="4615" width="15.7109375" style="24" customWidth="1"/>
    <col min="4616" max="4616" width="13.5703125" style="24" bestFit="1" customWidth="1"/>
    <col min="4617" max="4860" width="9.140625" style="24"/>
    <col min="4861" max="4861" width="8.7109375" style="24" customWidth="1"/>
    <col min="4862" max="4862" width="53.42578125" style="24" customWidth="1"/>
    <col min="4863" max="4863" width="15.7109375" style="24" customWidth="1"/>
    <col min="4864" max="4864" width="15.85546875" style="24" customWidth="1"/>
    <col min="4865" max="4865" width="15.5703125" style="24" customWidth="1"/>
    <col min="4866" max="4866" width="17" style="24" customWidth="1"/>
    <col min="4867" max="4867" width="17.85546875" style="24" customWidth="1"/>
    <col min="4868" max="4868" width="14.5703125" style="24" customWidth="1"/>
    <col min="4869" max="4869" width="15.140625" style="24" customWidth="1"/>
    <col min="4870" max="4870" width="17.140625" style="24" customWidth="1"/>
    <col min="4871" max="4871" width="15.7109375" style="24" customWidth="1"/>
    <col min="4872" max="4872" width="13.5703125" style="24" bestFit="1" customWidth="1"/>
    <col min="4873" max="5116" width="9.140625" style="24"/>
    <col min="5117" max="5117" width="8.7109375" style="24" customWidth="1"/>
    <col min="5118" max="5118" width="53.42578125" style="24" customWidth="1"/>
    <col min="5119" max="5119" width="15.7109375" style="24" customWidth="1"/>
    <col min="5120" max="5120" width="15.85546875" style="24" customWidth="1"/>
    <col min="5121" max="5121" width="15.5703125" style="24" customWidth="1"/>
    <col min="5122" max="5122" width="17" style="24" customWidth="1"/>
    <col min="5123" max="5123" width="17.85546875" style="24" customWidth="1"/>
    <col min="5124" max="5124" width="14.5703125" style="24" customWidth="1"/>
    <col min="5125" max="5125" width="15.140625" style="24" customWidth="1"/>
    <col min="5126" max="5126" width="17.140625" style="24" customWidth="1"/>
    <col min="5127" max="5127" width="15.7109375" style="24" customWidth="1"/>
    <col min="5128" max="5128" width="13.5703125" style="24" bestFit="1" customWidth="1"/>
    <col min="5129" max="5372" width="9.140625" style="24"/>
    <col min="5373" max="5373" width="8.7109375" style="24" customWidth="1"/>
    <col min="5374" max="5374" width="53.42578125" style="24" customWidth="1"/>
    <col min="5375" max="5375" width="15.7109375" style="24" customWidth="1"/>
    <col min="5376" max="5376" width="15.85546875" style="24" customWidth="1"/>
    <col min="5377" max="5377" width="15.5703125" style="24" customWidth="1"/>
    <col min="5378" max="5378" width="17" style="24" customWidth="1"/>
    <col min="5379" max="5379" width="17.85546875" style="24" customWidth="1"/>
    <col min="5380" max="5380" width="14.5703125" style="24" customWidth="1"/>
    <col min="5381" max="5381" width="15.140625" style="24" customWidth="1"/>
    <col min="5382" max="5382" width="17.140625" style="24" customWidth="1"/>
    <col min="5383" max="5383" width="15.7109375" style="24" customWidth="1"/>
    <col min="5384" max="5384" width="13.5703125" style="24" bestFit="1" customWidth="1"/>
    <col min="5385" max="5628" width="9.140625" style="24"/>
    <col min="5629" max="5629" width="8.7109375" style="24" customWidth="1"/>
    <col min="5630" max="5630" width="53.42578125" style="24" customWidth="1"/>
    <col min="5631" max="5631" width="15.7109375" style="24" customWidth="1"/>
    <col min="5632" max="5632" width="15.85546875" style="24" customWidth="1"/>
    <col min="5633" max="5633" width="15.5703125" style="24" customWidth="1"/>
    <col min="5634" max="5634" width="17" style="24" customWidth="1"/>
    <col min="5635" max="5635" width="17.85546875" style="24" customWidth="1"/>
    <col min="5636" max="5636" width="14.5703125" style="24" customWidth="1"/>
    <col min="5637" max="5637" width="15.140625" style="24" customWidth="1"/>
    <col min="5638" max="5638" width="17.140625" style="24" customWidth="1"/>
    <col min="5639" max="5639" width="15.7109375" style="24" customWidth="1"/>
    <col min="5640" max="5640" width="13.5703125" style="24" bestFit="1" customWidth="1"/>
    <col min="5641" max="5884" width="9.140625" style="24"/>
    <col min="5885" max="5885" width="8.7109375" style="24" customWidth="1"/>
    <col min="5886" max="5886" width="53.42578125" style="24" customWidth="1"/>
    <col min="5887" max="5887" width="15.7109375" style="24" customWidth="1"/>
    <col min="5888" max="5888" width="15.85546875" style="24" customWidth="1"/>
    <col min="5889" max="5889" width="15.5703125" style="24" customWidth="1"/>
    <col min="5890" max="5890" width="17" style="24" customWidth="1"/>
    <col min="5891" max="5891" width="17.85546875" style="24" customWidth="1"/>
    <col min="5892" max="5892" width="14.5703125" style="24" customWidth="1"/>
    <col min="5893" max="5893" width="15.140625" style="24" customWidth="1"/>
    <col min="5894" max="5894" width="17.140625" style="24" customWidth="1"/>
    <col min="5895" max="5895" width="15.7109375" style="24" customWidth="1"/>
    <col min="5896" max="5896" width="13.5703125" style="24" bestFit="1" customWidth="1"/>
    <col min="5897" max="6140" width="9.140625" style="24"/>
    <col min="6141" max="6141" width="8.7109375" style="24" customWidth="1"/>
    <col min="6142" max="6142" width="53.42578125" style="24" customWidth="1"/>
    <col min="6143" max="6143" width="15.7109375" style="24" customWidth="1"/>
    <col min="6144" max="6144" width="15.85546875" style="24" customWidth="1"/>
    <col min="6145" max="6145" width="15.5703125" style="24" customWidth="1"/>
    <col min="6146" max="6146" width="17" style="24" customWidth="1"/>
    <col min="6147" max="6147" width="17.85546875" style="24" customWidth="1"/>
    <col min="6148" max="6148" width="14.5703125" style="24" customWidth="1"/>
    <col min="6149" max="6149" width="15.140625" style="24" customWidth="1"/>
    <col min="6150" max="6150" width="17.140625" style="24" customWidth="1"/>
    <col min="6151" max="6151" width="15.7109375" style="24" customWidth="1"/>
    <col min="6152" max="6152" width="13.5703125" style="24" bestFit="1" customWidth="1"/>
    <col min="6153" max="6396" width="9.140625" style="24"/>
    <col min="6397" max="6397" width="8.7109375" style="24" customWidth="1"/>
    <col min="6398" max="6398" width="53.42578125" style="24" customWidth="1"/>
    <col min="6399" max="6399" width="15.7109375" style="24" customWidth="1"/>
    <col min="6400" max="6400" width="15.85546875" style="24" customWidth="1"/>
    <col min="6401" max="6401" width="15.5703125" style="24" customWidth="1"/>
    <col min="6402" max="6402" width="17" style="24" customWidth="1"/>
    <col min="6403" max="6403" width="17.85546875" style="24" customWidth="1"/>
    <col min="6404" max="6404" width="14.5703125" style="24" customWidth="1"/>
    <col min="6405" max="6405" width="15.140625" style="24" customWidth="1"/>
    <col min="6406" max="6406" width="17.140625" style="24" customWidth="1"/>
    <col min="6407" max="6407" width="15.7109375" style="24" customWidth="1"/>
    <col min="6408" max="6408" width="13.5703125" style="24" bestFit="1" customWidth="1"/>
    <col min="6409" max="6652" width="9.140625" style="24"/>
    <col min="6653" max="6653" width="8.7109375" style="24" customWidth="1"/>
    <col min="6654" max="6654" width="53.42578125" style="24" customWidth="1"/>
    <col min="6655" max="6655" width="15.7109375" style="24" customWidth="1"/>
    <col min="6656" max="6656" width="15.85546875" style="24" customWidth="1"/>
    <col min="6657" max="6657" width="15.5703125" style="24" customWidth="1"/>
    <col min="6658" max="6658" width="17" style="24" customWidth="1"/>
    <col min="6659" max="6659" width="17.85546875" style="24" customWidth="1"/>
    <col min="6660" max="6660" width="14.5703125" style="24" customWidth="1"/>
    <col min="6661" max="6661" width="15.140625" style="24" customWidth="1"/>
    <col min="6662" max="6662" width="17.140625" style="24" customWidth="1"/>
    <col min="6663" max="6663" width="15.7109375" style="24" customWidth="1"/>
    <col min="6664" max="6664" width="13.5703125" style="24" bestFit="1" customWidth="1"/>
    <col min="6665" max="6908" width="9.140625" style="24"/>
    <col min="6909" max="6909" width="8.7109375" style="24" customWidth="1"/>
    <col min="6910" max="6910" width="53.42578125" style="24" customWidth="1"/>
    <col min="6911" max="6911" width="15.7109375" style="24" customWidth="1"/>
    <col min="6912" max="6912" width="15.85546875" style="24" customWidth="1"/>
    <col min="6913" max="6913" width="15.5703125" style="24" customWidth="1"/>
    <col min="6914" max="6914" width="17" style="24" customWidth="1"/>
    <col min="6915" max="6915" width="17.85546875" style="24" customWidth="1"/>
    <col min="6916" max="6916" width="14.5703125" style="24" customWidth="1"/>
    <col min="6917" max="6917" width="15.140625" style="24" customWidth="1"/>
    <col min="6918" max="6918" width="17.140625" style="24" customWidth="1"/>
    <col min="6919" max="6919" width="15.7109375" style="24" customWidth="1"/>
    <col min="6920" max="6920" width="13.5703125" style="24" bestFit="1" customWidth="1"/>
    <col min="6921" max="7164" width="9.140625" style="24"/>
    <col min="7165" max="7165" width="8.7109375" style="24" customWidth="1"/>
    <col min="7166" max="7166" width="53.42578125" style="24" customWidth="1"/>
    <col min="7167" max="7167" width="15.7109375" style="24" customWidth="1"/>
    <col min="7168" max="7168" width="15.85546875" style="24" customWidth="1"/>
    <col min="7169" max="7169" width="15.5703125" style="24" customWidth="1"/>
    <col min="7170" max="7170" width="17" style="24" customWidth="1"/>
    <col min="7171" max="7171" width="17.85546875" style="24" customWidth="1"/>
    <col min="7172" max="7172" width="14.5703125" style="24" customWidth="1"/>
    <col min="7173" max="7173" width="15.140625" style="24" customWidth="1"/>
    <col min="7174" max="7174" width="17.140625" style="24" customWidth="1"/>
    <col min="7175" max="7175" width="15.7109375" style="24" customWidth="1"/>
    <col min="7176" max="7176" width="13.5703125" style="24" bestFit="1" customWidth="1"/>
    <col min="7177" max="7420" width="9.140625" style="24"/>
    <col min="7421" max="7421" width="8.7109375" style="24" customWidth="1"/>
    <col min="7422" max="7422" width="53.42578125" style="24" customWidth="1"/>
    <col min="7423" max="7423" width="15.7109375" style="24" customWidth="1"/>
    <col min="7424" max="7424" width="15.85546875" style="24" customWidth="1"/>
    <col min="7425" max="7425" width="15.5703125" style="24" customWidth="1"/>
    <col min="7426" max="7426" width="17" style="24" customWidth="1"/>
    <col min="7427" max="7427" width="17.85546875" style="24" customWidth="1"/>
    <col min="7428" max="7428" width="14.5703125" style="24" customWidth="1"/>
    <col min="7429" max="7429" width="15.140625" style="24" customWidth="1"/>
    <col min="7430" max="7430" width="17.140625" style="24" customWidth="1"/>
    <col min="7431" max="7431" width="15.7109375" style="24" customWidth="1"/>
    <col min="7432" max="7432" width="13.5703125" style="24" bestFit="1" customWidth="1"/>
    <col min="7433" max="7676" width="9.140625" style="24"/>
    <col min="7677" max="7677" width="8.7109375" style="24" customWidth="1"/>
    <col min="7678" max="7678" width="53.42578125" style="24" customWidth="1"/>
    <col min="7679" max="7679" width="15.7109375" style="24" customWidth="1"/>
    <col min="7680" max="7680" width="15.85546875" style="24" customWidth="1"/>
    <col min="7681" max="7681" width="15.5703125" style="24" customWidth="1"/>
    <col min="7682" max="7682" width="17" style="24" customWidth="1"/>
    <col min="7683" max="7683" width="17.85546875" style="24" customWidth="1"/>
    <col min="7684" max="7684" width="14.5703125" style="24" customWidth="1"/>
    <col min="7685" max="7685" width="15.140625" style="24" customWidth="1"/>
    <col min="7686" max="7686" width="17.140625" style="24" customWidth="1"/>
    <col min="7687" max="7687" width="15.7109375" style="24" customWidth="1"/>
    <col min="7688" max="7688" width="13.5703125" style="24" bestFit="1" customWidth="1"/>
    <col min="7689" max="7932" width="9.140625" style="24"/>
    <col min="7933" max="7933" width="8.7109375" style="24" customWidth="1"/>
    <col min="7934" max="7934" width="53.42578125" style="24" customWidth="1"/>
    <col min="7935" max="7935" width="15.7109375" style="24" customWidth="1"/>
    <col min="7936" max="7936" width="15.85546875" style="24" customWidth="1"/>
    <col min="7937" max="7937" width="15.5703125" style="24" customWidth="1"/>
    <col min="7938" max="7938" width="17" style="24" customWidth="1"/>
    <col min="7939" max="7939" width="17.85546875" style="24" customWidth="1"/>
    <col min="7940" max="7940" width="14.5703125" style="24" customWidth="1"/>
    <col min="7941" max="7941" width="15.140625" style="24" customWidth="1"/>
    <col min="7942" max="7942" width="17.140625" style="24" customWidth="1"/>
    <col min="7943" max="7943" width="15.7109375" style="24" customWidth="1"/>
    <col min="7944" max="7944" width="13.5703125" style="24" bestFit="1" customWidth="1"/>
    <col min="7945" max="8188" width="9.140625" style="24"/>
    <col min="8189" max="8189" width="8.7109375" style="24" customWidth="1"/>
    <col min="8190" max="8190" width="53.42578125" style="24" customWidth="1"/>
    <col min="8191" max="8191" width="15.7109375" style="24" customWidth="1"/>
    <col min="8192" max="8192" width="15.85546875" style="24" customWidth="1"/>
    <col min="8193" max="8193" width="15.5703125" style="24" customWidth="1"/>
    <col min="8194" max="8194" width="17" style="24" customWidth="1"/>
    <col min="8195" max="8195" width="17.85546875" style="24" customWidth="1"/>
    <col min="8196" max="8196" width="14.5703125" style="24" customWidth="1"/>
    <col min="8197" max="8197" width="15.140625" style="24" customWidth="1"/>
    <col min="8198" max="8198" width="17.140625" style="24" customWidth="1"/>
    <col min="8199" max="8199" width="15.7109375" style="24" customWidth="1"/>
    <col min="8200" max="8200" width="13.5703125" style="24" bestFit="1" customWidth="1"/>
    <col min="8201" max="8444" width="9.140625" style="24"/>
    <col min="8445" max="8445" width="8.7109375" style="24" customWidth="1"/>
    <col min="8446" max="8446" width="53.42578125" style="24" customWidth="1"/>
    <col min="8447" max="8447" width="15.7109375" style="24" customWidth="1"/>
    <col min="8448" max="8448" width="15.85546875" style="24" customWidth="1"/>
    <col min="8449" max="8449" width="15.5703125" style="24" customWidth="1"/>
    <col min="8450" max="8450" width="17" style="24" customWidth="1"/>
    <col min="8451" max="8451" width="17.85546875" style="24" customWidth="1"/>
    <col min="8452" max="8452" width="14.5703125" style="24" customWidth="1"/>
    <col min="8453" max="8453" width="15.140625" style="24" customWidth="1"/>
    <col min="8454" max="8454" width="17.140625" style="24" customWidth="1"/>
    <col min="8455" max="8455" width="15.7109375" style="24" customWidth="1"/>
    <col min="8456" max="8456" width="13.5703125" style="24" bestFit="1" customWidth="1"/>
    <col min="8457" max="8700" width="9.140625" style="24"/>
    <col min="8701" max="8701" width="8.7109375" style="24" customWidth="1"/>
    <col min="8702" max="8702" width="53.42578125" style="24" customWidth="1"/>
    <col min="8703" max="8703" width="15.7109375" style="24" customWidth="1"/>
    <col min="8704" max="8704" width="15.85546875" style="24" customWidth="1"/>
    <col min="8705" max="8705" width="15.5703125" style="24" customWidth="1"/>
    <col min="8706" max="8706" width="17" style="24" customWidth="1"/>
    <col min="8707" max="8707" width="17.85546875" style="24" customWidth="1"/>
    <col min="8708" max="8708" width="14.5703125" style="24" customWidth="1"/>
    <col min="8709" max="8709" width="15.140625" style="24" customWidth="1"/>
    <col min="8710" max="8710" width="17.140625" style="24" customWidth="1"/>
    <col min="8711" max="8711" width="15.7109375" style="24" customWidth="1"/>
    <col min="8712" max="8712" width="13.5703125" style="24" bestFit="1" customWidth="1"/>
    <col min="8713" max="8956" width="9.140625" style="24"/>
    <col min="8957" max="8957" width="8.7109375" style="24" customWidth="1"/>
    <col min="8958" max="8958" width="53.42578125" style="24" customWidth="1"/>
    <col min="8959" max="8959" width="15.7109375" style="24" customWidth="1"/>
    <col min="8960" max="8960" width="15.85546875" style="24" customWidth="1"/>
    <col min="8961" max="8961" width="15.5703125" style="24" customWidth="1"/>
    <col min="8962" max="8962" width="17" style="24" customWidth="1"/>
    <col min="8963" max="8963" width="17.85546875" style="24" customWidth="1"/>
    <col min="8964" max="8964" width="14.5703125" style="24" customWidth="1"/>
    <col min="8965" max="8965" width="15.140625" style="24" customWidth="1"/>
    <col min="8966" max="8966" width="17.140625" style="24" customWidth="1"/>
    <col min="8967" max="8967" width="15.7109375" style="24" customWidth="1"/>
    <col min="8968" max="8968" width="13.5703125" style="24" bestFit="1" customWidth="1"/>
    <col min="8969" max="9212" width="9.140625" style="24"/>
    <col min="9213" max="9213" width="8.7109375" style="24" customWidth="1"/>
    <col min="9214" max="9214" width="53.42578125" style="24" customWidth="1"/>
    <col min="9215" max="9215" width="15.7109375" style="24" customWidth="1"/>
    <col min="9216" max="9216" width="15.85546875" style="24" customWidth="1"/>
    <col min="9217" max="9217" width="15.5703125" style="24" customWidth="1"/>
    <col min="9218" max="9218" width="17" style="24" customWidth="1"/>
    <col min="9219" max="9219" width="17.85546875" style="24" customWidth="1"/>
    <col min="9220" max="9220" width="14.5703125" style="24" customWidth="1"/>
    <col min="9221" max="9221" width="15.140625" style="24" customWidth="1"/>
    <col min="9222" max="9222" width="17.140625" style="24" customWidth="1"/>
    <col min="9223" max="9223" width="15.7109375" style="24" customWidth="1"/>
    <col min="9224" max="9224" width="13.5703125" style="24" bestFit="1" customWidth="1"/>
    <col min="9225" max="9468" width="9.140625" style="24"/>
    <col min="9469" max="9469" width="8.7109375" style="24" customWidth="1"/>
    <col min="9470" max="9470" width="53.42578125" style="24" customWidth="1"/>
    <col min="9471" max="9471" width="15.7109375" style="24" customWidth="1"/>
    <col min="9472" max="9472" width="15.85546875" style="24" customWidth="1"/>
    <col min="9473" max="9473" width="15.5703125" style="24" customWidth="1"/>
    <col min="9474" max="9474" width="17" style="24" customWidth="1"/>
    <col min="9475" max="9475" width="17.85546875" style="24" customWidth="1"/>
    <col min="9476" max="9476" width="14.5703125" style="24" customWidth="1"/>
    <col min="9477" max="9477" width="15.140625" style="24" customWidth="1"/>
    <col min="9478" max="9478" width="17.140625" style="24" customWidth="1"/>
    <col min="9479" max="9479" width="15.7109375" style="24" customWidth="1"/>
    <col min="9480" max="9480" width="13.5703125" style="24" bestFit="1" customWidth="1"/>
    <col min="9481" max="9724" width="9.140625" style="24"/>
    <col min="9725" max="9725" width="8.7109375" style="24" customWidth="1"/>
    <col min="9726" max="9726" width="53.42578125" style="24" customWidth="1"/>
    <col min="9727" max="9727" width="15.7109375" style="24" customWidth="1"/>
    <col min="9728" max="9728" width="15.85546875" style="24" customWidth="1"/>
    <col min="9729" max="9729" width="15.5703125" style="24" customWidth="1"/>
    <col min="9730" max="9730" width="17" style="24" customWidth="1"/>
    <col min="9731" max="9731" width="17.85546875" style="24" customWidth="1"/>
    <col min="9732" max="9732" width="14.5703125" style="24" customWidth="1"/>
    <col min="9733" max="9733" width="15.140625" style="24" customWidth="1"/>
    <col min="9734" max="9734" width="17.140625" style="24" customWidth="1"/>
    <col min="9735" max="9735" width="15.7109375" style="24" customWidth="1"/>
    <col min="9736" max="9736" width="13.5703125" style="24" bestFit="1" customWidth="1"/>
    <col min="9737" max="9980" width="9.140625" style="24"/>
    <col min="9981" max="9981" width="8.7109375" style="24" customWidth="1"/>
    <col min="9982" max="9982" width="53.42578125" style="24" customWidth="1"/>
    <col min="9983" max="9983" width="15.7109375" style="24" customWidth="1"/>
    <col min="9984" max="9984" width="15.85546875" style="24" customWidth="1"/>
    <col min="9985" max="9985" width="15.5703125" style="24" customWidth="1"/>
    <col min="9986" max="9986" width="17" style="24" customWidth="1"/>
    <col min="9987" max="9987" width="17.85546875" style="24" customWidth="1"/>
    <col min="9988" max="9988" width="14.5703125" style="24" customWidth="1"/>
    <col min="9989" max="9989" width="15.140625" style="24" customWidth="1"/>
    <col min="9990" max="9990" width="17.140625" style="24" customWidth="1"/>
    <col min="9991" max="9991" width="15.7109375" style="24" customWidth="1"/>
    <col min="9992" max="9992" width="13.5703125" style="24" bestFit="1" customWidth="1"/>
    <col min="9993" max="10236" width="9.140625" style="24"/>
    <col min="10237" max="10237" width="8.7109375" style="24" customWidth="1"/>
    <col min="10238" max="10238" width="53.42578125" style="24" customWidth="1"/>
    <col min="10239" max="10239" width="15.7109375" style="24" customWidth="1"/>
    <col min="10240" max="10240" width="15.85546875" style="24" customWidth="1"/>
    <col min="10241" max="10241" width="15.5703125" style="24" customWidth="1"/>
    <col min="10242" max="10242" width="17" style="24" customWidth="1"/>
    <col min="10243" max="10243" width="17.85546875" style="24" customWidth="1"/>
    <col min="10244" max="10244" width="14.5703125" style="24" customWidth="1"/>
    <col min="10245" max="10245" width="15.140625" style="24" customWidth="1"/>
    <col min="10246" max="10246" width="17.140625" style="24" customWidth="1"/>
    <col min="10247" max="10247" width="15.7109375" style="24" customWidth="1"/>
    <col min="10248" max="10248" width="13.5703125" style="24" bestFit="1" customWidth="1"/>
    <col min="10249" max="10492" width="9.140625" style="24"/>
    <col min="10493" max="10493" width="8.7109375" style="24" customWidth="1"/>
    <col min="10494" max="10494" width="53.42578125" style="24" customWidth="1"/>
    <col min="10495" max="10495" width="15.7109375" style="24" customWidth="1"/>
    <col min="10496" max="10496" width="15.85546875" style="24" customWidth="1"/>
    <col min="10497" max="10497" width="15.5703125" style="24" customWidth="1"/>
    <col min="10498" max="10498" width="17" style="24" customWidth="1"/>
    <col min="10499" max="10499" width="17.85546875" style="24" customWidth="1"/>
    <col min="10500" max="10500" width="14.5703125" style="24" customWidth="1"/>
    <col min="10501" max="10501" width="15.140625" style="24" customWidth="1"/>
    <col min="10502" max="10502" width="17.140625" style="24" customWidth="1"/>
    <col min="10503" max="10503" width="15.7109375" style="24" customWidth="1"/>
    <col min="10504" max="10504" width="13.5703125" style="24" bestFit="1" customWidth="1"/>
    <col min="10505" max="10748" width="9.140625" style="24"/>
    <col min="10749" max="10749" width="8.7109375" style="24" customWidth="1"/>
    <col min="10750" max="10750" width="53.42578125" style="24" customWidth="1"/>
    <col min="10751" max="10751" width="15.7109375" style="24" customWidth="1"/>
    <col min="10752" max="10752" width="15.85546875" style="24" customWidth="1"/>
    <col min="10753" max="10753" width="15.5703125" style="24" customWidth="1"/>
    <col min="10754" max="10754" width="17" style="24" customWidth="1"/>
    <col min="10755" max="10755" width="17.85546875" style="24" customWidth="1"/>
    <col min="10756" max="10756" width="14.5703125" style="24" customWidth="1"/>
    <col min="10757" max="10757" width="15.140625" style="24" customWidth="1"/>
    <col min="10758" max="10758" width="17.140625" style="24" customWidth="1"/>
    <col min="10759" max="10759" width="15.7109375" style="24" customWidth="1"/>
    <col min="10760" max="10760" width="13.5703125" style="24" bestFit="1" customWidth="1"/>
    <col min="10761" max="11004" width="9.140625" style="24"/>
    <col min="11005" max="11005" width="8.7109375" style="24" customWidth="1"/>
    <col min="11006" max="11006" width="53.42578125" style="24" customWidth="1"/>
    <col min="11007" max="11007" width="15.7109375" style="24" customWidth="1"/>
    <col min="11008" max="11008" width="15.85546875" style="24" customWidth="1"/>
    <col min="11009" max="11009" width="15.5703125" style="24" customWidth="1"/>
    <col min="11010" max="11010" width="17" style="24" customWidth="1"/>
    <col min="11011" max="11011" width="17.85546875" style="24" customWidth="1"/>
    <col min="11012" max="11012" width="14.5703125" style="24" customWidth="1"/>
    <col min="11013" max="11013" width="15.140625" style="24" customWidth="1"/>
    <col min="11014" max="11014" width="17.140625" style="24" customWidth="1"/>
    <col min="11015" max="11015" width="15.7109375" style="24" customWidth="1"/>
    <col min="11016" max="11016" width="13.5703125" style="24" bestFit="1" customWidth="1"/>
    <col min="11017" max="11260" width="9.140625" style="24"/>
    <col min="11261" max="11261" width="8.7109375" style="24" customWidth="1"/>
    <col min="11262" max="11262" width="53.42578125" style="24" customWidth="1"/>
    <col min="11263" max="11263" width="15.7109375" style="24" customWidth="1"/>
    <col min="11264" max="11264" width="15.85546875" style="24" customWidth="1"/>
    <col min="11265" max="11265" width="15.5703125" style="24" customWidth="1"/>
    <col min="11266" max="11266" width="17" style="24" customWidth="1"/>
    <col min="11267" max="11267" width="17.85546875" style="24" customWidth="1"/>
    <col min="11268" max="11268" width="14.5703125" style="24" customWidth="1"/>
    <col min="11269" max="11269" width="15.140625" style="24" customWidth="1"/>
    <col min="11270" max="11270" width="17.140625" style="24" customWidth="1"/>
    <col min="11271" max="11271" width="15.7109375" style="24" customWidth="1"/>
    <col min="11272" max="11272" width="13.5703125" style="24" bestFit="1" customWidth="1"/>
    <col min="11273" max="11516" width="9.140625" style="24"/>
    <col min="11517" max="11517" width="8.7109375" style="24" customWidth="1"/>
    <col min="11518" max="11518" width="53.42578125" style="24" customWidth="1"/>
    <col min="11519" max="11519" width="15.7109375" style="24" customWidth="1"/>
    <col min="11520" max="11520" width="15.85546875" style="24" customWidth="1"/>
    <col min="11521" max="11521" width="15.5703125" style="24" customWidth="1"/>
    <col min="11522" max="11522" width="17" style="24" customWidth="1"/>
    <col min="11523" max="11523" width="17.85546875" style="24" customWidth="1"/>
    <col min="11524" max="11524" width="14.5703125" style="24" customWidth="1"/>
    <col min="11525" max="11525" width="15.140625" style="24" customWidth="1"/>
    <col min="11526" max="11526" width="17.140625" style="24" customWidth="1"/>
    <col min="11527" max="11527" width="15.7109375" style="24" customWidth="1"/>
    <col min="11528" max="11528" width="13.5703125" style="24" bestFit="1" customWidth="1"/>
    <col min="11529" max="11772" width="9.140625" style="24"/>
    <col min="11773" max="11773" width="8.7109375" style="24" customWidth="1"/>
    <col min="11774" max="11774" width="53.42578125" style="24" customWidth="1"/>
    <col min="11775" max="11775" width="15.7109375" style="24" customWidth="1"/>
    <col min="11776" max="11776" width="15.85546875" style="24" customWidth="1"/>
    <col min="11777" max="11777" width="15.5703125" style="24" customWidth="1"/>
    <col min="11778" max="11778" width="17" style="24" customWidth="1"/>
    <col min="11779" max="11779" width="17.85546875" style="24" customWidth="1"/>
    <col min="11780" max="11780" width="14.5703125" style="24" customWidth="1"/>
    <col min="11781" max="11781" width="15.140625" style="24" customWidth="1"/>
    <col min="11782" max="11782" width="17.140625" style="24" customWidth="1"/>
    <col min="11783" max="11783" width="15.7109375" style="24" customWidth="1"/>
    <col min="11784" max="11784" width="13.5703125" style="24" bestFit="1" customWidth="1"/>
    <col min="11785" max="12028" width="9.140625" style="24"/>
    <col min="12029" max="12029" width="8.7109375" style="24" customWidth="1"/>
    <col min="12030" max="12030" width="53.42578125" style="24" customWidth="1"/>
    <col min="12031" max="12031" width="15.7109375" style="24" customWidth="1"/>
    <col min="12032" max="12032" width="15.85546875" style="24" customWidth="1"/>
    <col min="12033" max="12033" width="15.5703125" style="24" customWidth="1"/>
    <col min="12034" max="12034" width="17" style="24" customWidth="1"/>
    <col min="12035" max="12035" width="17.85546875" style="24" customWidth="1"/>
    <col min="12036" max="12036" width="14.5703125" style="24" customWidth="1"/>
    <col min="12037" max="12037" width="15.140625" style="24" customWidth="1"/>
    <col min="12038" max="12038" width="17.140625" style="24" customWidth="1"/>
    <col min="12039" max="12039" width="15.7109375" style="24" customWidth="1"/>
    <col min="12040" max="12040" width="13.5703125" style="24" bestFit="1" customWidth="1"/>
    <col min="12041" max="12284" width="9.140625" style="24"/>
    <col min="12285" max="12285" width="8.7109375" style="24" customWidth="1"/>
    <col min="12286" max="12286" width="53.42578125" style="24" customWidth="1"/>
    <col min="12287" max="12287" width="15.7109375" style="24" customWidth="1"/>
    <col min="12288" max="12288" width="15.85546875" style="24" customWidth="1"/>
    <col min="12289" max="12289" width="15.5703125" style="24" customWidth="1"/>
    <col min="12290" max="12290" width="17" style="24" customWidth="1"/>
    <col min="12291" max="12291" width="17.85546875" style="24" customWidth="1"/>
    <col min="12292" max="12292" width="14.5703125" style="24" customWidth="1"/>
    <col min="12293" max="12293" width="15.140625" style="24" customWidth="1"/>
    <col min="12294" max="12294" width="17.140625" style="24" customWidth="1"/>
    <col min="12295" max="12295" width="15.7109375" style="24" customWidth="1"/>
    <col min="12296" max="12296" width="13.5703125" style="24" bestFit="1" customWidth="1"/>
    <col min="12297" max="12540" width="9.140625" style="24"/>
    <col min="12541" max="12541" width="8.7109375" style="24" customWidth="1"/>
    <col min="12542" max="12542" width="53.42578125" style="24" customWidth="1"/>
    <col min="12543" max="12543" width="15.7109375" style="24" customWidth="1"/>
    <col min="12544" max="12544" width="15.85546875" style="24" customWidth="1"/>
    <col min="12545" max="12545" width="15.5703125" style="24" customWidth="1"/>
    <col min="12546" max="12546" width="17" style="24" customWidth="1"/>
    <col min="12547" max="12547" width="17.85546875" style="24" customWidth="1"/>
    <col min="12548" max="12548" width="14.5703125" style="24" customWidth="1"/>
    <col min="12549" max="12549" width="15.140625" style="24" customWidth="1"/>
    <col min="12550" max="12550" width="17.140625" style="24" customWidth="1"/>
    <col min="12551" max="12551" width="15.7109375" style="24" customWidth="1"/>
    <col min="12552" max="12552" width="13.5703125" style="24" bestFit="1" customWidth="1"/>
    <col min="12553" max="12796" width="9.140625" style="24"/>
    <col min="12797" max="12797" width="8.7109375" style="24" customWidth="1"/>
    <col min="12798" max="12798" width="53.42578125" style="24" customWidth="1"/>
    <col min="12799" max="12799" width="15.7109375" style="24" customWidth="1"/>
    <col min="12800" max="12800" width="15.85546875" style="24" customWidth="1"/>
    <col min="12801" max="12801" width="15.5703125" style="24" customWidth="1"/>
    <col min="12802" max="12802" width="17" style="24" customWidth="1"/>
    <col min="12803" max="12803" width="17.85546875" style="24" customWidth="1"/>
    <col min="12804" max="12804" width="14.5703125" style="24" customWidth="1"/>
    <col min="12805" max="12805" width="15.140625" style="24" customWidth="1"/>
    <col min="12806" max="12806" width="17.140625" style="24" customWidth="1"/>
    <col min="12807" max="12807" width="15.7109375" style="24" customWidth="1"/>
    <col min="12808" max="12808" width="13.5703125" style="24" bestFit="1" customWidth="1"/>
    <col min="12809" max="13052" width="9.140625" style="24"/>
    <col min="13053" max="13053" width="8.7109375" style="24" customWidth="1"/>
    <col min="13054" max="13054" width="53.42578125" style="24" customWidth="1"/>
    <col min="13055" max="13055" width="15.7109375" style="24" customWidth="1"/>
    <col min="13056" max="13056" width="15.85546875" style="24" customWidth="1"/>
    <col min="13057" max="13057" width="15.5703125" style="24" customWidth="1"/>
    <col min="13058" max="13058" width="17" style="24" customWidth="1"/>
    <col min="13059" max="13059" width="17.85546875" style="24" customWidth="1"/>
    <col min="13060" max="13060" width="14.5703125" style="24" customWidth="1"/>
    <col min="13061" max="13061" width="15.140625" style="24" customWidth="1"/>
    <col min="13062" max="13062" width="17.140625" style="24" customWidth="1"/>
    <col min="13063" max="13063" width="15.7109375" style="24" customWidth="1"/>
    <col min="13064" max="13064" width="13.5703125" style="24" bestFit="1" customWidth="1"/>
    <col min="13065" max="13308" width="9.140625" style="24"/>
    <col min="13309" max="13309" width="8.7109375" style="24" customWidth="1"/>
    <col min="13310" max="13310" width="53.42578125" style="24" customWidth="1"/>
    <col min="13311" max="13311" width="15.7109375" style="24" customWidth="1"/>
    <col min="13312" max="13312" width="15.85546875" style="24" customWidth="1"/>
    <col min="13313" max="13313" width="15.5703125" style="24" customWidth="1"/>
    <col min="13314" max="13314" width="17" style="24" customWidth="1"/>
    <col min="13315" max="13315" width="17.85546875" style="24" customWidth="1"/>
    <col min="13316" max="13316" width="14.5703125" style="24" customWidth="1"/>
    <col min="13317" max="13317" width="15.140625" style="24" customWidth="1"/>
    <col min="13318" max="13318" width="17.140625" style="24" customWidth="1"/>
    <col min="13319" max="13319" width="15.7109375" style="24" customWidth="1"/>
    <col min="13320" max="13320" width="13.5703125" style="24" bestFit="1" customWidth="1"/>
    <col min="13321" max="13564" width="9.140625" style="24"/>
    <col min="13565" max="13565" width="8.7109375" style="24" customWidth="1"/>
    <col min="13566" max="13566" width="53.42578125" style="24" customWidth="1"/>
    <col min="13567" max="13567" width="15.7109375" style="24" customWidth="1"/>
    <col min="13568" max="13568" width="15.85546875" style="24" customWidth="1"/>
    <col min="13569" max="13569" width="15.5703125" style="24" customWidth="1"/>
    <col min="13570" max="13570" width="17" style="24" customWidth="1"/>
    <col min="13571" max="13571" width="17.85546875" style="24" customWidth="1"/>
    <col min="13572" max="13572" width="14.5703125" style="24" customWidth="1"/>
    <col min="13573" max="13573" width="15.140625" style="24" customWidth="1"/>
    <col min="13574" max="13574" width="17.140625" style="24" customWidth="1"/>
    <col min="13575" max="13575" width="15.7109375" style="24" customWidth="1"/>
    <col min="13576" max="13576" width="13.5703125" style="24" bestFit="1" customWidth="1"/>
    <col min="13577" max="13820" width="9.140625" style="24"/>
    <col min="13821" max="13821" width="8.7109375" style="24" customWidth="1"/>
    <col min="13822" max="13822" width="53.42578125" style="24" customWidth="1"/>
    <col min="13823" max="13823" width="15.7109375" style="24" customWidth="1"/>
    <col min="13824" max="13824" width="15.85546875" style="24" customWidth="1"/>
    <col min="13825" max="13825" width="15.5703125" style="24" customWidth="1"/>
    <col min="13826" max="13826" width="17" style="24" customWidth="1"/>
    <col min="13827" max="13827" width="17.85546875" style="24" customWidth="1"/>
    <col min="13828" max="13828" width="14.5703125" style="24" customWidth="1"/>
    <col min="13829" max="13829" width="15.140625" style="24" customWidth="1"/>
    <col min="13830" max="13830" width="17.140625" style="24" customWidth="1"/>
    <col min="13831" max="13831" width="15.7109375" style="24" customWidth="1"/>
    <col min="13832" max="13832" width="13.5703125" style="24" bestFit="1" customWidth="1"/>
    <col min="13833" max="14076" width="9.140625" style="24"/>
    <col min="14077" max="14077" width="8.7109375" style="24" customWidth="1"/>
    <col min="14078" max="14078" width="53.42578125" style="24" customWidth="1"/>
    <col min="14079" max="14079" width="15.7109375" style="24" customWidth="1"/>
    <col min="14080" max="14080" width="15.85546875" style="24" customWidth="1"/>
    <col min="14081" max="14081" width="15.5703125" style="24" customWidth="1"/>
    <col min="14082" max="14082" width="17" style="24" customWidth="1"/>
    <col min="14083" max="14083" width="17.85546875" style="24" customWidth="1"/>
    <col min="14084" max="14084" width="14.5703125" style="24" customWidth="1"/>
    <col min="14085" max="14085" width="15.140625" style="24" customWidth="1"/>
    <col min="14086" max="14086" width="17.140625" style="24" customWidth="1"/>
    <col min="14087" max="14087" width="15.7109375" style="24" customWidth="1"/>
    <col min="14088" max="14088" width="13.5703125" style="24" bestFit="1" customWidth="1"/>
    <col min="14089" max="14332" width="9.140625" style="24"/>
    <col min="14333" max="14333" width="8.7109375" style="24" customWidth="1"/>
    <col min="14334" max="14334" width="53.42578125" style="24" customWidth="1"/>
    <col min="14335" max="14335" width="15.7109375" style="24" customWidth="1"/>
    <col min="14336" max="14336" width="15.85546875" style="24" customWidth="1"/>
    <col min="14337" max="14337" width="15.5703125" style="24" customWidth="1"/>
    <col min="14338" max="14338" width="17" style="24" customWidth="1"/>
    <col min="14339" max="14339" width="17.85546875" style="24" customWidth="1"/>
    <col min="14340" max="14340" width="14.5703125" style="24" customWidth="1"/>
    <col min="14341" max="14341" width="15.140625" style="24" customWidth="1"/>
    <col min="14342" max="14342" width="17.140625" style="24" customWidth="1"/>
    <col min="14343" max="14343" width="15.7109375" style="24" customWidth="1"/>
    <col min="14344" max="14344" width="13.5703125" style="24" bestFit="1" customWidth="1"/>
    <col min="14345" max="14588" width="9.140625" style="24"/>
    <col min="14589" max="14589" width="8.7109375" style="24" customWidth="1"/>
    <col min="14590" max="14590" width="53.42578125" style="24" customWidth="1"/>
    <col min="14591" max="14591" width="15.7109375" style="24" customWidth="1"/>
    <col min="14592" max="14592" width="15.85546875" style="24" customWidth="1"/>
    <col min="14593" max="14593" width="15.5703125" style="24" customWidth="1"/>
    <col min="14594" max="14594" width="17" style="24" customWidth="1"/>
    <col min="14595" max="14595" width="17.85546875" style="24" customWidth="1"/>
    <col min="14596" max="14596" width="14.5703125" style="24" customWidth="1"/>
    <col min="14597" max="14597" width="15.140625" style="24" customWidth="1"/>
    <col min="14598" max="14598" width="17.140625" style="24" customWidth="1"/>
    <col min="14599" max="14599" width="15.7109375" style="24" customWidth="1"/>
    <col min="14600" max="14600" width="13.5703125" style="24" bestFit="1" customWidth="1"/>
    <col min="14601" max="14844" width="9.140625" style="24"/>
    <col min="14845" max="14845" width="8.7109375" style="24" customWidth="1"/>
    <col min="14846" max="14846" width="53.42578125" style="24" customWidth="1"/>
    <col min="14847" max="14847" width="15.7109375" style="24" customWidth="1"/>
    <col min="14848" max="14848" width="15.85546875" style="24" customWidth="1"/>
    <col min="14849" max="14849" width="15.5703125" style="24" customWidth="1"/>
    <col min="14850" max="14850" width="17" style="24" customWidth="1"/>
    <col min="14851" max="14851" width="17.85546875" style="24" customWidth="1"/>
    <col min="14852" max="14852" width="14.5703125" style="24" customWidth="1"/>
    <col min="14853" max="14853" width="15.140625" style="24" customWidth="1"/>
    <col min="14854" max="14854" width="17.140625" style="24" customWidth="1"/>
    <col min="14855" max="14855" width="15.7109375" style="24" customWidth="1"/>
    <col min="14856" max="14856" width="13.5703125" style="24" bestFit="1" customWidth="1"/>
    <col min="14857" max="15100" width="9.140625" style="24"/>
    <col min="15101" max="15101" width="8.7109375" style="24" customWidth="1"/>
    <col min="15102" max="15102" width="53.42578125" style="24" customWidth="1"/>
    <col min="15103" max="15103" width="15.7109375" style="24" customWidth="1"/>
    <col min="15104" max="15104" width="15.85546875" style="24" customWidth="1"/>
    <col min="15105" max="15105" width="15.5703125" style="24" customWidth="1"/>
    <col min="15106" max="15106" width="17" style="24" customWidth="1"/>
    <col min="15107" max="15107" width="17.85546875" style="24" customWidth="1"/>
    <col min="15108" max="15108" width="14.5703125" style="24" customWidth="1"/>
    <col min="15109" max="15109" width="15.140625" style="24" customWidth="1"/>
    <col min="15110" max="15110" width="17.140625" style="24" customWidth="1"/>
    <col min="15111" max="15111" width="15.7109375" style="24" customWidth="1"/>
    <col min="15112" max="15112" width="13.5703125" style="24" bestFit="1" customWidth="1"/>
    <col min="15113" max="15356" width="9.140625" style="24"/>
    <col min="15357" max="15357" width="8.7109375" style="24" customWidth="1"/>
    <col min="15358" max="15358" width="53.42578125" style="24" customWidth="1"/>
    <col min="15359" max="15359" width="15.7109375" style="24" customWidth="1"/>
    <col min="15360" max="15360" width="15.85546875" style="24" customWidth="1"/>
    <col min="15361" max="15361" width="15.5703125" style="24" customWidth="1"/>
    <col min="15362" max="15362" width="17" style="24" customWidth="1"/>
    <col min="15363" max="15363" width="17.85546875" style="24" customWidth="1"/>
    <col min="15364" max="15364" width="14.5703125" style="24" customWidth="1"/>
    <col min="15365" max="15365" width="15.140625" style="24" customWidth="1"/>
    <col min="15366" max="15366" width="17.140625" style="24" customWidth="1"/>
    <col min="15367" max="15367" width="15.7109375" style="24" customWidth="1"/>
    <col min="15368" max="15368" width="13.5703125" style="24" bestFit="1" customWidth="1"/>
    <col min="15369" max="15612" width="9.140625" style="24"/>
    <col min="15613" max="15613" width="8.7109375" style="24" customWidth="1"/>
    <col min="15614" max="15614" width="53.42578125" style="24" customWidth="1"/>
    <col min="15615" max="15615" width="15.7109375" style="24" customWidth="1"/>
    <col min="15616" max="15616" width="15.85546875" style="24" customWidth="1"/>
    <col min="15617" max="15617" width="15.5703125" style="24" customWidth="1"/>
    <col min="15618" max="15618" width="17" style="24" customWidth="1"/>
    <col min="15619" max="15619" width="17.85546875" style="24" customWidth="1"/>
    <col min="15620" max="15620" width="14.5703125" style="24" customWidth="1"/>
    <col min="15621" max="15621" width="15.140625" style="24" customWidth="1"/>
    <col min="15622" max="15622" width="17.140625" style="24" customWidth="1"/>
    <col min="15623" max="15623" width="15.7109375" style="24" customWidth="1"/>
    <col min="15624" max="15624" width="13.5703125" style="24" bestFit="1" customWidth="1"/>
    <col min="15625" max="15868" width="9.140625" style="24"/>
    <col min="15869" max="15869" width="8.7109375" style="24" customWidth="1"/>
    <col min="15870" max="15870" width="53.42578125" style="24" customWidth="1"/>
    <col min="15871" max="15871" width="15.7109375" style="24" customWidth="1"/>
    <col min="15872" max="15872" width="15.85546875" style="24" customWidth="1"/>
    <col min="15873" max="15873" width="15.5703125" style="24" customWidth="1"/>
    <col min="15874" max="15874" width="17" style="24" customWidth="1"/>
    <col min="15875" max="15875" width="17.85546875" style="24" customWidth="1"/>
    <col min="15876" max="15876" width="14.5703125" style="24" customWidth="1"/>
    <col min="15877" max="15877" width="15.140625" style="24" customWidth="1"/>
    <col min="15878" max="15878" width="17.140625" style="24" customWidth="1"/>
    <col min="15879" max="15879" width="15.7109375" style="24" customWidth="1"/>
    <col min="15880" max="15880" width="13.5703125" style="24" bestFit="1" customWidth="1"/>
    <col min="15881" max="16124" width="9.140625" style="24"/>
    <col min="16125" max="16125" width="8.7109375" style="24" customWidth="1"/>
    <col min="16126" max="16126" width="53.42578125" style="24" customWidth="1"/>
    <col min="16127" max="16127" width="15.7109375" style="24" customWidth="1"/>
    <col min="16128" max="16128" width="15.85546875" style="24" customWidth="1"/>
    <col min="16129" max="16129" width="15.5703125" style="24" customWidth="1"/>
    <col min="16130" max="16130" width="17" style="24" customWidth="1"/>
    <col min="16131" max="16131" width="17.85546875" style="24" customWidth="1"/>
    <col min="16132" max="16132" width="14.5703125" style="24" customWidth="1"/>
    <col min="16133" max="16133" width="15.140625" style="24" customWidth="1"/>
    <col min="16134" max="16134" width="17.140625" style="24" customWidth="1"/>
    <col min="16135" max="16135" width="15.7109375" style="24" customWidth="1"/>
    <col min="16136" max="16136" width="13.5703125" style="24" bestFit="1" customWidth="1"/>
    <col min="16137" max="16384" width="9.140625" style="24"/>
  </cols>
  <sheetData>
    <row r="1" spans="1:11" x14ac:dyDescent="0.25">
      <c r="D1" s="303"/>
      <c r="E1" s="303"/>
      <c r="F1" s="239"/>
      <c r="G1" s="304"/>
      <c r="H1" s="304"/>
      <c r="I1" s="304"/>
      <c r="J1" s="805" t="s">
        <v>791</v>
      </c>
      <c r="K1" s="805"/>
    </row>
    <row r="2" spans="1:11" ht="34.5" customHeight="1" x14ac:dyDescent="0.25">
      <c r="D2" s="805" t="s">
        <v>790</v>
      </c>
      <c r="E2" s="805"/>
      <c r="F2" s="805"/>
      <c r="G2" s="805"/>
      <c r="H2" s="805"/>
      <c r="I2" s="805"/>
      <c r="J2" s="805"/>
      <c r="K2" s="805"/>
    </row>
    <row r="3" spans="1:11" ht="15.6" customHeight="1" x14ac:dyDescent="0.25">
      <c r="D3" s="806" t="s">
        <v>792</v>
      </c>
      <c r="E3" s="806"/>
      <c r="F3" s="806"/>
      <c r="G3" s="806"/>
      <c r="H3" s="806"/>
      <c r="I3" s="806"/>
      <c r="J3" s="806"/>
      <c r="K3" s="806"/>
    </row>
    <row r="4" spans="1:11" ht="15.6" customHeight="1" x14ac:dyDescent="0.25">
      <c r="D4" s="739"/>
      <c r="E4" s="739"/>
      <c r="F4" s="739"/>
      <c r="G4" s="739"/>
      <c r="H4" s="739"/>
      <c r="I4" s="739"/>
      <c r="J4" s="781" t="s">
        <v>877</v>
      </c>
      <c r="K4" s="781"/>
    </row>
    <row r="6" spans="1:11" ht="16.5" x14ac:dyDescent="0.25">
      <c r="A6" s="822" t="s">
        <v>949</v>
      </c>
      <c r="B6" s="822"/>
      <c r="C6" s="822"/>
      <c r="D6" s="822"/>
      <c r="E6" s="822"/>
      <c r="F6" s="822"/>
      <c r="G6" s="822"/>
      <c r="H6" s="822"/>
      <c r="I6" s="822"/>
      <c r="J6" s="822"/>
      <c r="K6" s="822"/>
    </row>
    <row r="7" spans="1:11" ht="16.899999999999999" x14ac:dyDescent="0.3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1" ht="35.25" customHeight="1" x14ac:dyDescent="0.25">
      <c r="A8" s="821" t="s">
        <v>948</v>
      </c>
      <c r="B8" s="821"/>
      <c r="C8" s="821"/>
      <c r="D8" s="377">
        <v>1138.5</v>
      </c>
      <c r="E8" s="205"/>
      <c r="F8" s="205"/>
      <c r="G8" s="205"/>
      <c r="H8" s="205"/>
      <c r="I8" s="205"/>
      <c r="J8" s="205"/>
      <c r="K8" s="205"/>
    </row>
    <row r="9" spans="1:11" ht="33.75" customHeight="1" x14ac:dyDescent="0.25">
      <c r="A9" s="821" t="s">
        <v>947</v>
      </c>
      <c r="B9" s="821"/>
      <c r="C9" s="821"/>
      <c r="D9" s="376">
        <f>K16+K31</f>
        <v>4843.3550599999944</v>
      </c>
      <c r="E9" s="205"/>
      <c r="F9" s="205"/>
      <c r="G9" s="205"/>
      <c r="H9" s="205"/>
      <c r="I9" s="205"/>
      <c r="J9" s="205"/>
      <c r="K9" s="205"/>
    </row>
    <row r="10" spans="1:11" ht="16.5" x14ac:dyDescent="0.25">
      <c r="A10" s="822" t="s">
        <v>946</v>
      </c>
      <c r="B10" s="822"/>
      <c r="C10" s="822"/>
      <c r="D10" s="822"/>
      <c r="E10" s="822"/>
      <c r="F10" s="822"/>
      <c r="G10" s="822"/>
      <c r="H10" s="822"/>
      <c r="I10" s="822"/>
      <c r="J10" s="822"/>
      <c r="K10" s="822"/>
    </row>
    <row r="11" spans="1:11" ht="16.5" x14ac:dyDescent="0.25">
      <c r="A11" s="375"/>
      <c r="B11" s="375"/>
      <c r="C11" s="375"/>
      <c r="D11" s="375"/>
      <c r="E11" s="375"/>
      <c r="F11" s="375"/>
      <c r="G11" s="375"/>
      <c r="H11" s="375"/>
      <c r="I11" s="375"/>
      <c r="J11" s="375"/>
      <c r="K11" s="374" t="s">
        <v>658</v>
      </c>
    </row>
    <row r="12" spans="1:11" x14ac:dyDescent="0.25">
      <c r="A12" s="816" t="s">
        <v>654</v>
      </c>
      <c r="B12" s="816" t="s">
        <v>945</v>
      </c>
      <c r="C12" s="816" t="s">
        <v>785</v>
      </c>
      <c r="D12" s="816"/>
      <c r="E12" s="816"/>
      <c r="F12" s="816" t="s">
        <v>944</v>
      </c>
      <c r="G12" s="816"/>
      <c r="H12" s="816"/>
      <c r="I12" s="816" t="s">
        <v>943</v>
      </c>
      <c r="J12" s="816"/>
      <c r="K12" s="816"/>
    </row>
    <row r="13" spans="1:11" x14ac:dyDescent="0.25">
      <c r="A13" s="816"/>
      <c r="B13" s="816"/>
      <c r="C13" s="816"/>
      <c r="D13" s="816"/>
      <c r="E13" s="816"/>
      <c r="F13" s="816"/>
      <c r="G13" s="816"/>
      <c r="H13" s="816"/>
      <c r="I13" s="816"/>
      <c r="J13" s="816"/>
      <c r="K13" s="816"/>
    </row>
    <row r="14" spans="1:11" ht="15.75" x14ac:dyDescent="0.25">
      <c r="A14" s="816"/>
      <c r="B14" s="816"/>
      <c r="C14" s="816" t="s">
        <v>659</v>
      </c>
      <c r="D14" s="811" t="s">
        <v>271</v>
      </c>
      <c r="E14" s="812"/>
      <c r="F14" s="816" t="s">
        <v>659</v>
      </c>
      <c r="G14" s="811" t="s">
        <v>271</v>
      </c>
      <c r="H14" s="812"/>
      <c r="I14" s="816" t="s">
        <v>659</v>
      </c>
      <c r="J14" s="811" t="s">
        <v>271</v>
      </c>
      <c r="K14" s="812"/>
    </row>
    <row r="15" spans="1:11" ht="47.25" x14ac:dyDescent="0.25">
      <c r="A15" s="816"/>
      <c r="B15" s="816"/>
      <c r="C15" s="816"/>
      <c r="D15" s="206" t="s">
        <v>655</v>
      </c>
      <c r="E15" s="206" t="s">
        <v>656</v>
      </c>
      <c r="F15" s="816"/>
      <c r="G15" s="206" t="s">
        <v>655</v>
      </c>
      <c r="H15" s="206" t="s">
        <v>656</v>
      </c>
      <c r="I15" s="816"/>
      <c r="J15" s="206" t="s">
        <v>655</v>
      </c>
      <c r="K15" s="206" t="s">
        <v>656</v>
      </c>
    </row>
    <row r="16" spans="1:11" ht="31.5" x14ac:dyDescent="0.25">
      <c r="A16" s="367" t="s">
        <v>739</v>
      </c>
      <c r="B16" s="373" t="s">
        <v>942</v>
      </c>
      <c r="C16" s="363">
        <f>SUM(C18:C24)</f>
        <v>52885.688300000002</v>
      </c>
      <c r="D16" s="363">
        <f>SUM(D18:D22)</f>
        <v>10764.2883</v>
      </c>
      <c r="E16" s="363">
        <f>SUM(E18:E25)</f>
        <v>42121.4</v>
      </c>
      <c r="F16" s="363">
        <f>SUM(F18:F24)</f>
        <v>52384.245280000003</v>
      </c>
      <c r="G16" s="363">
        <f>SUM(G18:G24)</f>
        <v>10764.28829</v>
      </c>
      <c r="H16" s="363">
        <f>SUM(H18:H24)</f>
        <v>41619.956989999999</v>
      </c>
      <c r="I16" s="363">
        <f>SUM(I18:I22)</f>
        <v>-501.44302000000243</v>
      </c>
      <c r="J16" s="363">
        <f>SUM(J18:J22)</f>
        <v>-9.9999997473787516E-6</v>
      </c>
      <c r="K16" s="363">
        <f>SUM(K18:K22)</f>
        <v>-501.44301000000269</v>
      </c>
    </row>
    <row r="17" spans="1:11" ht="16.5" x14ac:dyDescent="0.25">
      <c r="A17" s="367"/>
      <c r="B17" s="373" t="s">
        <v>941</v>
      </c>
      <c r="C17" s="371"/>
      <c r="D17" s="371"/>
      <c r="E17" s="371"/>
      <c r="F17" s="371"/>
      <c r="G17" s="371"/>
      <c r="H17" s="371"/>
      <c r="I17" s="371"/>
      <c r="J17" s="371"/>
      <c r="K17" s="370"/>
    </row>
    <row r="18" spans="1:11" ht="94.5" x14ac:dyDescent="0.25">
      <c r="A18" s="367" t="s">
        <v>741</v>
      </c>
      <c r="B18" s="366" t="s">
        <v>940</v>
      </c>
      <c r="C18" s="369">
        <f>SUM(D18:E18)</f>
        <v>26294.400000000001</v>
      </c>
      <c r="D18" s="371"/>
      <c r="E18" s="368">
        <v>26294.400000000001</v>
      </c>
      <c r="F18" s="369">
        <f t="shared" ref="F18:F23" si="0">SUM(G18:H18)</f>
        <v>25792.956989999999</v>
      </c>
      <c r="G18" s="371"/>
      <c r="H18" s="368">
        <v>25792.956989999999</v>
      </c>
      <c r="I18" s="363">
        <f>SUM(J18:K18)</f>
        <v>-501.44301000000269</v>
      </c>
      <c r="J18" s="362">
        <f t="shared" ref="J18:K22" si="1">G18-D18</f>
        <v>0</v>
      </c>
      <c r="K18" s="362">
        <f t="shared" si="1"/>
        <v>-501.44301000000269</v>
      </c>
    </row>
    <row r="19" spans="1:11" ht="109.15" hidden="1" x14ac:dyDescent="0.3">
      <c r="A19" s="367" t="s">
        <v>772</v>
      </c>
      <c r="B19" s="372" t="s">
        <v>939</v>
      </c>
      <c r="C19" s="369">
        <f>SUM(D19:E19)</f>
        <v>0</v>
      </c>
      <c r="D19" s="371"/>
      <c r="E19" s="368">
        <v>0</v>
      </c>
      <c r="F19" s="369">
        <f t="shared" si="0"/>
        <v>0</v>
      </c>
      <c r="G19" s="371"/>
      <c r="H19" s="368">
        <v>0</v>
      </c>
      <c r="I19" s="363">
        <f>SUM(J19:K19)</f>
        <v>0</v>
      </c>
      <c r="J19" s="362">
        <f t="shared" si="1"/>
        <v>0</v>
      </c>
      <c r="K19" s="362">
        <f t="shared" si="1"/>
        <v>0</v>
      </c>
    </row>
    <row r="20" spans="1:11" ht="84.75" customHeight="1" x14ac:dyDescent="0.25">
      <c r="A20" s="367" t="s">
        <v>772</v>
      </c>
      <c r="B20" s="366" t="s">
        <v>938</v>
      </c>
      <c r="C20" s="369">
        <f>SUM(D20:E20)</f>
        <v>7994.6409599999997</v>
      </c>
      <c r="D20" s="368">
        <v>7994.6409599999997</v>
      </c>
      <c r="E20" s="368"/>
      <c r="F20" s="369">
        <f t="shared" si="0"/>
        <v>7994.64095</v>
      </c>
      <c r="G20" s="368">
        <v>7994.64095</v>
      </c>
      <c r="H20" s="370"/>
      <c r="I20" s="363">
        <f>SUM(J20:K20)</f>
        <v>-9.9999997473787516E-6</v>
      </c>
      <c r="J20" s="362">
        <f t="shared" si="1"/>
        <v>-9.9999997473787516E-6</v>
      </c>
      <c r="K20" s="362">
        <f t="shared" si="1"/>
        <v>0</v>
      </c>
    </row>
    <row r="21" spans="1:11" ht="31.5" x14ac:dyDescent="0.25">
      <c r="A21" s="367" t="s">
        <v>937</v>
      </c>
      <c r="B21" s="366" t="s">
        <v>936</v>
      </c>
      <c r="C21" s="369">
        <f>SUM(D21:E21)</f>
        <v>2769.64734</v>
      </c>
      <c r="D21" s="368">
        <v>2769.64734</v>
      </c>
      <c r="E21" s="368"/>
      <c r="F21" s="369">
        <f t="shared" si="0"/>
        <v>2769.64734</v>
      </c>
      <c r="G21" s="368">
        <v>2769.64734</v>
      </c>
      <c r="H21" s="368"/>
      <c r="I21" s="363">
        <f>SUM(J21:K21)</f>
        <v>0</v>
      </c>
      <c r="J21" s="362">
        <f t="shared" si="1"/>
        <v>0</v>
      </c>
      <c r="K21" s="362">
        <f t="shared" si="1"/>
        <v>0</v>
      </c>
    </row>
    <row r="22" spans="1:11" ht="31.5" x14ac:dyDescent="0.25">
      <c r="A22" s="367" t="s">
        <v>935</v>
      </c>
      <c r="B22" s="366" t="s">
        <v>934</v>
      </c>
      <c r="C22" s="369">
        <f>E22</f>
        <v>14388.5</v>
      </c>
      <c r="D22" s="368"/>
      <c r="E22" s="368">
        <v>14388.5</v>
      </c>
      <c r="F22" s="369">
        <f t="shared" si="0"/>
        <v>14388.5</v>
      </c>
      <c r="G22" s="368"/>
      <c r="H22" s="368">
        <v>14388.5</v>
      </c>
      <c r="I22" s="363">
        <f>SUM(J22:K22)</f>
        <v>0</v>
      </c>
      <c r="J22" s="362">
        <f t="shared" si="1"/>
        <v>0</v>
      </c>
      <c r="K22" s="362">
        <f t="shared" si="1"/>
        <v>0</v>
      </c>
    </row>
    <row r="23" spans="1:11" ht="15.75" x14ac:dyDescent="0.25">
      <c r="A23" s="367" t="s">
        <v>933</v>
      </c>
      <c r="B23" s="366" t="s">
        <v>932</v>
      </c>
      <c r="C23" s="369">
        <v>300</v>
      </c>
      <c r="D23" s="368"/>
      <c r="E23" s="368">
        <v>300</v>
      </c>
      <c r="F23" s="369">
        <f t="shared" si="0"/>
        <v>300</v>
      </c>
      <c r="G23" s="368"/>
      <c r="H23" s="368">
        <v>300</v>
      </c>
      <c r="I23" s="363"/>
      <c r="J23" s="362"/>
      <c r="K23" s="362">
        <f>H23-E23</f>
        <v>0</v>
      </c>
    </row>
    <row r="24" spans="1:11" ht="15.75" x14ac:dyDescent="0.25">
      <c r="A24" s="367" t="s">
        <v>931</v>
      </c>
      <c r="B24" s="366" t="s">
        <v>930</v>
      </c>
      <c r="C24" s="365">
        <v>1138.5</v>
      </c>
      <c r="D24" s="364"/>
      <c r="E24" s="364">
        <v>1138.5</v>
      </c>
      <c r="F24" s="365">
        <v>1138.5</v>
      </c>
      <c r="G24" s="364"/>
      <c r="H24" s="364">
        <v>1138.5</v>
      </c>
      <c r="I24" s="363">
        <f>SUM(J24:K24)</f>
        <v>0</v>
      </c>
      <c r="J24" s="362">
        <f>G24-D24</f>
        <v>0</v>
      </c>
      <c r="K24" s="362">
        <f>H24-E24</f>
        <v>0</v>
      </c>
    </row>
    <row r="25" spans="1:11" ht="16.5" customHeight="1" x14ac:dyDescent="0.25">
      <c r="A25" s="815" t="s">
        <v>929</v>
      </c>
      <c r="B25" s="815"/>
      <c r="C25" s="815"/>
      <c r="D25" s="815"/>
      <c r="E25" s="815"/>
      <c r="F25" s="815"/>
      <c r="G25" s="815"/>
      <c r="H25" s="815"/>
      <c r="I25" s="815"/>
      <c r="J25" s="815"/>
      <c r="K25" s="815"/>
    </row>
    <row r="26" spans="1:11" ht="16.899999999999999" x14ac:dyDescent="0.3">
      <c r="A26" s="148"/>
      <c r="B26" s="148"/>
      <c r="C26" s="205"/>
      <c r="D26" s="205"/>
      <c r="E26" s="205"/>
      <c r="F26" s="205"/>
      <c r="G26" s="205"/>
      <c r="H26" s="205"/>
    </row>
    <row r="27" spans="1:11" ht="15" customHeight="1" x14ac:dyDescent="0.25">
      <c r="A27" s="816" t="s">
        <v>654</v>
      </c>
      <c r="B27" s="816" t="s">
        <v>738</v>
      </c>
      <c r="C27" s="816" t="s">
        <v>785</v>
      </c>
      <c r="D27" s="816"/>
      <c r="E27" s="816"/>
      <c r="F27" s="816" t="s">
        <v>928</v>
      </c>
      <c r="G27" s="816"/>
      <c r="H27" s="816"/>
      <c r="I27" s="817" t="s">
        <v>927</v>
      </c>
      <c r="J27" s="817"/>
      <c r="K27" s="818"/>
    </row>
    <row r="28" spans="1:11" ht="15" customHeight="1" x14ac:dyDescent="0.25">
      <c r="A28" s="816"/>
      <c r="B28" s="816"/>
      <c r="C28" s="816"/>
      <c r="D28" s="816"/>
      <c r="E28" s="816"/>
      <c r="F28" s="816"/>
      <c r="G28" s="816"/>
      <c r="H28" s="816"/>
      <c r="I28" s="819"/>
      <c r="J28" s="819"/>
      <c r="K28" s="820"/>
    </row>
    <row r="29" spans="1:11" ht="15.75" x14ac:dyDescent="0.25">
      <c r="A29" s="816"/>
      <c r="B29" s="816"/>
      <c r="C29" s="813" t="s">
        <v>735</v>
      </c>
      <c r="D29" s="811" t="s">
        <v>271</v>
      </c>
      <c r="E29" s="812"/>
      <c r="F29" s="813" t="s">
        <v>735</v>
      </c>
      <c r="G29" s="811" t="s">
        <v>271</v>
      </c>
      <c r="H29" s="812"/>
      <c r="I29" s="813" t="s">
        <v>735</v>
      </c>
      <c r="J29" s="811" t="s">
        <v>271</v>
      </c>
      <c r="K29" s="812"/>
    </row>
    <row r="30" spans="1:11" ht="47.25" x14ac:dyDescent="0.25">
      <c r="A30" s="816"/>
      <c r="B30" s="816"/>
      <c r="C30" s="814"/>
      <c r="D30" s="206" t="s">
        <v>655</v>
      </c>
      <c r="E30" s="206" t="s">
        <v>656</v>
      </c>
      <c r="F30" s="814"/>
      <c r="G30" s="206" t="s">
        <v>655</v>
      </c>
      <c r="H30" s="206" t="s">
        <v>656</v>
      </c>
      <c r="I30" s="814"/>
      <c r="J30" s="206" t="s">
        <v>655</v>
      </c>
      <c r="K30" s="206" t="s">
        <v>656</v>
      </c>
    </row>
    <row r="31" spans="1:11" ht="63" x14ac:dyDescent="0.25">
      <c r="A31" s="149" t="s">
        <v>739</v>
      </c>
      <c r="B31" s="150" t="s">
        <v>740</v>
      </c>
      <c r="C31" s="151">
        <f t="shared" ref="C31:H31" si="2">C32+C73</f>
        <v>52627.2883</v>
      </c>
      <c r="D31" s="151">
        <f t="shared" si="2"/>
        <v>10764.2883</v>
      </c>
      <c r="E31" s="151">
        <f t="shared" si="2"/>
        <v>41863</v>
      </c>
      <c r="F31" s="151">
        <f t="shared" si="2"/>
        <v>47282.490220000007</v>
      </c>
      <c r="G31" s="151">
        <f t="shared" si="2"/>
        <v>10764.28829</v>
      </c>
      <c r="H31" s="151">
        <f t="shared" si="2"/>
        <v>36518.201930000003</v>
      </c>
      <c r="I31" s="151">
        <f t="shared" ref="I31:K37" si="3">C31-F31</f>
        <v>5344.7980799999932</v>
      </c>
      <c r="J31" s="151">
        <f t="shared" si="3"/>
        <v>9.9999997473787516E-6</v>
      </c>
      <c r="K31" s="151">
        <f t="shared" si="3"/>
        <v>5344.7980699999971</v>
      </c>
    </row>
    <row r="32" spans="1:11" s="344" customFormat="1" ht="47.25" x14ac:dyDescent="0.25">
      <c r="A32" s="152" t="s">
        <v>741</v>
      </c>
      <c r="B32" s="153" t="s">
        <v>742</v>
      </c>
      <c r="C32" s="154">
        <f>C33+C38+C71+C35</f>
        <v>51856.665200000003</v>
      </c>
      <c r="D32" s="154">
        <f>D33+D38+D56+D71+D35</f>
        <v>10764.2883</v>
      </c>
      <c r="E32" s="154">
        <f>E33+E38+E71+E35</f>
        <v>41092.376900000003</v>
      </c>
      <c r="F32" s="154">
        <f>F33+F38+F71+F35</f>
        <v>46679.573410000005</v>
      </c>
      <c r="G32" s="154">
        <f>G33+G38+G56+G71+G35</f>
        <v>10764.28829</v>
      </c>
      <c r="H32" s="154">
        <f>H33+H38+H71+H35</f>
        <v>35915.28512</v>
      </c>
      <c r="I32" s="154">
        <f t="shared" si="3"/>
        <v>5177.0917899999986</v>
      </c>
      <c r="J32" s="154">
        <f t="shared" si="3"/>
        <v>9.9999997473787516E-6</v>
      </c>
      <c r="K32" s="154">
        <f t="shared" si="3"/>
        <v>5177.0917800000025</v>
      </c>
    </row>
    <row r="33" spans="1:11" s="349" customFormat="1" ht="31.5" x14ac:dyDescent="0.25">
      <c r="A33" s="155" t="s">
        <v>743</v>
      </c>
      <c r="B33" s="156" t="s">
        <v>744</v>
      </c>
      <c r="C33" s="157">
        <v>500</v>
      </c>
      <c r="D33" s="157">
        <v>0</v>
      </c>
      <c r="E33" s="157">
        <v>500</v>
      </c>
      <c r="F33" s="157">
        <f>F34</f>
        <v>500</v>
      </c>
      <c r="G33" s="157">
        <v>0</v>
      </c>
      <c r="H33" s="157">
        <f>H34</f>
        <v>500</v>
      </c>
      <c r="I33" s="157">
        <f t="shared" si="3"/>
        <v>0</v>
      </c>
      <c r="J33" s="157">
        <f t="shared" si="3"/>
        <v>0</v>
      </c>
      <c r="K33" s="157">
        <f t="shared" si="3"/>
        <v>0</v>
      </c>
    </row>
    <row r="34" spans="1:11" s="37" customFormat="1" ht="31.5" x14ac:dyDescent="0.25">
      <c r="A34" s="158"/>
      <c r="B34" s="159" t="s">
        <v>745</v>
      </c>
      <c r="C34" s="160">
        <v>500</v>
      </c>
      <c r="D34" s="160">
        <v>0</v>
      </c>
      <c r="E34" s="160">
        <v>500</v>
      </c>
      <c r="F34" s="160">
        <v>500</v>
      </c>
      <c r="G34" s="160"/>
      <c r="H34" s="160">
        <v>500</v>
      </c>
      <c r="I34" s="160">
        <f t="shared" si="3"/>
        <v>0</v>
      </c>
      <c r="J34" s="160">
        <f t="shared" si="3"/>
        <v>0</v>
      </c>
      <c r="K34" s="160">
        <f t="shared" si="3"/>
        <v>0</v>
      </c>
    </row>
    <row r="35" spans="1:11" s="349" customFormat="1" ht="31.5" x14ac:dyDescent="0.25">
      <c r="A35" s="155" t="s">
        <v>746</v>
      </c>
      <c r="B35" s="161" t="s">
        <v>747</v>
      </c>
      <c r="C35" s="157">
        <f>C36+C37</f>
        <v>4428.3</v>
      </c>
      <c r="D35" s="157">
        <f>D36</f>
        <v>0</v>
      </c>
      <c r="E35" s="157">
        <f>E36+E37</f>
        <v>4428.3</v>
      </c>
      <c r="F35" s="157">
        <f>F36+F37</f>
        <v>1190.5999999999999</v>
      </c>
      <c r="G35" s="157">
        <f>G36</f>
        <v>0</v>
      </c>
      <c r="H35" s="157">
        <f>H36+H37</f>
        <v>1190.5999999999999</v>
      </c>
      <c r="I35" s="157">
        <f t="shared" si="3"/>
        <v>3237.7000000000003</v>
      </c>
      <c r="J35" s="157">
        <f t="shared" si="3"/>
        <v>0</v>
      </c>
      <c r="K35" s="157">
        <f t="shared" si="3"/>
        <v>3237.7000000000003</v>
      </c>
    </row>
    <row r="36" spans="1:11" s="349" customFormat="1" ht="63" x14ac:dyDescent="0.25">
      <c r="A36" s="158"/>
      <c r="B36" s="162" t="s">
        <v>748</v>
      </c>
      <c r="C36" s="160">
        <f>D36+E36</f>
        <v>3833.3</v>
      </c>
      <c r="D36" s="163">
        <v>0</v>
      </c>
      <c r="E36" s="163">
        <v>3833.3</v>
      </c>
      <c r="F36" s="160">
        <v>595.6</v>
      </c>
      <c r="G36" s="160">
        <v>0</v>
      </c>
      <c r="H36" s="160">
        <v>595.6</v>
      </c>
      <c r="I36" s="163">
        <f t="shared" si="3"/>
        <v>3237.7000000000003</v>
      </c>
      <c r="J36" s="163">
        <f t="shared" si="3"/>
        <v>0</v>
      </c>
      <c r="K36" s="163">
        <f t="shared" si="3"/>
        <v>3237.7000000000003</v>
      </c>
    </row>
    <row r="37" spans="1:11" s="349" customFormat="1" ht="69" customHeight="1" x14ac:dyDescent="0.25">
      <c r="A37" s="158"/>
      <c r="B37" s="162" t="s">
        <v>683</v>
      </c>
      <c r="C37" s="160">
        <v>595</v>
      </c>
      <c r="D37" s="163">
        <v>0</v>
      </c>
      <c r="E37" s="163">
        <v>595</v>
      </c>
      <c r="F37" s="160">
        <v>595</v>
      </c>
      <c r="G37" s="160"/>
      <c r="H37" s="160">
        <v>595</v>
      </c>
      <c r="I37" s="163">
        <f t="shared" si="3"/>
        <v>0</v>
      </c>
      <c r="J37" s="163">
        <f t="shared" si="3"/>
        <v>0</v>
      </c>
      <c r="K37" s="163">
        <f t="shared" si="3"/>
        <v>0</v>
      </c>
    </row>
    <row r="38" spans="1:11" s="349" customFormat="1" ht="31.5" x14ac:dyDescent="0.25">
      <c r="A38" s="155" t="s">
        <v>749</v>
      </c>
      <c r="B38" s="161" t="s">
        <v>750</v>
      </c>
      <c r="C38" s="157">
        <f t="shared" ref="C38:K38" si="4">C39+C56+C69+C70+C49</f>
        <v>20701.065199999997</v>
      </c>
      <c r="D38" s="157">
        <f t="shared" si="4"/>
        <v>10764.2883</v>
      </c>
      <c r="E38" s="157">
        <f t="shared" si="4"/>
        <v>9936.7768999999989</v>
      </c>
      <c r="F38" s="157">
        <f t="shared" si="4"/>
        <v>20701.054100000001</v>
      </c>
      <c r="G38" s="157">
        <f t="shared" si="4"/>
        <v>10764.28829</v>
      </c>
      <c r="H38" s="157">
        <f t="shared" si="4"/>
        <v>9936.765809999999</v>
      </c>
      <c r="I38" s="157">
        <f t="shared" si="4"/>
        <v>1.1099999999999999E-2</v>
      </c>
      <c r="J38" s="157">
        <f t="shared" si="4"/>
        <v>1.0000000000000001E-5</v>
      </c>
      <c r="K38" s="157">
        <f t="shared" si="4"/>
        <v>1.1089999999999999E-2</v>
      </c>
    </row>
    <row r="39" spans="1:11" s="37" customFormat="1" ht="15.75" x14ac:dyDescent="0.25">
      <c r="A39" s="164"/>
      <c r="B39" s="165" t="s">
        <v>751</v>
      </c>
      <c r="C39" s="166">
        <f t="shared" ref="C39:H39" si="5">SUM(C41:C48)</f>
        <v>11652.592859999999</v>
      </c>
      <c r="D39" s="166">
        <f t="shared" si="5"/>
        <v>10764.2883</v>
      </c>
      <c r="E39" s="166">
        <f t="shared" si="5"/>
        <v>888.30456000000004</v>
      </c>
      <c r="F39" s="166">
        <f t="shared" si="5"/>
        <v>11652.581759999999</v>
      </c>
      <c r="G39" s="166">
        <f t="shared" si="5"/>
        <v>10764.28829</v>
      </c>
      <c r="H39" s="166">
        <f t="shared" si="5"/>
        <v>888.29347000000007</v>
      </c>
      <c r="I39" s="166">
        <f>SUM(I41:I44)</f>
        <v>1.1099999999999999E-2</v>
      </c>
      <c r="J39" s="166">
        <f>SUM(J41:J44)</f>
        <v>1.0000000000000001E-5</v>
      </c>
      <c r="K39" s="166">
        <f>SUM(K41:K44)</f>
        <v>1.1089999999999999E-2</v>
      </c>
    </row>
    <row r="40" spans="1:11" s="360" customFormat="1" ht="15.75" x14ac:dyDescent="0.25">
      <c r="A40" s="167"/>
      <c r="B40" s="168" t="s">
        <v>271</v>
      </c>
      <c r="C40" s="169"/>
      <c r="D40" s="169"/>
      <c r="E40" s="169"/>
      <c r="F40" s="169"/>
      <c r="G40" s="169"/>
      <c r="H40" s="169"/>
      <c r="I40" s="169">
        <f t="shared" ref="I40:I48" si="6">C40-F40</f>
        <v>0</v>
      </c>
      <c r="J40" s="169">
        <f t="shared" ref="J40:J48" si="7">D40-G40</f>
        <v>0</v>
      </c>
      <c r="K40" s="169">
        <f t="shared" ref="K40:K48" si="8">E40-H40</f>
        <v>0</v>
      </c>
    </row>
    <row r="41" spans="1:11" s="360" customFormat="1" ht="31.5" x14ac:dyDescent="0.25">
      <c r="A41" s="361"/>
      <c r="B41" s="168" t="s">
        <v>926</v>
      </c>
      <c r="C41" s="160">
        <f>E41+D41</f>
        <v>1.1099999999999999E-2</v>
      </c>
      <c r="D41" s="160">
        <v>1.0000000000000001E-5</v>
      </c>
      <c r="E41" s="160">
        <v>1.1089999999999999E-2</v>
      </c>
      <c r="F41" s="160">
        <v>0</v>
      </c>
      <c r="G41" s="160"/>
      <c r="H41" s="160"/>
      <c r="I41" s="170">
        <f t="shared" si="6"/>
        <v>1.1099999999999999E-2</v>
      </c>
      <c r="J41" s="170">
        <f t="shared" si="7"/>
        <v>1.0000000000000001E-5</v>
      </c>
      <c r="K41" s="170">
        <f t="shared" si="8"/>
        <v>1.1089999999999999E-2</v>
      </c>
    </row>
    <row r="42" spans="1:11" s="47" customFormat="1" ht="31.5" customHeight="1" x14ac:dyDescent="0.25">
      <c r="A42" s="809"/>
      <c r="B42" s="356" t="s">
        <v>752</v>
      </c>
      <c r="C42" s="170">
        <f t="shared" ref="C42:C48" si="9">D42+E42</f>
        <v>6980.8211600000004</v>
      </c>
      <c r="D42" s="170">
        <f>3790.05643+2769.64734</f>
        <v>6559.7037700000001</v>
      </c>
      <c r="E42" s="170">
        <v>421.11739</v>
      </c>
      <c r="F42" s="170">
        <f t="shared" ref="F42:F48" si="10">G42+H42</f>
        <v>6980.8211600000004</v>
      </c>
      <c r="G42" s="170">
        <f>3790.05643+2769.64734</f>
        <v>6559.7037700000001</v>
      </c>
      <c r="H42" s="170">
        <v>421.11739</v>
      </c>
      <c r="I42" s="170">
        <f t="shared" si="6"/>
        <v>0</v>
      </c>
      <c r="J42" s="170">
        <f t="shared" si="7"/>
        <v>0</v>
      </c>
      <c r="K42" s="170">
        <f t="shared" si="8"/>
        <v>0</v>
      </c>
    </row>
    <row r="43" spans="1:11" s="47" customFormat="1" ht="31.5" x14ac:dyDescent="0.25">
      <c r="A43" s="809"/>
      <c r="B43" s="359" t="s">
        <v>753</v>
      </c>
      <c r="C43" s="170">
        <f t="shared" si="9"/>
        <v>1750.1732</v>
      </c>
      <c r="D43" s="170">
        <v>1575.15588</v>
      </c>
      <c r="E43" s="170">
        <v>175.01732000000001</v>
      </c>
      <c r="F43" s="170">
        <f t="shared" si="10"/>
        <v>1750.1732</v>
      </c>
      <c r="G43" s="170">
        <v>1575.15588</v>
      </c>
      <c r="H43" s="170">
        <v>175.01732000000001</v>
      </c>
      <c r="I43" s="170">
        <f t="shared" si="6"/>
        <v>0</v>
      </c>
      <c r="J43" s="170">
        <f t="shared" si="7"/>
        <v>0</v>
      </c>
      <c r="K43" s="170">
        <f t="shared" si="8"/>
        <v>0</v>
      </c>
    </row>
    <row r="44" spans="1:11" s="47" customFormat="1" ht="47.25" x14ac:dyDescent="0.25">
      <c r="A44" s="810"/>
      <c r="B44" s="359" t="s">
        <v>754</v>
      </c>
      <c r="C44" s="170">
        <f t="shared" si="9"/>
        <v>401.23525000000001</v>
      </c>
      <c r="D44" s="170">
        <v>361.11171999999999</v>
      </c>
      <c r="E44" s="170">
        <v>40.123530000000002</v>
      </c>
      <c r="F44" s="170">
        <f t="shared" si="10"/>
        <v>401.23525000000001</v>
      </c>
      <c r="G44" s="170">
        <v>361.11171999999999</v>
      </c>
      <c r="H44" s="170">
        <v>40.123530000000002</v>
      </c>
      <c r="I44" s="170">
        <f t="shared" si="6"/>
        <v>0</v>
      </c>
      <c r="J44" s="170">
        <f t="shared" si="7"/>
        <v>0</v>
      </c>
      <c r="K44" s="170">
        <f t="shared" si="8"/>
        <v>0</v>
      </c>
    </row>
    <row r="45" spans="1:11" s="47" customFormat="1" ht="31.5" x14ac:dyDescent="0.25">
      <c r="A45" s="358"/>
      <c r="B45" s="173" t="s">
        <v>755</v>
      </c>
      <c r="C45" s="170">
        <f t="shared" si="9"/>
        <v>599.99521000000004</v>
      </c>
      <c r="D45" s="174">
        <v>539.99567999999999</v>
      </c>
      <c r="E45" s="174">
        <v>59.99953</v>
      </c>
      <c r="F45" s="170">
        <f t="shared" si="10"/>
        <v>599.99521000000004</v>
      </c>
      <c r="G45" s="174">
        <v>539.99567999999999</v>
      </c>
      <c r="H45" s="174">
        <v>59.99953</v>
      </c>
      <c r="I45" s="170">
        <f t="shared" si="6"/>
        <v>0</v>
      </c>
      <c r="J45" s="170">
        <f t="shared" si="7"/>
        <v>0</v>
      </c>
      <c r="K45" s="170">
        <f t="shared" si="8"/>
        <v>0</v>
      </c>
    </row>
    <row r="46" spans="1:11" s="47" customFormat="1" ht="31.5" x14ac:dyDescent="0.25">
      <c r="A46" s="358"/>
      <c r="B46" s="173" t="s">
        <v>756</v>
      </c>
      <c r="C46" s="170">
        <f t="shared" si="9"/>
        <v>599.99279999999999</v>
      </c>
      <c r="D46" s="174">
        <v>539.99351999999999</v>
      </c>
      <c r="E46" s="174">
        <v>59.999279999999999</v>
      </c>
      <c r="F46" s="170">
        <f t="shared" si="10"/>
        <v>599.99279999999999</v>
      </c>
      <c r="G46" s="174">
        <v>539.99351999999999</v>
      </c>
      <c r="H46" s="174">
        <v>59.999279999999999</v>
      </c>
      <c r="I46" s="170">
        <f t="shared" si="6"/>
        <v>0</v>
      </c>
      <c r="J46" s="170">
        <f t="shared" si="7"/>
        <v>0</v>
      </c>
      <c r="K46" s="170">
        <f t="shared" si="8"/>
        <v>0</v>
      </c>
    </row>
    <row r="47" spans="1:11" s="47" customFormat="1" ht="31.5" x14ac:dyDescent="0.25">
      <c r="A47" s="358"/>
      <c r="B47" s="173" t="s">
        <v>757</v>
      </c>
      <c r="C47" s="170">
        <f t="shared" si="9"/>
        <v>599.96399999999994</v>
      </c>
      <c r="D47" s="174">
        <v>539.96759999999995</v>
      </c>
      <c r="E47" s="174">
        <v>59.996400000000001</v>
      </c>
      <c r="F47" s="170">
        <f t="shared" si="10"/>
        <v>599.96399999999994</v>
      </c>
      <c r="G47" s="174">
        <v>539.96759999999995</v>
      </c>
      <c r="H47" s="174">
        <v>59.996400000000001</v>
      </c>
      <c r="I47" s="170">
        <f t="shared" si="6"/>
        <v>0</v>
      </c>
      <c r="J47" s="170">
        <f t="shared" si="7"/>
        <v>0</v>
      </c>
      <c r="K47" s="170">
        <f t="shared" si="8"/>
        <v>0</v>
      </c>
    </row>
    <row r="48" spans="1:11" s="47" customFormat="1" ht="47.25" x14ac:dyDescent="0.25">
      <c r="A48" s="358"/>
      <c r="B48" s="173" t="s">
        <v>779</v>
      </c>
      <c r="C48" s="174">
        <f t="shared" si="9"/>
        <v>720.40014000000008</v>
      </c>
      <c r="D48" s="174">
        <v>648.36012000000005</v>
      </c>
      <c r="E48" s="174">
        <v>72.040019999999998</v>
      </c>
      <c r="F48" s="174">
        <f t="shared" si="10"/>
        <v>720.40014000000008</v>
      </c>
      <c r="G48" s="174">
        <v>648.36012000000005</v>
      </c>
      <c r="H48" s="174">
        <v>72.040019999999998</v>
      </c>
      <c r="I48" s="170">
        <f t="shared" si="6"/>
        <v>0</v>
      </c>
      <c r="J48" s="170">
        <f t="shared" si="7"/>
        <v>0</v>
      </c>
      <c r="K48" s="170">
        <f t="shared" si="8"/>
        <v>0</v>
      </c>
    </row>
    <row r="49" spans="1:11" s="40" customFormat="1" ht="36.75" customHeight="1" x14ac:dyDescent="0.25">
      <c r="A49" s="808"/>
      <c r="B49" s="357" t="s">
        <v>925</v>
      </c>
      <c r="C49" s="166">
        <f>SUM(C50:C55)</f>
        <v>3567.8864699999995</v>
      </c>
      <c r="D49" s="166"/>
      <c r="E49" s="166">
        <f>SUM(E50:E55)</f>
        <v>3567.8864699999995</v>
      </c>
      <c r="F49" s="166">
        <f>SUM(F50:F55)</f>
        <v>3567.8864699999995</v>
      </c>
      <c r="G49" s="166"/>
      <c r="H49" s="166">
        <f>SUM(H50:H55)</f>
        <v>3567.8864699999995</v>
      </c>
      <c r="I49" s="166">
        <f>SUM(I50:I55)</f>
        <v>0</v>
      </c>
      <c r="J49" s="166">
        <v>0</v>
      </c>
      <c r="K49" s="166">
        <f>SUM(K50:K55)</f>
        <v>0</v>
      </c>
    </row>
    <row r="50" spans="1:11" s="47" customFormat="1" ht="31.5" customHeight="1" x14ac:dyDescent="0.25">
      <c r="A50" s="809"/>
      <c r="B50" s="356" t="s">
        <v>924</v>
      </c>
      <c r="C50" s="170">
        <f>D50+E50</f>
        <v>599.98212999999998</v>
      </c>
      <c r="D50" s="170"/>
      <c r="E50" s="170">
        <v>599.98212999999998</v>
      </c>
      <c r="F50" s="170">
        <v>599.98212999999998</v>
      </c>
      <c r="G50" s="170"/>
      <c r="H50" s="170">
        <v>599.98212999999998</v>
      </c>
      <c r="I50" s="170">
        <f t="shared" ref="I50:I74" si="11">C50-F50</f>
        <v>0</v>
      </c>
      <c r="J50" s="170">
        <f t="shared" ref="J50:J74" si="12">D50-G50</f>
        <v>0</v>
      </c>
      <c r="K50" s="170">
        <f t="shared" ref="K50:K74" si="13">E50-H50</f>
        <v>0</v>
      </c>
    </row>
    <row r="51" spans="1:11" s="353" customFormat="1" ht="15.75" x14ac:dyDescent="0.25">
      <c r="A51" s="809"/>
      <c r="B51" s="354" t="s">
        <v>758</v>
      </c>
      <c r="C51" s="170">
        <f>D51+E51</f>
        <v>593.65335000000005</v>
      </c>
      <c r="D51" s="170"/>
      <c r="E51" s="174">
        <v>593.65335000000005</v>
      </c>
      <c r="F51" s="174">
        <v>593.65335000000005</v>
      </c>
      <c r="G51" s="170"/>
      <c r="H51" s="174">
        <v>593.65335000000005</v>
      </c>
      <c r="I51" s="170">
        <f t="shared" si="11"/>
        <v>0</v>
      </c>
      <c r="J51" s="170">
        <f t="shared" si="12"/>
        <v>0</v>
      </c>
      <c r="K51" s="170">
        <f t="shared" si="13"/>
        <v>0</v>
      </c>
    </row>
    <row r="52" spans="1:11" s="353" customFormat="1" ht="31.5" x14ac:dyDescent="0.25">
      <c r="A52" s="809"/>
      <c r="B52" s="176" t="s">
        <v>759</v>
      </c>
      <c r="C52" s="174">
        <v>600</v>
      </c>
      <c r="D52" s="170"/>
      <c r="E52" s="174">
        <v>600</v>
      </c>
      <c r="F52" s="174">
        <v>600</v>
      </c>
      <c r="G52" s="170"/>
      <c r="H52" s="174">
        <v>600</v>
      </c>
      <c r="I52" s="170">
        <f t="shared" si="11"/>
        <v>0</v>
      </c>
      <c r="J52" s="170">
        <f t="shared" si="12"/>
        <v>0</v>
      </c>
      <c r="K52" s="170">
        <f t="shared" si="13"/>
        <v>0</v>
      </c>
    </row>
    <row r="53" spans="1:11" s="353" customFormat="1" ht="78.75" x14ac:dyDescent="0.25">
      <c r="A53" s="810"/>
      <c r="B53" s="176" t="s">
        <v>760</v>
      </c>
      <c r="C53" s="170">
        <f>D53+E53</f>
        <v>575.22999000000004</v>
      </c>
      <c r="D53" s="170"/>
      <c r="E53" s="174">
        <v>575.22999000000004</v>
      </c>
      <c r="F53" s="174">
        <v>575.22999000000004</v>
      </c>
      <c r="G53" s="170"/>
      <c r="H53" s="174">
        <v>575.22999000000004</v>
      </c>
      <c r="I53" s="170">
        <f t="shared" si="11"/>
        <v>0</v>
      </c>
      <c r="J53" s="170">
        <f t="shared" si="12"/>
        <v>0</v>
      </c>
      <c r="K53" s="170">
        <f t="shared" si="13"/>
        <v>0</v>
      </c>
    </row>
    <row r="54" spans="1:11" s="353" customFormat="1" ht="47.25" x14ac:dyDescent="0.25">
      <c r="A54" s="355"/>
      <c r="B54" s="354" t="s">
        <v>923</v>
      </c>
      <c r="C54" s="174">
        <v>600</v>
      </c>
      <c r="D54" s="174"/>
      <c r="E54" s="174">
        <v>600</v>
      </c>
      <c r="F54" s="174">
        <v>600</v>
      </c>
      <c r="G54" s="174"/>
      <c r="H54" s="174">
        <v>600</v>
      </c>
      <c r="I54" s="174">
        <f t="shared" si="11"/>
        <v>0</v>
      </c>
      <c r="J54" s="174">
        <f t="shared" si="12"/>
        <v>0</v>
      </c>
      <c r="K54" s="174">
        <f t="shared" si="13"/>
        <v>0</v>
      </c>
    </row>
    <row r="55" spans="1:11" s="353" customFormat="1" ht="47.25" x14ac:dyDescent="0.25">
      <c r="A55" s="355"/>
      <c r="B55" s="354" t="s">
        <v>922</v>
      </c>
      <c r="C55" s="160">
        <f>D55+E55</f>
        <v>599.02099999999996</v>
      </c>
      <c r="D55" s="174"/>
      <c r="E55" s="160">
        <v>599.02099999999996</v>
      </c>
      <c r="F55" s="160">
        <f>G55+H55</f>
        <v>599.02099999999996</v>
      </c>
      <c r="G55" s="174"/>
      <c r="H55" s="160">
        <v>599.02099999999996</v>
      </c>
      <c r="I55" s="174">
        <f t="shared" si="11"/>
        <v>0</v>
      </c>
      <c r="J55" s="174">
        <f t="shared" si="12"/>
        <v>0</v>
      </c>
      <c r="K55" s="174">
        <f t="shared" si="13"/>
        <v>0</v>
      </c>
    </row>
    <row r="56" spans="1:11" s="37" customFormat="1" ht="15.75" x14ac:dyDescent="0.25">
      <c r="A56" s="164"/>
      <c r="B56" s="165" t="s">
        <v>761</v>
      </c>
      <c r="C56" s="166">
        <f>SUM(C58:C68)</f>
        <v>4346.5858699999999</v>
      </c>
      <c r="D56" s="166"/>
      <c r="E56" s="166">
        <f>SUM(E58:E68)</f>
        <v>4346.5858699999999</v>
      </c>
      <c r="F56" s="166">
        <f>SUM(F58:F68)</f>
        <v>4346.5858699999999</v>
      </c>
      <c r="G56" s="166"/>
      <c r="H56" s="166">
        <f>SUM(H58:H68)</f>
        <v>4346.5858699999999</v>
      </c>
      <c r="I56" s="166">
        <f t="shared" si="11"/>
        <v>0</v>
      </c>
      <c r="J56" s="166">
        <f t="shared" si="12"/>
        <v>0</v>
      </c>
      <c r="K56" s="166">
        <f t="shared" si="13"/>
        <v>0</v>
      </c>
    </row>
    <row r="57" spans="1:11" ht="15.75" x14ac:dyDescent="0.25">
      <c r="A57" s="177"/>
      <c r="B57" s="178" t="s">
        <v>271</v>
      </c>
      <c r="C57" s="163"/>
      <c r="D57" s="163"/>
      <c r="E57" s="163"/>
      <c r="F57" s="163"/>
      <c r="G57" s="163"/>
      <c r="H57" s="163"/>
      <c r="I57" s="163">
        <f t="shared" si="11"/>
        <v>0</v>
      </c>
      <c r="J57" s="163">
        <f t="shared" si="12"/>
        <v>0</v>
      </c>
      <c r="K57" s="163">
        <f t="shared" si="13"/>
        <v>0</v>
      </c>
    </row>
    <row r="58" spans="1:11" s="47" customFormat="1" ht="31.5" x14ac:dyDescent="0.25">
      <c r="A58" s="171"/>
      <c r="B58" s="179" t="s">
        <v>762</v>
      </c>
      <c r="C58" s="170">
        <f>D58+E58</f>
        <v>995.75617</v>
      </c>
      <c r="D58" s="172"/>
      <c r="E58" s="172">
        <f>1818.3625-822.60633</f>
        <v>995.75617</v>
      </c>
      <c r="F58" s="172">
        <f>1818.3625-822.60633</f>
        <v>995.75617</v>
      </c>
      <c r="G58" s="172"/>
      <c r="H58" s="172">
        <f>1818.3625-822.60633</f>
        <v>995.75617</v>
      </c>
      <c r="I58" s="172">
        <f t="shared" si="11"/>
        <v>0</v>
      </c>
      <c r="J58" s="172">
        <f t="shared" si="12"/>
        <v>0</v>
      </c>
      <c r="K58" s="172">
        <f t="shared" si="13"/>
        <v>0</v>
      </c>
    </row>
    <row r="59" spans="1:11" s="47" customFormat="1" ht="31.5" x14ac:dyDescent="0.25">
      <c r="A59" s="171"/>
      <c r="B59" s="179" t="s">
        <v>763</v>
      </c>
      <c r="C59" s="172">
        <v>599.97931000000005</v>
      </c>
      <c r="D59" s="172"/>
      <c r="E59" s="172">
        <v>599.97931000000005</v>
      </c>
      <c r="F59" s="172">
        <v>599.97931000000005</v>
      </c>
      <c r="G59" s="172"/>
      <c r="H59" s="172">
        <v>599.97931000000005</v>
      </c>
      <c r="I59" s="172">
        <f t="shared" si="11"/>
        <v>0</v>
      </c>
      <c r="J59" s="172">
        <f t="shared" si="12"/>
        <v>0</v>
      </c>
      <c r="K59" s="172">
        <f t="shared" si="13"/>
        <v>0</v>
      </c>
    </row>
    <row r="60" spans="1:11" s="47" customFormat="1" ht="31.5" x14ac:dyDescent="0.25">
      <c r="A60" s="171"/>
      <c r="B60" s="179" t="s">
        <v>764</v>
      </c>
      <c r="C60" s="172">
        <v>219.10459</v>
      </c>
      <c r="D60" s="172"/>
      <c r="E60" s="172">
        <v>219.10459</v>
      </c>
      <c r="F60" s="172">
        <v>219.10459</v>
      </c>
      <c r="G60" s="172"/>
      <c r="H60" s="172">
        <v>219.10459</v>
      </c>
      <c r="I60" s="174">
        <f t="shared" si="11"/>
        <v>0</v>
      </c>
      <c r="J60" s="174">
        <f t="shared" si="12"/>
        <v>0</v>
      </c>
      <c r="K60" s="174">
        <f t="shared" si="13"/>
        <v>0</v>
      </c>
    </row>
    <row r="61" spans="1:11" s="352" customFormat="1" ht="31.5" x14ac:dyDescent="0.25">
      <c r="A61" s="171"/>
      <c r="B61" s="179" t="s">
        <v>921</v>
      </c>
      <c r="C61" s="160">
        <v>600</v>
      </c>
      <c r="D61" s="163"/>
      <c r="E61" s="163">
        <v>600</v>
      </c>
      <c r="F61" s="163">
        <v>600</v>
      </c>
      <c r="G61" s="163"/>
      <c r="H61" s="163">
        <v>600</v>
      </c>
      <c r="I61" s="172">
        <f t="shared" si="11"/>
        <v>0</v>
      </c>
      <c r="J61" s="172">
        <f t="shared" si="12"/>
        <v>0</v>
      </c>
      <c r="K61" s="172">
        <f t="shared" si="13"/>
        <v>0</v>
      </c>
    </row>
    <row r="62" spans="1:11" s="352" customFormat="1" ht="47.25" x14ac:dyDescent="0.25">
      <c r="A62" s="171"/>
      <c r="B62" s="179" t="s">
        <v>920</v>
      </c>
      <c r="C62" s="160">
        <v>210.04329999999999</v>
      </c>
      <c r="D62" s="163"/>
      <c r="E62" s="163">
        <v>210.04329999999999</v>
      </c>
      <c r="F62" s="163">
        <v>210.04329999999999</v>
      </c>
      <c r="G62" s="163"/>
      <c r="H62" s="163">
        <v>210.04329999999999</v>
      </c>
      <c r="I62" s="172">
        <f t="shared" si="11"/>
        <v>0</v>
      </c>
      <c r="J62" s="172">
        <f t="shared" si="12"/>
        <v>0</v>
      </c>
      <c r="K62" s="172">
        <f t="shared" si="13"/>
        <v>0</v>
      </c>
    </row>
    <row r="63" spans="1:11" s="47" customFormat="1" ht="51" customHeight="1" x14ac:dyDescent="0.25">
      <c r="A63" s="171"/>
      <c r="B63" s="179" t="s">
        <v>919</v>
      </c>
      <c r="C63" s="170">
        <v>70.806330000000003</v>
      </c>
      <c r="D63" s="172"/>
      <c r="E63" s="172">
        <v>70.806330000000003</v>
      </c>
      <c r="F63" s="172">
        <v>70.806330000000003</v>
      </c>
      <c r="G63" s="172"/>
      <c r="H63" s="172">
        <v>70.806330000000003</v>
      </c>
      <c r="I63" s="172">
        <f t="shared" si="11"/>
        <v>0</v>
      </c>
      <c r="J63" s="172">
        <f t="shared" si="12"/>
        <v>0</v>
      </c>
      <c r="K63" s="172">
        <f t="shared" si="13"/>
        <v>0</v>
      </c>
    </row>
    <row r="64" spans="1:11" s="47" customFormat="1" ht="63" x14ac:dyDescent="0.25">
      <c r="A64" s="171"/>
      <c r="B64" s="179" t="s">
        <v>918</v>
      </c>
      <c r="C64" s="170">
        <f>E64</f>
        <v>583.08397000000002</v>
      </c>
      <c r="D64" s="172"/>
      <c r="E64" s="172">
        <v>583.08397000000002</v>
      </c>
      <c r="F64" s="172">
        <v>583.08397000000002</v>
      </c>
      <c r="G64" s="172"/>
      <c r="H64" s="172">
        <v>583.08397000000002</v>
      </c>
      <c r="I64" s="172">
        <f t="shared" si="11"/>
        <v>0</v>
      </c>
      <c r="J64" s="172">
        <f t="shared" si="12"/>
        <v>0</v>
      </c>
      <c r="K64" s="172">
        <f t="shared" si="13"/>
        <v>0</v>
      </c>
    </row>
    <row r="65" spans="1:11" s="352" customFormat="1" ht="31.5" x14ac:dyDescent="0.25">
      <c r="A65" s="171"/>
      <c r="B65" s="179" t="s">
        <v>765</v>
      </c>
      <c r="C65" s="172">
        <v>200</v>
      </c>
      <c r="D65" s="163"/>
      <c r="E65" s="172">
        <v>200</v>
      </c>
      <c r="F65" s="172">
        <v>200</v>
      </c>
      <c r="G65" s="163"/>
      <c r="H65" s="172">
        <v>200</v>
      </c>
      <c r="I65" s="174">
        <f t="shared" si="11"/>
        <v>0</v>
      </c>
      <c r="J65" s="174">
        <f t="shared" si="12"/>
        <v>0</v>
      </c>
      <c r="K65" s="174">
        <f t="shared" si="13"/>
        <v>0</v>
      </c>
    </row>
    <row r="66" spans="1:11" s="352" customFormat="1" ht="47.25" x14ac:dyDescent="0.25">
      <c r="A66" s="171"/>
      <c r="B66" s="179" t="s">
        <v>766</v>
      </c>
      <c r="C66" s="172">
        <v>45.185870000000001</v>
      </c>
      <c r="D66" s="163"/>
      <c r="E66" s="172">
        <v>45.185870000000001</v>
      </c>
      <c r="F66" s="172">
        <v>45.185870000000001</v>
      </c>
      <c r="G66" s="163"/>
      <c r="H66" s="172">
        <v>45.185870000000001</v>
      </c>
      <c r="I66" s="174">
        <f t="shared" si="11"/>
        <v>0</v>
      </c>
      <c r="J66" s="174">
        <f t="shared" si="12"/>
        <v>0</v>
      </c>
      <c r="K66" s="174">
        <f t="shared" si="13"/>
        <v>0</v>
      </c>
    </row>
    <row r="67" spans="1:11" s="352" customFormat="1" ht="31.5" x14ac:dyDescent="0.25">
      <c r="A67" s="171"/>
      <c r="B67" s="179" t="s">
        <v>767</v>
      </c>
      <c r="C67" s="172">
        <v>600</v>
      </c>
      <c r="D67" s="163"/>
      <c r="E67" s="172">
        <v>600</v>
      </c>
      <c r="F67" s="172">
        <v>600</v>
      </c>
      <c r="G67" s="163"/>
      <c r="H67" s="172">
        <v>600</v>
      </c>
      <c r="I67" s="174">
        <f t="shared" si="11"/>
        <v>0</v>
      </c>
      <c r="J67" s="174">
        <f t="shared" si="12"/>
        <v>0</v>
      </c>
      <c r="K67" s="174">
        <f t="shared" si="13"/>
        <v>0</v>
      </c>
    </row>
    <row r="68" spans="1:11" s="352" customFormat="1" ht="47.25" x14ac:dyDescent="0.25">
      <c r="A68" s="171"/>
      <c r="B68" s="179" t="s">
        <v>768</v>
      </c>
      <c r="C68" s="172">
        <v>222.62633</v>
      </c>
      <c r="D68" s="163"/>
      <c r="E68" s="172">
        <v>222.62633</v>
      </c>
      <c r="F68" s="172">
        <v>222.62633</v>
      </c>
      <c r="G68" s="163"/>
      <c r="H68" s="172">
        <v>222.62633</v>
      </c>
      <c r="I68" s="174">
        <f t="shared" si="11"/>
        <v>0</v>
      </c>
      <c r="J68" s="174">
        <f t="shared" si="12"/>
        <v>0</v>
      </c>
      <c r="K68" s="174">
        <f t="shared" si="13"/>
        <v>0</v>
      </c>
    </row>
    <row r="69" spans="1:11" s="351" customFormat="1" ht="63" x14ac:dyDescent="0.25">
      <c r="A69" s="175"/>
      <c r="B69" s="180" t="s">
        <v>917</v>
      </c>
      <c r="C69" s="166">
        <v>315</v>
      </c>
      <c r="D69" s="181"/>
      <c r="E69" s="181">
        <v>315</v>
      </c>
      <c r="F69" s="181">
        <v>315</v>
      </c>
      <c r="G69" s="181"/>
      <c r="H69" s="181">
        <v>315</v>
      </c>
      <c r="I69" s="181">
        <f t="shared" si="11"/>
        <v>0</v>
      </c>
      <c r="J69" s="181">
        <f t="shared" si="12"/>
        <v>0</v>
      </c>
      <c r="K69" s="181">
        <f t="shared" si="13"/>
        <v>0</v>
      </c>
    </row>
    <row r="70" spans="1:11" s="351" customFormat="1" ht="78.75" x14ac:dyDescent="0.25">
      <c r="A70" s="175"/>
      <c r="B70" s="180" t="s">
        <v>769</v>
      </c>
      <c r="C70" s="166">
        <v>819</v>
      </c>
      <c r="D70" s="181"/>
      <c r="E70" s="181">
        <v>819</v>
      </c>
      <c r="F70" s="181">
        <v>819</v>
      </c>
      <c r="G70" s="181"/>
      <c r="H70" s="181">
        <v>819</v>
      </c>
      <c r="I70" s="181">
        <f t="shared" si="11"/>
        <v>0</v>
      </c>
      <c r="J70" s="181">
        <f t="shared" si="12"/>
        <v>0</v>
      </c>
      <c r="K70" s="181">
        <f t="shared" si="13"/>
        <v>0</v>
      </c>
    </row>
    <row r="71" spans="1:11" s="349" customFormat="1" ht="31.5" x14ac:dyDescent="0.25">
      <c r="A71" s="155" t="s">
        <v>770</v>
      </c>
      <c r="B71" s="161" t="s">
        <v>399</v>
      </c>
      <c r="C71" s="157">
        <f>D71+E71</f>
        <v>26227.3</v>
      </c>
      <c r="D71" s="157">
        <v>0</v>
      </c>
      <c r="E71" s="157">
        <f>E72</f>
        <v>26227.3</v>
      </c>
      <c r="F71" s="157">
        <f>H71</f>
        <v>24287.919310000001</v>
      </c>
      <c r="G71" s="157"/>
      <c r="H71" s="157">
        <v>24287.919310000001</v>
      </c>
      <c r="I71" s="157">
        <f t="shared" si="11"/>
        <v>1939.3806899999981</v>
      </c>
      <c r="J71" s="350">
        <f t="shared" si="12"/>
        <v>0</v>
      </c>
      <c r="K71" s="157">
        <f t="shared" si="13"/>
        <v>1939.3806899999981</v>
      </c>
    </row>
    <row r="72" spans="1:11" s="37" customFormat="1" ht="15.75" x14ac:dyDescent="0.25">
      <c r="A72" s="158"/>
      <c r="B72" s="348" t="s">
        <v>771</v>
      </c>
      <c r="C72" s="160">
        <f>D72+E72</f>
        <v>26227.3</v>
      </c>
      <c r="D72" s="160">
        <v>0</v>
      </c>
      <c r="E72" s="160">
        <v>26227.3</v>
      </c>
      <c r="F72" s="347">
        <f>H72</f>
        <v>24287.919310000001</v>
      </c>
      <c r="G72" s="160"/>
      <c r="H72" s="347">
        <v>24287.919310000001</v>
      </c>
      <c r="I72" s="160">
        <f t="shared" si="11"/>
        <v>1939.3806899999981</v>
      </c>
      <c r="J72" s="346">
        <f t="shared" si="12"/>
        <v>0</v>
      </c>
      <c r="K72" s="160">
        <f t="shared" si="13"/>
        <v>1939.3806899999981</v>
      </c>
    </row>
    <row r="73" spans="1:11" s="344" customFormat="1" ht="47.25" x14ac:dyDescent="0.25">
      <c r="A73" s="152" t="s">
        <v>772</v>
      </c>
      <c r="B73" s="153" t="s">
        <v>773</v>
      </c>
      <c r="C73" s="154">
        <f>C75</f>
        <v>770.62310000000002</v>
      </c>
      <c r="D73" s="154">
        <v>0</v>
      </c>
      <c r="E73" s="154">
        <f>E75</f>
        <v>770.62310000000002</v>
      </c>
      <c r="F73" s="154">
        <f>H73</f>
        <v>602.91680999999994</v>
      </c>
      <c r="G73" s="154">
        <v>0</v>
      </c>
      <c r="H73" s="154">
        <f>H75</f>
        <v>602.91680999999994</v>
      </c>
      <c r="I73" s="154">
        <f t="shared" si="11"/>
        <v>167.70629000000008</v>
      </c>
      <c r="J73" s="345">
        <f t="shared" si="12"/>
        <v>0</v>
      </c>
      <c r="K73" s="154">
        <f t="shared" si="13"/>
        <v>167.70629000000008</v>
      </c>
    </row>
    <row r="74" spans="1:11" s="37" customFormat="1" ht="47.25" x14ac:dyDescent="0.25">
      <c r="A74" s="155" t="s">
        <v>774</v>
      </c>
      <c r="B74" s="156" t="s">
        <v>775</v>
      </c>
      <c r="C74" s="182">
        <f>C75</f>
        <v>770.62310000000002</v>
      </c>
      <c r="D74" s="182"/>
      <c r="E74" s="182">
        <f>E75</f>
        <v>770.62310000000002</v>
      </c>
      <c r="F74" s="182">
        <f>F75</f>
        <v>602.91680999999994</v>
      </c>
      <c r="G74" s="182"/>
      <c r="H74" s="182">
        <f>H75</f>
        <v>602.91680999999994</v>
      </c>
      <c r="I74" s="182">
        <f t="shared" si="11"/>
        <v>167.70629000000008</v>
      </c>
      <c r="J74" s="343">
        <f t="shared" si="12"/>
        <v>0</v>
      </c>
      <c r="K74" s="182">
        <f t="shared" si="13"/>
        <v>167.70629000000008</v>
      </c>
    </row>
    <row r="75" spans="1:11" ht="63" x14ac:dyDescent="0.25">
      <c r="A75" s="177"/>
      <c r="B75" s="178" t="s">
        <v>776</v>
      </c>
      <c r="C75" s="163">
        <f>E75</f>
        <v>770.62310000000002</v>
      </c>
      <c r="D75" s="163"/>
      <c r="E75" s="163">
        <f>E76+E79+E77+E78</f>
        <v>770.62310000000002</v>
      </c>
      <c r="F75" s="163">
        <f>F76+F77+F79</f>
        <v>602.91680999999994</v>
      </c>
      <c r="G75" s="163"/>
      <c r="H75" s="163">
        <f>H76+H77+H79</f>
        <v>602.91680999999994</v>
      </c>
      <c r="I75" s="163">
        <f t="shared" ref="I75:I81" si="14">C75-F75</f>
        <v>167.70629000000008</v>
      </c>
      <c r="J75" s="342"/>
      <c r="K75" s="341">
        <f t="shared" ref="K75:K81" si="15">E75-H75</f>
        <v>167.70629000000008</v>
      </c>
    </row>
    <row r="76" spans="1:11" s="47" customFormat="1" ht="47.25" x14ac:dyDescent="0.25">
      <c r="A76" s="171"/>
      <c r="B76" s="183" t="s">
        <v>916</v>
      </c>
      <c r="C76" s="172">
        <f>E76</f>
        <v>155.91681</v>
      </c>
      <c r="D76" s="172"/>
      <c r="E76" s="172">
        <v>155.91681</v>
      </c>
      <c r="F76" s="172">
        <f>H76</f>
        <v>155.91681</v>
      </c>
      <c r="G76" s="172"/>
      <c r="H76" s="172">
        <v>155.91681</v>
      </c>
      <c r="I76" s="172">
        <f t="shared" si="14"/>
        <v>0</v>
      </c>
      <c r="J76" s="340"/>
      <c r="K76" s="339">
        <f t="shared" si="15"/>
        <v>0</v>
      </c>
    </row>
    <row r="77" spans="1:11" s="47" customFormat="1" ht="47.25" x14ac:dyDescent="0.25">
      <c r="A77" s="171"/>
      <c r="B77" s="183" t="s">
        <v>915</v>
      </c>
      <c r="C77" s="172">
        <f>E77</f>
        <v>387</v>
      </c>
      <c r="D77" s="172"/>
      <c r="E77" s="172">
        <v>387</v>
      </c>
      <c r="F77" s="172">
        <v>387</v>
      </c>
      <c r="G77" s="172"/>
      <c r="H77" s="172">
        <v>387</v>
      </c>
      <c r="I77" s="172">
        <f t="shared" si="14"/>
        <v>0</v>
      </c>
      <c r="J77" s="340"/>
      <c r="K77" s="339">
        <f t="shared" si="15"/>
        <v>0</v>
      </c>
    </row>
    <row r="78" spans="1:11" s="47" customFormat="1" ht="47.25" x14ac:dyDescent="0.25">
      <c r="A78" s="171"/>
      <c r="B78" s="183" t="s">
        <v>777</v>
      </c>
      <c r="C78" s="172">
        <f>E78</f>
        <v>167.70629000000002</v>
      </c>
      <c r="D78" s="172"/>
      <c r="E78" s="172">
        <f>7.38319+160.3231</f>
        <v>167.70629000000002</v>
      </c>
      <c r="F78" s="172">
        <v>0</v>
      </c>
      <c r="G78" s="172"/>
      <c r="H78" s="172">
        <v>0</v>
      </c>
      <c r="I78" s="172">
        <f t="shared" si="14"/>
        <v>167.70629000000002</v>
      </c>
      <c r="J78" s="340"/>
      <c r="K78" s="339">
        <f t="shared" si="15"/>
        <v>167.70629000000002</v>
      </c>
    </row>
    <row r="79" spans="1:11" s="47" customFormat="1" ht="31.5" x14ac:dyDescent="0.25">
      <c r="A79" s="171"/>
      <c r="B79" s="183" t="s">
        <v>778</v>
      </c>
      <c r="C79" s="172">
        <f>E79</f>
        <v>60</v>
      </c>
      <c r="D79" s="172"/>
      <c r="E79" s="172">
        <v>60</v>
      </c>
      <c r="F79" s="172">
        <v>60</v>
      </c>
      <c r="G79" s="172"/>
      <c r="H79" s="172">
        <v>60</v>
      </c>
      <c r="I79" s="172">
        <f t="shared" si="14"/>
        <v>0</v>
      </c>
      <c r="J79" s="340"/>
      <c r="K79" s="339">
        <f t="shared" si="15"/>
        <v>0</v>
      </c>
    </row>
    <row r="80" spans="1:11" ht="88.5" customHeight="1" x14ac:dyDescent="0.25">
      <c r="A80" s="149">
        <v>2</v>
      </c>
      <c r="B80" s="150" t="s">
        <v>1559</v>
      </c>
      <c r="C80" s="151">
        <v>300</v>
      </c>
      <c r="D80" s="151"/>
      <c r="E80" s="151">
        <v>300</v>
      </c>
      <c r="F80" s="151">
        <v>300</v>
      </c>
      <c r="G80" s="151"/>
      <c r="H80" s="151">
        <v>300</v>
      </c>
      <c r="I80" s="151">
        <f t="shared" si="14"/>
        <v>0</v>
      </c>
      <c r="J80" s="151">
        <f>D80-G80</f>
        <v>0</v>
      </c>
      <c r="K80" s="151">
        <f t="shared" si="15"/>
        <v>0</v>
      </c>
    </row>
    <row r="81" spans="1:11" ht="37.5" customHeight="1" x14ac:dyDescent="0.25">
      <c r="A81" s="338"/>
      <c r="B81" s="337" t="s">
        <v>914</v>
      </c>
      <c r="C81" s="336">
        <f t="shared" ref="C81:H81" si="16">C80+C31</f>
        <v>52927.2883</v>
      </c>
      <c r="D81" s="336">
        <f t="shared" si="16"/>
        <v>10764.2883</v>
      </c>
      <c r="E81" s="336">
        <f t="shared" si="16"/>
        <v>42163</v>
      </c>
      <c r="F81" s="336">
        <f t="shared" si="16"/>
        <v>47582.490220000007</v>
      </c>
      <c r="G81" s="336">
        <f t="shared" si="16"/>
        <v>10764.28829</v>
      </c>
      <c r="H81" s="336">
        <f t="shared" si="16"/>
        <v>36818.201930000003</v>
      </c>
      <c r="I81" s="336">
        <f t="shared" si="14"/>
        <v>5344.7980799999932</v>
      </c>
      <c r="J81" s="336">
        <f>D81-G81</f>
        <v>9.9999997473787516E-6</v>
      </c>
      <c r="K81" s="336">
        <f t="shared" si="15"/>
        <v>5344.7980699999971</v>
      </c>
    </row>
  </sheetData>
  <mergeCells count="33">
    <mergeCell ref="A8:C8"/>
    <mergeCell ref="A6:K6"/>
    <mergeCell ref="C29:C30"/>
    <mergeCell ref="J29:K29"/>
    <mergeCell ref="A9:C9"/>
    <mergeCell ref="A10:K10"/>
    <mergeCell ref="A12:A15"/>
    <mergeCell ref="B12:B15"/>
    <mergeCell ref="C12:E13"/>
    <mergeCell ref="F12:H13"/>
    <mergeCell ref="I12:K13"/>
    <mergeCell ref="C14:C15"/>
    <mergeCell ref="D14:E14"/>
    <mergeCell ref="F14:F15"/>
    <mergeCell ref="G14:H14"/>
    <mergeCell ref="I14:I15"/>
    <mergeCell ref="J14:K14"/>
    <mergeCell ref="J1:K1"/>
    <mergeCell ref="D2:K2"/>
    <mergeCell ref="D3:K3"/>
    <mergeCell ref="J4:K4"/>
    <mergeCell ref="A49:A53"/>
    <mergeCell ref="D29:E29"/>
    <mergeCell ref="F29:F30"/>
    <mergeCell ref="G29:H29"/>
    <mergeCell ref="I29:I30"/>
    <mergeCell ref="A42:A44"/>
    <mergeCell ref="A25:K25"/>
    <mergeCell ref="A27:A30"/>
    <mergeCell ref="B27:B30"/>
    <mergeCell ref="C27:E28"/>
    <mergeCell ref="F27:H28"/>
    <mergeCell ref="I27:K28"/>
  </mergeCells>
  <pageMargins left="1.1023622047244095" right="0.31496062992125984" top="0.94488188976377963" bottom="0.35433070866141736" header="0.31496062992125984" footer="0.31496062992125984"/>
  <pageSetup paperSize="9"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view="pageBreakPreview" zoomScaleSheetLayoutView="100" workbookViewId="0">
      <selection activeCell="D16" sqref="D16"/>
    </sheetView>
  </sheetViews>
  <sheetFormatPr defaultColWidth="9.140625" defaultRowHeight="12.75" x14ac:dyDescent="0.2"/>
  <cols>
    <col min="1" max="1" width="18.28515625" style="285" customWidth="1"/>
    <col min="2" max="2" width="13.140625" style="285" customWidth="1"/>
    <col min="3" max="3" width="12.140625" style="285" customWidth="1"/>
    <col min="4" max="4" width="51.140625" style="285" customWidth="1"/>
    <col min="5" max="5" width="13.7109375" style="285" customWidth="1"/>
    <col min="6" max="6" width="16.140625" style="285" customWidth="1"/>
    <col min="7" max="16384" width="9.140625" style="285"/>
  </cols>
  <sheetData>
    <row r="1" spans="1:6" x14ac:dyDescent="0.2">
      <c r="A1" s="387"/>
      <c r="B1" s="387"/>
      <c r="C1" s="387"/>
      <c r="D1" s="387"/>
      <c r="E1" s="387"/>
      <c r="F1" s="264" t="s">
        <v>791</v>
      </c>
    </row>
    <row r="2" spans="1:6" x14ac:dyDescent="0.2">
      <c r="A2" s="823" t="s">
        <v>961</v>
      </c>
      <c r="B2" s="823"/>
      <c r="C2" s="823"/>
      <c r="D2" s="823"/>
      <c r="E2" s="823"/>
      <c r="F2" s="823"/>
    </row>
    <row r="3" spans="1:6" x14ac:dyDescent="0.2">
      <c r="A3" s="823" t="s">
        <v>792</v>
      </c>
      <c r="B3" s="823"/>
      <c r="C3" s="823"/>
      <c r="D3" s="823"/>
      <c r="E3" s="823"/>
      <c r="F3" s="823"/>
    </row>
    <row r="4" spans="1:6" x14ac:dyDescent="0.2">
      <c r="E4" s="807" t="s">
        <v>962</v>
      </c>
      <c r="F4" s="807"/>
    </row>
    <row r="5" spans="1:6" ht="13.15" x14ac:dyDescent="0.25">
      <c r="E5" s="386"/>
      <c r="F5" s="386"/>
    </row>
    <row r="6" spans="1:6" ht="45" customHeight="1" x14ac:dyDescent="0.2">
      <c r="A6" s="824" t="s">
        <v>963</v>
      </c>
      <c r="B6" s="824"/>
      <c r="C6" s="824"/>
      <c r="D6" s="824"/>
      <c r="E6" s="824"/>
      <c r="F6" s="824"/>
    </row>
    <row r="7" spans="1:6" ht="16.5" thickBot="1" x14ac:dyDescent="0.3">
      <c r="A7" s="385"/>
      <c r="B7" s="384"/>
      <c r="C7" s="384"/>
      <c r="D7" s="384"/>
      <c r="E7" s="825" t="s">
        <v>960</v>
      </c>
      <c r="F7" s="826"/>
    </row>
    <row r="8" spans="1:6" ht="45.75" customHeight="1" thickBot="1" x14ac:dyDescent="0.25">
      <c r="A8" s="827" t="s">
        <v>959</v>
      </c>
      <c r="B8" s="829" t="s">
        <v>958</v>
      </c>
      <c r="C8" s="830"/>
      <c r="D8" s="831" t="s">
        <v>957</v>
      </c>
      <c r="E8" s="831" t="s">
        <v>956</v>
      </c>
      <c r="F8" s="831" t="s">
        <v>955</v>
      </c>
    </row>
    <row r="9" spans="1:6" ht="30.75" thickBot="1" x14ac:dyDescent="0.25">
      <c r="A9" s="828"/>
      <c r="B9" s="383" t="s">
        <v>954</v>
      </c>
      <c r="C9" s="383" t="s">
        <v>953</v>
      </c>
      <c r="D9" s="832"/>
      <c r="E9" s="832"/>
      <c r="F9" s="832"/>
    </row>
    <row r="10" spans="1:6" ht="14.25" x14ac:dyDescent="0.2">
      <c r="A10" s="833" t="s">
        <v>964</v>
      </c>
      <c r="B10" s="834"/>
      <c r="C10" s="834"/>
      <c r="D10" s="835"/>
      <c r="E10" s="836">
        <v>631000</v>
      </c>
      <c r="F10" s="837"/>
    </row>
    <row r="11" spans="1:6" ht="45" x14ac:dyDescent="0.2">
      <c r="A11" s="838" t="s">
        <v>557</v>
      </c>
      <c r="B11" s="382">
        <v>44924</v>
      </c>
      <c r="C11" s="381" t="s">
        <v>966</v>
      </c>
      <c r="D11" s="380" t="s">
        <v>965</v>
      </c>
      <c r="E11" s="393">
        <v>22695</v>
      </c>
      <c r="F11" s="379">
        <v>22695</v>
      </c>
    </row>
    <row r="12" spans="1:6" ht="45" x14ac:dyDescent="0.2">
      <c r="A12" s="838"/>
      <c r="B12" s="382">
        <v>44958</v>
      </c>
      <c r="C12" s="381" t="s">
        <v>967</v>
      </c>
      <c r="D12" s="380" t="s">
        <v>965</v>
      </c>
      <c r="E12" s="393">
        <v>1395</v>
      </c>
      <c r="F12" s="379">
        <v>1395</v>
      </c>
    </row>
    <row r="13" spans="1:6" ht="15" x14ac:dyDescent="0.2">
      <c r="A13" s="838"/>
      <c r="B13" s="382">
        <v>45069</v>
      </c>
      <c r="C13" s="381" t="s">
        <v>968</v>
      </c>
      <c r="D13" s="380" t="s">
        <v>952</v>
      </c>
      <c r="E13" s="393">
        <v>32484</v>
      </c>
      <c r="F13" s="379">
        <v>32484</v>
      </c>
    </row>
    <row r="14" spans="1:6" ht="15" x14ac:dyDescent="0.2">
      <c r="A14" s="838"/>
      <c r="B14" s="382">
        <v>45111</v>
      </c>
      <c r="C14" s="381" t="s">
        <v>969</v>
      </c>
      <c r="D14" s="380" t="s">
        <v>952</v>
      </c>
      <c r="E14" s="393">
        <v>48726</v>
      </c>
      <c r="F14" s="379">
        <v>48726</v>
      </c>
    </row>
    <row r="15" spans="1:6" ht="45" x14ac:dyDescent="0.2">
      <c r="A15" s="838"/>
      <c r="B15" s="382">
        <v>45134</v>
      </c>
      <c r="C15" s="381" t="s">
        <v>970</v>
      </c>
      <c r="D15" s="380" t="s">
        <v>965</v>
      </c>
      <c r="E15" s="393">
        <v>30600</v>
      </c>
      <c r="F15" s="379">
        <v>30600</v>
      </c>
    </row>
    <row r="16" spans="1:6" ht="45" x14ac:dyDescent="0.2">
      <c r="A16" s="838"/>
      <c r="B16" s="382">
        <v>45175</v>
      </c>
      <c r="C16" s="381" t="s">
        <v>971</v>
      </c>
      <c r="D16" s="380" t="s">
        <v>972</v>
      </c>
      <c r="E16" s="379">
        <v>300000</v>
      </c>
      <c r="F16" s="379">
        <v>300000</v>
      </c>
    </row>
    <row r="17" spans="1:6" ht="45" x14ac:dyDescent="0.2">
      <c r="A17" s="838"/>
      <c r="B17" s="382">
        <v>45194</v>
      </c>
      <c r="C17" s="381" t="s">
        <v>973</v>
      </c>
      <c r="D17" s="380" t="s">
        <v>965</v>
      </c>
      <c r="E17" s="379">
        <v>15499.15</v>
      </c>
      <c r="F17" s="379">
        <v>15499.15</v>
      </c>
    </row>
    <row r="18" spans="1:6" ht="45" x14ac:dyDescent="0.2">
      <c r="A18" s="838"/>
      <c r="B18" s="382">
        <v>45226</v>
      </c>
      <c r="C18" s="381" t="s">
        <v>974</v>
      </c>
      <c r="D18" s="380" t="s">
        <v>965</v>
      </c>
      <c r="E18" s="379">
        <v>39283.599999999999</v>
      </c>
      <c r="F18" s="379">
        <v>39283.599999999999</v>
      </c>
    </row>
    <row r="19" spans="1:6" ht="45" x14ac:dyDescent="0.2">
      <c r="A19" s="838"/>
      <c r="B19" s="382">
        <v>45244</v>
      </c>
      <c r="C19" s="381" t="s">
        <v>975</v>
      </c>
      <c r="D19" s="380" t="s">
        <v>965</v>
      </c>
      <c r="E19" s="379">
        <v>37512</v>
      </c>
      <c r="F19" s="379">
        <v>37512</v>
      </c>
    </row>
    <row r="20" spans="1:6" ht="15" x14ac:dyDescent="0.2">
      <c r="A20" s="838"/>
      <c r="B20" s="382">
        <v>45260</v>
      </c>
      <c r="C20" s="381" t="s">
        <v>976</v>
      </c>
      <c r="D20" s="380" t="s">
        <v>952</v>
      </c>
      <c r="E20" s="379">
        <v>32484</v>
      </c>
      <c r="F20" s="379">
        <v>32484</v>
      </c>
    </row>
    <row r="21" spans="1:6" ht="45" x14ac:dyDescent="0.2">
      <c r="A21" s="838"/>
      <c r="B21" s="382">
        <v>45261</v>
      </c>
      <c r="C21" s="381" t="s">
        <v>977</v>
      </c>
      <c r="D21" s="380" t="s">
        <v>965</v>
      </c>
      <c r="E21" s="379">
        <v>36092</v>
      </c>
      <c r="F21" s="379">
        <v>36092</v>
      </c>
    </row>
    <row r="22" spans="1:6" ht="45.75" thickBot="1" x14ac:dyDescent="0.25">
      <c r="A22" s="388"/>
      <c r="B22" s="389">
        <v>45278</v>
      </c>
      <c r="C22" s="390" t="s">
        <v>978</v>
      </c>
      <c r="D22" s="391" t="s">
        <v>965</v>
      </c>
      <c r="E22" s="392">
        <v>34228.97</v>
      </c>
      <c r="F22" s="392">
        <v>34228.97</v>
      </c>
    </row>
    <row r="23" spans="1:6" ht="15" thickBot="1" x14ac:dyDescent="0.25">
      <c r="A23" s="839" t="s">
        <v>951</v>
      </c>
      <c r="B23" s="840"/>
      <c r="C23" s="840"/>
      <c r="D23" s="841"/>
      <c r="E23" s="378">
        <f>SUM(E11:E22)</f>
        <v>630999.72</v>
      </c>
      <c r="F23" s="378">
        <f>SUM(F11:F22)</f>
        <v>630999.72</v>
      </c>
    </row>
    <row r="24" spans="1:6" ht="15" thickBot="1" x14ac:dyDescent="0.25">
      <c r="A24" s="839" t="s">
        <v>950</v>
      </c>
      <c r="B24" s="840"/>
      <c r="C24" s="840"/>
      <c r="D24" s="841"/>
      <c r="E24" s="842">
        <f>E10-F23</f>
        <v>0.28000000002793968</v>
      </c>
      <c r="F24" s="843"/>
    </row>
  </sheetData>
  <mergeCells count="16">
    <mergeCell ref="A10:D10"/>
    <mergeCell ref="E10:F10"/>
    <mergeCell ref="A11:A21"/>
    <mergeCell ref="A23:D23"/>
    <mergeCell ref="A24:D24"/>
    <mergeCell ref="E24:F24"/>
    <mergeCell ref="A8:A9"/>
    <mergeCell ref="B8:C8"/>
    <mergeCell ref="D8:D9"/>
    <mergeCell ref="E8:E9"/>
    <mergeCell ref="F8:F9"/>
    <mergeCell ref="A2:F2"/>
    <mergeCell ref="A3:F3"/>
    <mergeCell ref="E4:F4"/>
    <mergeCell ref="A6:F6"/>
    <mergeCell ref="E7:F7"/>
  </mergeCells>
  <pageMargins left="0.7" right="0.7" top="0.75" bottom="0.75" header="0.3" footer="0.3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29"/>
  <sheetViews>
    <sheetView view="pageBreakPreview" zoomScale="60" workbookViewId="0">
      <selection activeCell="C123" sqref="C123"/>
    </sheetView>
  </sheetViews>
  <sheetFormatPr defaultColWidth="9.140625" defaultRowHeight="12.75" x14ac:dyDescent="0.2"/>
  <cols>
    <col min="1" max="1" width="7.140625" style="394" customWidth="1"/>
    <col min="2" max="2" width="73.5703125" style="394" customWidth="1"/>
    <col min="3" max="3" width="15.42578125" style="394" customWidth="1"/>
    <col min="4" max="4" width="15.28515625" style="394" customWidth="1"/>
    <col min="5" max="5" width="12.85546875" style="394" customWidth="1"/>
    <col min="6" max="6" width="16" style="394" customWidth="1"/>
    <col min="7" max="7" width="31" style="394" customWidth="1"/>
    <col min="8" max="8" width="12.140625" style="394" customWidth="1"/>
    <col min="9" max="16384" width="9.140625" style="394"/>
  </cols>
  <sheetData>
    <row r="1" spans="1:6" x14ac:dyDescent="0.2">
      <c r="A1" s="305"/>
      <c r="B1" s="305"/>
      <c r="C1" s="305"/>
      <c r="D1" s="305"/>
      <c r="E1" s="847" t="s">
        <v>979</v>
      </c>
      <c r="F1" s="847"/>
    </row>
    <row r="2" spans="1:6" x14ac:dyDescent="0.2">
      <c r="A2" s="847" t="s">
        <v>980</v>
      </c>
      <c r="B2" s="847"/>
      <c r="C2" s="847"/>
      <c r="D2" s="847"/>
      <c r="E2" s="847"/>
      <c r="F2" s="847"/>
    </row>
    <row r="3" spans="1:6" x14ac:dyDescent="0.2">
      <c r="A3" s="807" t="s">
        <v>792</v>
      </c>
      <c r="B3" s="807"/>
      <c r="C3" s="807"/>
      <c r="D3" s="807"/>
      <c r="E3" s="807"/>
      <c r="F3" s="807"/>
    </row>
    <row r="4" spans="1:6" ht="15.75" x14ac:dyDescent="0.25">
      <c r="A4" s="395"/>
      <c r="E4" s="807" t="s">
        <v>1031</v>
      </c>
      <c r="F4" s="807"/>
    </row>
    <row r="5" spans="1:6" ht="15.6" x14ac:dyDescent="0.3">
      <c r="A5" s="395"/>
      <c r="E5" s="461"/>
      <c r="F5" s="461"/>
    </row>
    <row r="6" spans="1:6" ht="18.75" x14ac:dyDescent="0.3">
      <c r="A6" s="846" t="s">
        <v>879</v>
      </c>
      <c r="B6" s="846"/>
      <c r="C6" s="846"/>
      <c r="D6" s="846"/>
      <c r="E6" s="846"/>
      <c r="F6" s="846"/>
    </row>
    <row r="7" spans="1:6" ht="18.75" x14ac:dyDescent="0.3">
      <c r="A7" s="846" t="s">
        <v>1032</v>
      </c>
      <c r="B7" s="846"/>
      <c r="C7" s="846"/>
      <c r="D7" s="846"/>
      <c r="E7" s="846"/>
      <c r="F7" s="846"/>
    </row>
    <row r="8" spans="1:6" ht="15.75" x14ac:dyDescent="0.25">
      <c r="A8" s="844" t="s">
        <v>849</v>
      </c>
      <c r="B8" s="844"/>
      <c r="C8" s="844"/>
      <c r="D8" s="844"/>
      <c r="E8" s="844"/>
      <c r="F8" s="844"/>
    </row>
    <row r="9" spans="1:6" x14ac:dyDescent="0.2">
      <c r="A9" s="845" t="s">
        <v>654</v>
      </c>
      <c r="B9" s="845" t="s">
        <v>981</v>
      </c>
      <c r="C9" s="845" t="s">
        <v>785</v>
      </c>
      <c r="D9" s="845" t="s">
        <v>786</v>
      </c>
      <c r="E9" s="845" t="s">
        <v>983</v>
      </c>
      <c r="F9" s="845" t="s">
        <v>984</v>
      </c>
    </row>
    <row r="10" spans="1:6" ht="32.25" customHeight="1" x14ac:dyDescent="0.2">
      <c r="A10" s="845"/>
      <c r="B10" s="845"/>
      <c r="C10" s="845"/>
      <c r="D10" s="845"/>
      <c r="E10" s="845"/>
      <c r="F10" s="845"/>
    </row>
    <row r="11" spans="1:6" ht="13.15" x14ac:dyDescent="0.25">
      <c r="A11" s="396">
        <v>1</v>
      </c>
      <c r="B11" s="396">
        <v>2</v>
      </c>
      <c r="C11" s="396">
        <v>3</v>
      </c>
      <c r="D11" s="396">
        <v>4</v>
      </c>
      <c r="E11" s="396">
        <v>5</v>
      </c>
      <c r="F11" s="396">
        <v>6</v>
      </c>
    </row>
    <row r="12" spans="1:6" s="399" customFormat="1" ht="25.5" x14ac:dyDescent="0.2">
      <c r="A12" s="397" t="s">
        <v>985</v>
      </c>
      <c r="B12" s="191" t="s">
        <v>986</v>
      </c>
      <c r="C12" s="677">
        <f>C13</f>
        <v>129368.31</v>
      </c>
      <c r="D12" s="677">
        <f>D13</f>
        <v>114171.58622999999</v>
      </c>
      <c r="E12" s="398">
        <f t="shared" ref="E12:E85" si="0">D12/C12*100</f>
        <v>88.253132648946249</v>
      </c>
      <c r="F12" s="191">
        <f t="shared" ref="F12:F85" si="1">C12-D12</f>
        <v>15196.723770000011</v>
      </c>
    </row>
    <row r="13" spans="1:6" ht="15" customHeight="1" x14ac:dyDescent="0.2">
      <c r="A13" s="400" t="s">
        <v>987</v>
      </c>
      <c r="B13" s="401" t="s">
        <v>61</v>
      </c>
      <c r="C13" s="678">
        <f>C14+C16</f>
        <v>129368.31</v>
      </c>
      <c r="D13" s="678">
        <f>D14+D16</f>
        <v>114171.58622999999</v>
      </c>
      <c r="E13" s="410">
        <f t="shared" si="0"/>
        <v>88.253132648946249</v>
      </c>
      <c r="F13" s="409">
        <f t="shared" si="1"/>
        <v>15196.723770000011</v>
      </c>
    </row>
    <row r="14" spans="1:6" x14ac:dyDescent="0.2">
      <c r="A14" s="408"/>
      <c r="B14" s="405" t="s">
        <v>989</v>
      </c>
      <c r="C14" s="679">
        <f>C15</f>
        <v>17450.86</v>
      </c>
      <c r="D14" s="679">
        <f>D15</f>
        <v>17381.266909999998</v>
      </c>
      <c r="E14" s="412">
        <f t="shared" si="0"/>
        <v>99.601205384720288</v>
      </c>
      <c r="F14" s="413">
        <f t="shared" si="1"/>
        <v>69.593090000002121</v>
      </c>
    </row>
    <row r="15" spans="1:6" s="399" customFormat="1" ht="26.45" hidden="1" x14ac:dyDescent="0.25">
      <c r="A15" s="462"/>
      <c r="B15" s="463" t="s">
        <v>112</v>
      </c>
      <c r="C15" s="680">
        <v>17450.86</v>
      </c>
      <c r="D15" s="680">
        <v>17381.266909999998</v>
      </c>
      <c r="E15" s="465">
        <f>D15/C15*100</f>
        <v>99.601205384720288</v>
      </c>
      <c r="F15" s="464">
        <f>C15-D15</f>
        <v>69.593090000002121</v>
      </c>
    </row>
    <row r="16" spans="1:6" x14ac:dyDescent="0.2">
      <c r="A16" s="119"/>
      <c r="B16" s="124" t="s">
        <v>990</v>
      </c>
      <c r="C16" s="679">
        <f>C17</f>
        <v>111917.45</v>
      </c>
      <c r="D16" s="679">
        <f>D17</f>
        <v>96790.319319999995</v>
      </c>
      <c r="E16" s="412">
        <f t="shared" si="0"/>
        <v>86.483671062912876</v>
      </c>
      <c r="F16" s="411">
        <f t="shared" si="1"/>
        <v>15127.130680000002</v>
      </c>
    </row>
    <row r="17" spans="1:6" ht="27.75" hidden="1" customHeight="1" x14ac:dyDescent="0.25">
      <c r="A17" s="462"/>
      <c r="B17" s="463" t="s">
        <v>112</v>
      </c>
      <c r="C17" s="680">
        <v>111917.45</v>
      </c>
      <c r="D17" s="680">
        <v>96790.319319999995</v>
      </c>
      <c r="E17" s="465">
        <f>D17/C17*100</f>
        <v>86.483671062912876</v>
      </c>
      <c r="F17" s="464">
        <f>C17-D17</f>
        <v>15127.130680000002</v>
      </c>
    </row>
    <row r="18" spans="1:6" ht="25.5" x14ac:dyDescent="0.2">
      <c r="A18" s="415" t="s">
        <v>991</v>
      </c>
      <c r="B18" s="416" t="s">
        <v>992</v>
      </c>
      <c r="C18" s="681">
        <f>C19+C26</f>
        <v>4227.1329999999998</v>
      </c>
      <c r="D18" s="681">
        <f>D19+D26</f>
        <v>4221.4260000000004</v>
      </c>
      <c r="E18" s="418">
        <f t="shared" si="0"/>
        <v>99.864991236377008</v>
      </c>
      <c r="F18" s="417">
        <f t="shared" si="1"/>
        <v>5.7069999999994252</v>
      </c>
    </row>
    <row r="19" spans="1:6" ht="38.25" x14ac:dyDescent="0.2">
      <c r="A19" s="419" t="s">
        <v>993</v>
      </c>
      <c r="B19" s="420" t="s">
        <v>994</v>
      </c>
      <c r="C19" s="678">
        <f>C20+C22+C24</f>
        <v>4022.6329999999998</v>
      </c>
      <c r="D19" s="678">
        <f>D20+D22+D24</f>
        <v>4022.6260000000002</v>
      </c>
      <c r="E19" s="421">
        <f t="shared" si="0"/>
        <v>99.999825984622518</v>
      </c>
      <c r="F19" s="409">
        <f t="shared" si="1"/>
        <v>6.9999999996070983E-3</v>
      </c>
    </row>
    <row r="20" spans="1:6" s="399" customFormat="1" ht="15" customHeight="1" x14ac:dyDescent="0.2">
      <c r="A20" s="422"/>
      <c r="B20" s="430" t="s">
        <v>989</v>
      </c>
      <c r="C20" s="682">
        <f>C21</f>
        <v>1389.0740000000001</v>
      </c>
      <c r="D20" s="682">
        <f>D21</f>
        <v>1389.0715700000001</v>
      </c>
      <c r="E20" s="412">
        <f t="shared" si="0"/>
        <v>99.999825063315555</v>
      </c>
      <c r="F20" s="411">
        <f t="shared" si="1"/>
        <v>2.430000000003929E-3</v>
      </c>
    </row>
    <row r="21" spans="1:6" ht="15" hidden="1" customHeight="1" x14ac:dyDescent="0.25">
      <c r="A21" s="422"/>
      <c r="B21" s="466" t="s">
        <v>1033</v>
      </c>
      <c r="C21" s="683">
        <v>1389.0740000000001</v>
      </c>
      <c r="D21" s="683">
        <v>1389.0715700000001</v>
      </c>
      <c r="E21" s="467">
        <f t="shared" si="0"/>
        <v>99.999825063315555</v>
      </c>
      <c r="F21" s="186">
        <f t="shared" si="1"/>
        <v>2.430000000003929E-3</v>
      </c>
    </row>
    <row r="22" spans="1:6" s="399" customFormat="1" ht="15" customHeight="1" x14ac:dyDescent="0.2">
      <c r="A22" s="422"/>
      <c r="B22" s="124" t="s">
        <v>990</v>
      </c>
      <c r="C22" s="679">
        <f>C23</f>
        <v>658.39099999999996</v>
      </c>
      <c r="D22" s="679">
        <f>D23</f>
        <v>658.38860999999997</v>
      </c>
      <c r="E22" s="412">
        <f t="shared" si="0"/>
        <v>99.999636993822818</v>
      </c>
      <c r="F22" s="411">
        <f t="shared" si="1"/>
        <v>2.3899999999912325E-3</v>
      </c>
    </row>
    <row r="23" spans="1:6" ht="15" hidden="1" customHeight="1" x14ac:dyDescent="0.25">
      <c r="A23" s="422"/>
      <c r="B23" s="257" t="s">
        <v>1033</v>
      </c>
      <c r="C23" s="684">
        <v>658.39099999999996</v>
      </c>
      <c r="D23" s="684">
        <v>658.38860999999997</v>
      </c>
      <c r="E23" s="467">
        <f t="shared" si="0"/>
        <v>99.999636993822818</v>
      </c>
      <c r="F23" s="186">
        <f t="shared" si="1"/>
        <v>2.3899999999912325E-3</v>
      </c>
    </row>
    <row r="24" spans="1:6" s="399" customFormat="1" ht="15" customHeight="1" x14ac:dyDescent="0.2">
      <c r="A24" s="422"/>
      <c r="B24" s="124" t="s">
        <v>995</v>
      </c>
      <c r="C24" s="679">
        <f>C25</f>
        <v>1975.1679999999999</v>
      </c>
      <c r="D24" s="679">
        <f>D25</f>
        <v>1975.1658199999999</v>
      </c>
      <c r="E24" s="412">
        <f t="shared" si="0"/>
        <v>99.999889629641643</v>
      </c>
      <c r="F24" s="411">
        <f t="shared" si="1"/>
        <v>2.1799999999529973E-3</v>
      </c>
    </row>
    <row r="25" spans="1:6" ht="15" hidden="1" customHeight="1" x14ac:dyDescent="0.25">
      <c r="A25" s="468"/>
      <c r="B25" s="469" t="s">
        <v>1033</v>
      </c>
      <c r="C25" s="685">
        <v>1975.1679999999999</v>
      </c>
      <c r="D25" s="685">
        <v>1975.1658199999999</v>
      </c>
      <c r="E25" s="470">
        <f t="shared" si="0"/>
        <v>99.999889629641643</v>
      </c>
      <c r="F25" s="471">
        <f t="shared" si="1"/>
        <v>2.1799999999529973E-3</v>
      </c>
    </row>
    <row r="26" spans="1:6" s="399" customFormat="1" ht="25.5" x14ac:dyDescent="0.2">
      <c r="A26" s="419" t="s">
        <v>996</v>
      </c>
      <c r="B26" s="401" t="s">
        <v>61</v>
      </c>
      <c r="C26" s="678">
        <f>C27+C29</f>
        <v>204.5</v>
      </c>
      <c r="D26" s="678">
        <f>D27+D29</f>
        <v>198.8</v>
      </c>
      <c r="E26" s="410">
        <f t="shared" si="0"/>
        <v>97.212713936430333</v>
      </c>
      <c r="F26" s="409">
        <f t="shared" si="1"/>
        <v>5.6999999999999886</v>
      </c>
    </row>
    <row r="27" spans="1:6" ht="15" customHeight="1" x14ac:dyDescent="0.2">
      <c r="A27" s="414"/>
      <c r="B27" s="405" t="s">
        <v>989</v>
      </c>
      <c r="C27" s="679">
        <f>C28</f>
        <v>68.2</v>
      </c>
      <c r="D27" s="679">
        <f>D28</f>
        <v>66.29907</v>
      </c>
      <c r="E27" s="412">
        <f t="shared" si="0"/>
        <v>97.21271260997068</v>
      </c>
      <c r="F27" s="413">
        <f t="shared" si="1"/>
        <v>1.9009300000000025</v>
      </c>
    </row>
    <row r="28" spans="1:6" ht="26.45" hidden="1" x14ac:dyDescent="0.25">
      <c r="A28" s="414"/>
      <c r="B28" s="472" t="s">
        <v>157</v>
      </c>
      <c r="C28" s="685">
        <v>68.2</v>
      </c>
      <c r="D28" s="685">
        <v>66.29907</v>
      </c>
      <c r="E28" s="470">
        <f t="shared" si="0"/>
        <v>97.21271260997068</v>
      </c>
      <c r="F28" s="471">
        <f t="shared" si="1"/>
        <v>1.9009300000000025</v>
      </c>
    </row>
    <row r="29" spans="1:6" ht="15" customHeight="1" x14ac:dyDescent="0.2">
      <c r="A29" s="414"/>
      <c r="B29" s="124" t="s">
        <v>990</v>
      </c>
      <c r="C29" s="679">
        <f>C30</f>
        <v>136.30000000000001</v>
      </c>
      <c r="D29" s="679">
        <f>D30</f>
        <v>132.50093000000001</v>
      </c>
      <c r="E29" s="412">
        <f t="shared" si="0"/>
        <v>97.212714600146739</v>
      </c>
      <c r="F29" s="411">
        <f t="shared" si="1"/>
        <v>3.7990700000000004</v>
      </c>
    </row>
    <row r="30" spans="1:6" ht="26.45" hidden="1" x14ac:dyDescent="0.25">
      <c r="A30" s="414"/>
      <c r="B30" s="472" t="s">
        <v>157</v>
      </c>
      <c r="C30" s="685">
        <v>136.30000000000001</v>
      </c>
      <c r="D30" s="685">
        <v>132.50093000000001</v>
      </c>
      <c r="E30" s="470">
        <f t="shared" si="0"/>
        <v>97.212714600146739</v>
      </c>
      <c r="F30" s="471">
        <f t="shared" si="1"/>
        <v>3.7990700000000004</v>
      </c>
    </row>
    <row r="31" spans="1:6" ht="25.5" x14ac:dyDescent="0.2">
      <c r="A31" s="415" t="s">
        <v>997</v>
      </c>
      <c r="B31" s="423" t="s">
        <v>998</v>
      </c>
      <c r="C31" s="681">
        <f>C32</f>
        <v>158.05262999999999</v>
      </c>
      <c r="D31" s="681">
        <f>D32</f>
        <v>158.05262999999999</v>
      </c>
      <c r="E31" s="418">
        <f t="shared" si="0"/>
        <v>100</v>
      </c>
      <c r="F31" s="417">
        <f t="shared" si="1"/>
        <v>0</v>
      </c>
    </row>
    <row r="32" spans="1:6" ht="38.25" x14ac:dyDescent="0.2">
      <c r="A32" s="419" t="s">
        <v>999</v>
      </c>
      <c r="B32" s="401" t="s">
        <v>988</v>
      </c>
      <c r="C32" s="678">
        <f>C33+C36+C39</f>
        <v>158.05262999999999</v>
      </c>
      <c r="D32" s="678">
        <f>D33+D36+D39</f>
        <v>158.05262999999999</v>
      </c>
      <c r="E32" s="410">
        <f t="shared" si="0"/>
        <v>100</v>
      </c>
      <c r="F32" s="409">
        <f t="shared" si="1"/>
        <v>0</v>
      </c>
    </row>
    <row r="33" spans="1:9" s="399" customFormat="1" ht="15" customHeight="1" x14ac:dyDescent="0.2">
      <c r="A33" s="119"/>
      <c r="B33" s="405" t="s">
        <v>989</v>
      </c>
      <c r="C33" s="679">
        <f>C34+C35</f>
        <v>0.15789</v>
      </c>
      <c r="D33" s="679">
        <f>D34+D35</f>
        <v>0.15789</v>
      </c>
      <c r="E33" s="424">
        <f t="shared" si="0"/>
        <v>100</v>
      </c>
      <c r="F33" s="411">
        <f t="shared" si="1"/>
        <v>0</v>
      </c>
    </row>
    <row r="34" spans="1:9" s="305" customFormat="1" ht="13.15" hidden="1" x14ac:dyDescent="0.25">
      <c r="A34" s="4"/>
      <c r="B34" s="473" t="s">
        <v>690</v>
      </c>
      <c r="C34" s="685">
        <v>5.2630000000000003E-2</v>
      </c>
      <c r="D34" s="685">
        <v>5.2630000000000003E-2</v>
      </c>
      <c r="E34" s="474">
        <f t="shared" si="0"/>
        <v>100</v>
      </c>
      <c r="F34" s="471">
        <f t="shared" si="1"/>
        <v>0</v>
      </c>
    </row>
    <row r="35" spans="1:9" s="305" customFormat="1" ht="13.15" hidden="1" x14ac:dyDescent="0.25">
      <c r="A35" s="4"/>
      <c r="B35" s="473" t="s">
        <v>693</v>
      </c>
      <c r="C35" s="685">
        <v>0.10526000000000001</v>
      </c>
      <c r="D35" s="685">
        <v>0.10526000000000001</v>
      </c>
      <c r="E35" s="474">
        <f t="shared" si="0"/>
        <v>100</v>
      </c>
      <c r="F35" s="471">
        <f t="shared" si="1"/>
        <v>0</v>
      </c>
    </row>
    <row r="36" spans="1:9" s="399" customFormat="1" ht="15" customHeight="1" x14ac:dyDescent="0.2">
      <c r="A36" s="425"/>
      <c r="B36" s="124" t="s">
        <v>990</v>
      </c>
      <c r="C36" s="679">
        <f>C37+C38</f>
        <v>7.8947400000000005</v>
      </c>
      <c r="D36" s="679">
        <f>D37+D38</f>
        <v>7.8947400000000005</v>
      </c>
      <c r="E36" s="412">
        <f t="shared" si="0"/>
        <v>100</v>
      </c>
      <c r="F36" s="411">
        <f t="shared" si="1"/>
        <v>0</v>
      </c>
      <c r="I36" s="394"/>
    </row>
    <row r="37" spans="1:9" ht="25.5" hidden="1" customHeight="1" x14ac:dyDescent="0.25">
      <c r="A37" s="425"/>
      <c r="B37" s="8" t="s">
        <v>690</v>
      </c>
      <c r="C37" s="684">
        <v>2.63158</v>
      </c>
      <c r="D37" s="684">
        <v>2.63158</v>
      </c>
      <c r="E37" s="475">
        <f t="shared" si="0"/>
        <v>100</v>
      </c>
      <c r="F37" s="186">
        <f t="shared" si="1"/>
        <v>0</v>
      </c>
    </row>
    <row r="38" spans="1:9" ht="13.15" hidden="1" x14ac:dyDescent="0.25">
      <c r="A38" s="425"/>
      <c r="B38" s="8" t="s">
        <v>693</v>
      </c>
      <c r="C38" s="684">
        <v>5.2631600000000001</v>
      </c>
      <c r="D38" s="684">
        <v>5.2631600000000001</v>
      </c>
      <c r="E38" s="467">
        <f t="shared" si="0"/>
        <v>100</v>
      </c>
      <c r="F38" s="186">
        <f t="shared" si="1"/>
        <v>0</v>
      </c>
    </row>
    <row r="39" spans="1:9" s="399" customFormat="1" ht="15" customHeight="1" x14ac:dyDescent="0.2">
      <c r="A39" s="425"/>
      <c r="B39" s="124" t="s">
        <v>995</v>
      </c>
      <c r="C39" s="679">
        <f>C40+C41</f>
        <v>150</v>
      </c>
      <c r="D39" s="679">
        <f>D40+D41</f>
        <v>150</v>
      </c>
      <c r="E39" s="412">
        <f t="shared" si="0"/>
        <v>100</v>
      </c>
      <c r="F39" s="411">
        <f t="shared" si="1"/>
        <v>0</v>
      </c>
      <c r="I39" s="394"/>
    </row>
    <row r="40" spans="1:9" ht="13.15" hidden="1" x14ac:dyDescent="0.25">
      <c r="A40" s="425"/>
      <c r="B40" s="473" t="s">
        <v>690</v>
      </c>
      <c r="C40" s="685">
        <v>50</v>
      </c>
      <c r="D40" s="685">
        <v>50</v>
      </c>
      <c r="E40" s="474">
        <f t="shared" si="0"/>
        <v>100</v>
      </c>
      <c r="F40" s="471">
        <f t="shared" si="1"/>
        <v>0</v>
      </c>
    </row>
    <row r="41" spans="1:9" ht="13.15" hidden="1" x14ac:dyDescent="0.25">
      <c r="A41" s="425"/>
      <c r="B41" s="473" t="s">
        <v>693</v>
      </c>
      <c r="C41" s="685">
        <v>100</v>
      </c>
      <c r="D41" s="685">
        <v>100</v>
      </c>
      <c r="E41" s="470">
        <f t="shared" si="0"/>
        <v>100</v>
      </c>
      <c r="F41" s="471">
        <f t="shared" si="1"/>
        <v>0</v>
      </c>
    </row>
    <row r="42" spans="1:9" ht="15" customHeight="1" x14ac:dyDescent="0.2">
      <c r="A42" s="415" t="s">
        <v>1000</v>
      </c>
      <c r="B42" s="426" t="s">
        <v>1001</v>
      </c>
      <c r="C42" s="681">
        <f>C43</f>
        <v>3908.9667300000001</v>
      </c>
      <c r="D42" s="681">
        <f>D43</f>
        <v>3830.1469500000003</v>
      </c>
      <c r="E42" s="427">
        <f t="shared" si="0"/>
        <v>97.983615992556679</v>
      </c>
      <c r="F42" s="417">
        <f t="shared" si="1"/>
        <v>78.81977999999981</v>
      </c>
    </row>
    <row r="43" spans="1:9" ht="32.25" customHeight="1" x14ac:dyDescent="0.2">
      <c r="A43" s="419" t="s">
        <v>1002</v>
      </c>
      <c r="B43" s="428" t="s">
        <v>1003</v>
      </c>
      <c r="C43" s="678">
        <f>C44+C47</f>
        <v>3908.9667300000001</v>
      </c>
      <c r="D43" s="678">
        <f>D44+D47</f>
        <v>3830.1469500000003</v>
      </c>
      <c r="E43" s="429">
        <f t="shared" si="0"/>
        <v>97.983615992556679</v>
      </c>
      <c r="F43" s="409">
        <f t="shared" si="1"/>
        <v>78.81977999999981</v>
      </c>
    </row>
    <row r="44" spans="1:9" s="399" customFormat="1" ht="15" customHeight="1" x14ac:dyDescent="0.2">
      <c r="A44" s="414"/>
      <c r="B44" s="430" t="s">
        <v>989</v>
      </c>
      <c r="C44" s="679">
        <f>C45+C46</f>
        <v>957.53673000000003</v>
      </c>
      <c r="D44" s="679">
        <f>D45+D46</f>
        <v>957.53673000000003</v>
      </c>
      <c r="E44" s="412">
        <f t="shared" si="0"/>
        <v>100</v>
      </c>
      <c r="F44" s="413">
        <f t="shared" si="1"/>
        <v>0</v>
      </c>
    </row>
    <row r="45" spans="1:9" ht="26.45" hidden="1" x14ac:dyDescent="0.25">
      <c r="A45" s="462"/>
      <c r="B45" s="472" t="s">
        <v>298</v>
      </c>
      <c r="C45" s="685">
        <v>848.72672999999998</v>
      </c>
      <c r="D45" s="685">
        <v>848.72672999999998</v>
      </c>
      <c r="E45" s="470">
        <f t="shared" si="0"/>
        <v>100</v>
      </c>
      <c r="F45" s="471">
        <f t="shared" si="1"/>
        <v>0</v>
      </c>
    </row>
    <row r="46" spans="1:9" ht="13.15" hidden="1" x14ac:dyDescent="0.25">
      <c r="A46" s="462"/>
      <c r="B46" s="472" t="s">
        <v>676</v>
      </c>
      <c r="C46" s="685">
        <v>108.81</v>
      </c>
      <c r="D46" s="685">
        <v>108.81</v>
      </c>
      <c r="E46" s="470">
        <f t="shared" si="0"/>
        <v>100</v>
      </c>
      <c r="F46" s="471">
        <f t="shared" si="1"/>
        <v>0</v>
      </c>
    </row>
    <row r="47" spans="1:9" s="399" customFormat="1" ht="15" customHeight="1" x14ac:dyDescent="0.2">
      <c r="A47" s="414"/>
      <c r="B47" s="124" t="s">
        <v>990</v>
      </c>
      <c r="C47" s="679">
        <f>C48+C49</f>
        <v>2951.43</v>
      </c>
      <c r="D47" s="679">
        <f>D48+D49</f>
        <v>2872.61022</v>
      </c>
      <c r="E47" s="412">
        <f t="shared" si="0"/>
        <v>97.329437594657506</v>
      </c>
      <c r="F47" s="413">
        <f t="shared" si="1"/>
        <v>78.81977999999981</v>
      </c>
    </row>
    <row r="48" spans="1:9" ht="26.45" hidden="1" x14ac:dyDescent="0.25">
      <c r="A48" s="468"/>
      <c r="B48" s="469" t="s">
        <v>298</v>
      </c>
      <c r="C48" s="685">
        <v>2625</v>
      </c>
      <c r="D48" s="685">
        <v>2546.1802200000002</v>
      </c>
      <c r="E48" s="470">
        <f t="shared" si="0"/>
        <v>96.997341714285724</v>
      </c>
      <c r="F48" s="471">
        <f t="shared" si="1"/>
        <v>78.81977999999981</v>
      </c>
    </row>
    <row r="49" spans="1:6" ht="13.15" hidden="1" x14ac:dyDescent="0.25">
      <c r="A49" s="468"/>
      <c r="B49" s="466" t="s">
        <v>676</v>
      </c>
      <c r="C49" s="685">
        <v>326.43</v>
      </c>
      <c r="D49" s="685">
        <v>326.43</v>
      </c>
      <c r="E49" s="470">
        <f t="shared" si="0"/>
        <v>100</v>
      </c>
      <c r="F49" s="471">
        <f t="shared" si="1"/>
        <v>0</v>
      </c>
    </row>
    <row r="50" spans="1:6" s="399" customFormat="1" x14ac:dyDescent="0.2">
      <c r="A50" s="397" t="s">
        <v>1004</v>
      </c>
      <c r="B50" s="191" t="s">
        <v>1005</v>
      </c>
      <c r="C50" s="677">
        <f>C51</f>
        <v>312.5</v>
      </c>
      <c r="D50" s="677">
        <f>D51</f>
        <v>310.57100000000003</v>
      </c>
      <c r="E50" s="398">
        <f t="shared" si="0"/>
        <v>99.382720000000006</v>
      </c>
      <c r="F50" s="191">
        <f t="shared" si="1"/>
        <v>1.9289999999999736</v>
      </c>
    </row>
    <row r="51" spans="1:6" s="399" customFormat="1" ht="25.5" x14ac:dyDescent="0.2">
      <c r="A51" s="400" t="s">
        <v>1006</v>
      </c>
      <c r="B51" s="402" t="s">
        <v>1007</v>
      </c>
      <c r="C51" s="686">
        <f>C52+C54</f>
        <v>312.5</v>
      </c>
      <c r="D51" s="686">
        <f>D52+D54</f>
        <v>310.57100000000003</v>
      </c>
      <c r="E51" s="403">
        <f t="shared" si="0"/>
        <v>99.382720000000006</v>
      </c>
      <c r="F51" s="402">
        <f t="shared" si="1"/>
        <v>1.9289999999999736</v>
      </c>
    </row>
    <row r="52" spans="1:6" s="399" customFormat="1" ht="15" customHeight="1" x14ac:dyDescent="0.2">
      <c r="A52" s="404"/>
      <c r="B52" s="405" t="s">
        <v>989</v>
      </c>
      <c r="C52" s="687">
        <f>C53</f>
        <v>228.4</v>
      </c>
      <c r="D52" s="687">
        <f>D53</f>
        <v>226.471</v>
      </c>
      <c r="E52" s="406">
        <f t="shared" si="0"/>
        <v>99.155429071803852</v>
      </c>
      <c r="F52" s="407">
        <f t="shared" si="1"/>
        <v>1.929000000000002</v>
      </c>
    </row>
    <row r="53" spans="1:6" ht="39.6" hidden="1" x14ac:dyDescent="0.25">
      <c r="A53" s="408"/>
      <c r="B53" s="463" t="s">
        <v>1034</v>
      </c>
      <c r="C53" s="680">
        <v>228.4</v>
      </c>
      <c r="D53" s="680">
        <v>226.471</v>
      </c>
      <c r="E53" s="465">
        <f t="shared" si="0"/>
        <v>99.155429071803852</v>
      </c>
      <c r="F53" s="464">
        <f t="shared" si="1"/>
        <v>1.929000000000002</v>
      </c>
    </row>
    <row r="54" spans="1:6" s="399" customFormat="1" ht="15" customHeight="1" x14ac:dyDescent="0.2">
      <c r="A54" s="404"/>
      <c r="B54" s="124" t="s">
        <v>990</v>
      </c>
      <c r="C54" s="687">
        <f>C55</f>
        <v>84.1</v>
      </c>
      <c r="D54" s="687">
        <f>D55</f>
        <v>84.1</v>
      </c>
      <c r="E54" s="439">
        <f t="shared" si="0"/>
        <v>100</v>
      </c>
      <c r="F54" s="69">
        <f t="shared" si="1"/>
        <v>0</v>
      </c>
    </row>
    <row r="55" spans="1:6" ht="39.6" hidden="1" x14ac:dyDescent="0.25">
      <c r="A55" s="408"/>
      <c r="B55" s="463" t="s">
        <v>1034</v>
      </c>
      <c r="C55" s="680">
        <v>84.1</v>
      </c>
      <c r="D55" s="680">
        <v>84.1</v>
      </c>
      <c r="E55" s="465">
        <f t="shared" si="0"/>
        <v>100</v>
      </c>
      <c r="F55" s="464">
        <f t="shared" si="1"/>
        <v>0</v>
      </c>
    </row>
    <row r="56" spans="1:6" ht="25.5" x14ac:dyDescent="0.2">
      <c r="A56" s="431" t="s">
        <v>1008</v>
      </c>
      <c r="B56" s="432" t="s">
        <v>1009</v>
      </c>
      <c r="C56" s="688">
        <f>C62+C57</f>
        <v>4111.0616</v>
      </c>
      <c r="D56" s="688">
        <f>D62+D57</f>
        <v>4111.0616</v>
      </c>
      <c r="E56" s="418">
        <f t="shared" si="0"/>
        <v>100</v>
      </c>
      <c r="F56" s="433">
        <f t="shared" si="1"/>
        <v>0</v>
      </c>
    </row>
    <row r="57" spans="1:6" ht="38.25" x14ac:dyDescent="0.2">
      <c r="A57" s="434" t="s">
        <v>1010</v>
      </c>
      <c r="B57" s="402" t="s">
        <v>1011</v>
      </c>
      <c r="C57" s="689">
        <f>C58+C60</f>
        <v>3311.0616</v>
      </c>
      <c r="D57" s="689">
        <f>D58+D60</f>
        <v>3311.0616</v>
      </c>
      <c r="E57" s="410">
        <f t="shared" si="0"/>
        <v>100</v>
      </c>
      <c r="F57" s="435">
        <f t="shared" si="1"/>
        <v>0</v>
      </c>
    </row>
    <row r="58" spans="1:6" ht="15" customHeight="1" x14ac:dyDescent="0.2">
      <c r="A58" s="436"/>
      <c r="B58" s="430" t="s">
        <v>989</v>
      </c>
      <c r="C58" s="690">
        <f>SUM(C59:C59)</f>
        <v>496.65924000000001</v>
      </c>
      <c r="D58" s="690">
        <f>SUM(D59:D59)</f>
        <v>496.65924000000001</v>
      </c>
      <c r="E58" s="412">
        <f t="shared" si="0"/>
        <v>100</v>
      </c>
      <c r="F58" s="413">
        <f t="shared" si="1"/>
        <v>0</v>
      </c>
    </row>
    <row r="59" spans="1:6" ht="26.45" hidden="1" x14ac:dyDescent="0.25">
      <c r="A59" s="476"/>
      <c r="B59" s="463" t="s">
        <v>1035</v>
      </c>
      <c r="C59" s="479">
        <v>496.65924000000001</v>
      </c>
      <c r="D59" s="479">
        <v>496.65924000000001</v>
      </c>
      <c r="E59" s="470">
        <f t="shared" si="0"/>
        <v>100</v>
      </c>
      <c r="F59" s="471">
        <f t="shared" si="1"/>
        <v>0</v>
      </c>
    </row>
    <row r="60" spans="1:6" ht="15" customHeight="1" x14ac:dyDescent="0.2">
      <c r="A60" s="477"/>
      <c r="B60" s="124" t="s">
        <v>990</v>
      </c>
      <c r="C60" s="690">
        <f>SUM(C61:C61)</f>
        <v>2814.40236</v>
      </c>
      <c r="D60" s="690">
        <f>SUM(D61:D61)</f>
        <v>2814.40236</v>
      </c>
      <c r="E60" s="412">
        <f t="shared" si="0"/>
        <v>100</v>
      </c>
      <c r="F60" s="411">
        <f t="shared" si="1"/>
        <v>0</v>
      </c>
    </row>
    <row r="61" spans="1:6" ht="26.45" hidden="1" x14ac:dyDescent="0.25">
      <c r="A61" s="478"/>
      <c r="B61" s="463" t="s">
        <v>1035</v>
      </c>
      <c r="C61" s="479">
        <v>2814.40236</v>
      </c>
      <c r="D61" s="479">
        <v>2814.40236</v>
      </c>
      <c r="E61" s="470">
        <f t="shared" si="0"/>
        <v>100</v>
      </c>
      <c r="F61" s="471">
        <f t="shared" si="1"/>
        <v>0</v>
      </c>
    </row>
    <row r="62" spans="1:6" ht="25.5" x14ac:dyDescent="0.2">
      <c r="A62" s="434" t="s">
        <v>1012</v>
      </c>
      <c r="B62" s="402" t="s">
        <v>324</v>
      </c>
      <c r="C62" s="689">
        <f>C63+C65</f>
        <v>800</v>
      </c>
      <c r="D62" s="689">
        <f>D63+D65</f>
        <v>800</v>
      </c>
      <c r="E62" s="410">
        <f t="shared" si="0"/>
        <v>100</v>
      </c>
      <c r="F62" s="435">
        <f t="shared" si="1"/>
        <v>0</v>
      </c>
    </row>
    <row r="63" spans="1:6" ht="15" customHeight="1" x14ac:dyDescent="0.2">
      <c r="A63" s="436"/>
      <c r="B63" s="430" t="s">
        <v>989</v>
      </c>
      <c r="C63" s="690">
        <f>C64</f>
        <v>200</v>
      </c>
      <c r="D63" s="690">
        <f>D64</f>
        <v>200</v>
      </c>
      <c r="E63" s="412">
        <f t="shared" si="0"/>
        <v>100</v>
      </c>
      <c r="F63" s="413">
        <f t="shared" si="1"/>
        <v>0</v>
      </c>
    </row>
    <row r="64" spans="1:6" ht="39.6" hidden="1" x14ac:dyDescent="0.25">
      <c r="A64" s="436"/>
      <c r="B64" s="463" t="s">
        <v>1036</v>
      </c>
      <c r="C64" s="479">
        <v>200</v>
      </c>
      <c r="D64" s="479">
        <v>200</v>
      </c>
      <c r="E64" s="470">
        <f t="shared" si="0"/>
        <v>100</v>
      </c>
      <c r="F64" s="471">
        <f t="shared" si="1"/>
        <v>0</v>
      </c>
    </row>
    <row r="65" spans="1:6" ht="15" customHeight="1" x14ac:dyDescent="0.2">
      <c r="A65" s="436"/>
      <c r="B65" s="124" t="s">
        <v>990</v>
      </c>
      <c r="C65" s="690">
        <f>C66</f>
        <v>600</v>
      </c>
      <c r="D65" s="690">
        <f>D66</f>
        <v>600</v>
      </c>
      <c r="E65" s="412">
        <f t="shared" si="0"/>
        <v>100</v>
      </c>
      <c r="F65" s="411">
        <f t="shared" si="1"/>
        <v>0</v>
      </c>
    </row>
    <row r="66" spans="1:6" ht="39.6" hidden="1" x14ac:dyDescent="0.25">
      <c r="A66" s="436"/>
      <c r="B66" s="463" t="s">
        <v>1036</v>
      </c>
      <c r="C66" s="479">
        <v>600</v>
      </c>
      <c r="D66" s="479">
        <v>600</v>
      </c>
      <c r="E66" s="470">
        <f t="shared" si="0"/>
        <v>100</v>
      </c>
      <c r="F66" s="471">
        <f t="shared" si="1"/>
        <v>0</v>
      </c>
    </row>
    <row r="67" spans="1:6" s="399" customFormat="1" ht="38.25" x14ac:dyDescent="0.2">
      <c r="A67" s="397" t="s">
        <v>1013</v>
      </c>
      <c r="B67" s="191" t="s">
        <v>1014</v>
      </c>
      <c r="C67" s="677">
        <f>C68</f>
        <v>118599.10256999999</v>
      </c>
      <c r="D67" s="677">
        <f>D68</f>
        <v>118599.10256999999</v>
      </c>
      <c r="E67" s="398">
        <f t="shared" si="0"/>
        <v>100</v>
      </c>
      <c r="F67" s="191">
        <f t="shared" si="1"/>
        <v>0</v>
      </c>
    </row>
    <row r="68" spans="1:6" s="399" customFormat="1" ht="25.5" x14ac:dyDescent="0.2">
      <c r="A68" s="400" t="s">
        <v>1015</v>
      </c>
      <c r="B68" s="402" t="s">
        <v>324</v>
      </c>
      <c r="C68" s="686">
        <f>C69+C73+C77+C81</f>
        <v>118599.10256999999</v>
      </c>
      <c r="D68" s="686">
        <f>D69+D73+D77+D81</f>
        <v>118599.10256999999</v>
      </c>
      <c r="E68" s="403">
        <f t="shared" si="0"/>
        <v>100</v>
      </c>
      <c r="F68" s="402">
        <f t="shared" si="1"/>
        <v>0</v>
      </c>
    </row>
    <row r="69" spans="1:6" s="399" customFormat="1" ht="15" customHeight="1" x14ac:dyDescent="0.2">
      <c r="A69" s="404"/>
      <c r="B69" s="405" t="s">
        <v>989</v>
      </c>
      <c r="C69" s="691">
        <f>C70+C71+C72</f>
        <v>2839.5679300000002</v>
      </c>
      <c r="D69" s="691">
        <f>D70+D71+D72</f>
        <v>2839.5679300000002</v>
      </c>
      <c r="E69" s="406">
        <f t="shared" si="0"/>
        <v>100</v>
      </c>
      <c r="F69" s="407">
        <f t="shared" si="1"/>
        <v>0</v>
      </c>
    </row>
    <row r="70" spans="1:6" ht="26.45" hidden="1" x14ac:dyDescent="0.25">
      <c r="A70" s="408"/>
      <c r="B70" s="463" t="s">
        <v>333</v>
      </c>
      <c r="C70" s="680">
        <v>986.07257000000004</v>
      </c>
      <c r="D70" s="680">
        <v>986.07257000000004</v>
      </c>
      <c r="E70" s="465">
        <f t="shared" si="0"/>
        <v>100</v>
      </c>
      <c r="F70" s="464">
        <f t="shared" si="1"/>
        <v>0</v>
      </c>
    </row>
    <row r="71" spans="1:6" ht="26.45" hidden="1" x14ac:dyDescent="0.25">
      <c r="A71" s="408"/>
      <c r="B71" s="463" t="s">
        <v>1037</v>
      </c>
      <c r="C71" s="680">
        <v>155.23535999999999</v>
      </c>
      <c r="D71" s="680">
        <v>155.23535999999999</v>
      </c>
      <c r="E71" s="465">
        <f t="shared" si="0"/>
        <v>100</v>
      </c>
      <c r="F71" s="464">
        <f t="shared" si="1"/>
        <v>0</v>
      </c>
    </row>
    <row r="72" spans="1:6" ht="26.45" hidden="1" x14ac:dyDescent="0.25">
      <c r="A72" s="408"/>
      <c r="B72" s="463" t="s">
        <v>1038</v>
      </c>
      <c r="C72" s="680">
        <v>1698.26</v>
      </c>
      <c r="D72" s="680">
        <v>1698.26</v>
      </c>
      <c r="E72" s="465"/>
      <c r="F72" s="464"/>
    </row>
    <row r="73" spans="1:6" s="399" customFormat="1" ht="15" customHeight="1" x14ac:dyDescent="0.2">
      <c r="A73" s="404"/>
      <c r="B73" s="125" t="s">
        <v>990</v>
      </c>
      <c r="C73" s="687">
        <f>C74+C75+C76</f>
        <v>5753.9290000000001</v>
      </c>
      <c r="D73" s="687">
        <f>D74+D75+D76</f>
        <v>5753.9290000000001</v>
      </c>
      <c r="E73" s="406">
        <f t="shared" si="0"/>
        <v>100</v>
      </c>
      <c r="F73" s="407">
        <f t="shared" si="1"/>
        <v>0</v>
      </c>
    </row>
    <row r="74" spans="1:6" ht="26.45" hidden="1" x14ac:dyDescent="0.25">
      <c r="A74" s="408"/>
      <c r="B74" s="463" t="s">
        <v>333</v>
      </c>
      <c r="C74" s="680">
        <v>115.04179999999999</v>
      </c>
      <c r="D74" s="680">
        <v>115.04179999999999</v>
      </c>
      <c r="E74" s="465">
        <f t="shared" si="0"/>
        <v>100</v>
      </c>
      <c r="F74" s="464">
        <f t="shared" si="1"/>
        <v>0</v>
      </c>
    </row>
    <row r="75" spans="1:6" ht="26.45" hidden="1" x14ac:dyDescent="0.25">
      <c r="A75" s="408"/>
      <c r="B75" s="463" t="s">
        <v>1037</v>
      </c>
      <c r="C75" s="680">
        <v>152.2372</v>
      </c>
      <c r="D75" s="680">
        <v>152.2372</v>
      </c>
      <c r="E75" s="465">
        <f t="shared" si="0"/>
        <v>100</v>
      </c>
      <c r="F75" s="464">
        <f t="shared" si="1"/>
        <v>0</v>
      </c>
    </row>
    <row r="76" spans="1:6" ht="26.45" hidden="1" x14ac:dyDescent="0.25">
      <c r="A76" s="408"/>
      <c r="B76" s="463" t="s">
        <v>1038</v>
      </c>
      <c r="C76" s="680">
        <v>5486.65</v>
      </c>
      <c r="D76" s="680">
        <v>5486.65</v>
      </c>
      <c r="E76" s="465"/>
      <c r="F76" s="464"/>
    </row>
    <row r="77" spans="1:6" s="399" customFormat="1" ht="15" customHeight="1" x14ac:dyDescent="0.2">
      <c r="A77" s="404"/>
      <c r="B77" s="124" t="s">
        <v>995</v>
      </c>
      <c r="C77" s="687">
        <f>C78+C79+C80</f>
        <v>109384.6642</v>
      </c>
      <c r="D77" s="687">
        <f>D78+D79+D80</f>
        <v>109384.6642</v>
      </c>
      <c r="E77" s="406">
        <f t="shared" si="0"/>
        <v>100</v>
      </c>
      <c r="F77" s="407">
        <f t="shared" si="1"/>
        <v>0</v>
      </c>
    </row>
    <row r="78" spans="1:6" ht="26.45" hidden="1" x14ac:dyDescent="0.25">
      <c r="A78" s="408"/>
      <c r="B78" s="463" t="s">
        <v>333</v>
      </c>
      <c r="C78" s="680">
        <v>2185.7941999999998</v>
      </c>
      <c r="D78" s="680">
        <v>2185.7941999999998</v>
      </c>
      <c r="E78" s="465">
        <f t="shared" si="0"/>
        <v>100</v>
      </c>
      <c r="F78" s="464">
        <f t="shared" si="1"/>
        <v>0</v>
      </c>
    </row>
    <row r="79" spans="1:6" ht="26.45" hidden="1" x14ac:dyDescent="0.25">
      <c r="A79" s="408"/>
      <c r="B79" s="463" t="s">
        <v>1037</v>
      </c>
      <c r="C79" s="680">
        <v>2952.47</v>
      </c>
      <c r="D79" s="680">
        <v>2952.47</v>
      </c>
      <c r="E79" s="465">
        <f t="shared" si="0"/>
        <v>100</v>
      </c>
      <c r="F79" s="464">
        <f t="shared" si="1"/>
        <v>0</v>
      </c>
    </row>
    <row r="80" spans="1:6" ht="26.45" hidden="1" x14ac:dyDescent="0.25">
      <c r="A80" s="408"/>
      <c r="B80" s="463" t="s">
        <v>1038</v>
      </c>
      <c r="C80" s="680">
        <v>104246.39999999999</v>
      </c>
      <c r="D80" s="680">
        <v>104246.39999999999</v>
      </c>
      <c r="E80" s="465"/>
      <c r="F80" s="464"/>
    </row>
    <row r="81" spans="1:9" x14ac:dyDescent="0.2">
      <c r="A81" s="408"/>
      <c r="B81" s="124" t="s">
        <v>337</v>
      </c>
      <c r="C81" s="687">
        <f>C82</f>
        <v>620.94143999999994</v>
      </c>
      <c r="D81" s="687">
        <f>D82</f>
        <v>620.94143999999994</v>
      </c>
      <c r="E81" s="406">
        <f>D81/C81*100</f>
        <v>100</v>
      </c>
      <c r="F81" s="407">
        <f>C81-D81</f>
        <v>0</v>
      </c>
    </row>
    <row r="82" spans="1:9" ht="26.45" hidden="1" x14ac:dyDescent="0.25">
      <c r="A82" s="408"/>
      <c r="B82" s="463" t="s">
        <v>1037</v>
      </c>
      <c r="C82" s="680">
        <v>620.94143999999994</v>
      </c>
      <c r="D82" s="680">
        <v>620.94143999999994</v>
      </c>
      <c r="E82" s="465"/>
      <c r="F82" s="464"/>
    </row>
    <row r="83" spans="1:9" ht="25.5" x14ac:dyDescent="0.2">
      <c r="A83" s="431" t="s">
        <v>1016</v>
      </c>
      <c r="B83" s="432" t="s">
        <v>1017</v>
      </c>
      <c r="C83" s="688">
        <f>C84</f>
        <v>10118.01413</v>
      </c>
      <c r="D83" s="688">
        <f>D84</f>
        <v>10037.032640000001</v>
      </c>
      <c r="E83" s="418">
        <f t="shared" si="0"/>
        <v>99.199630589960464</v>
      </c>
      <c r="F83" s="433">
        <f t="shared" si="1"/>
        <v>80.981489999998303</v>
      </c>
    </row>
    <row r="84" spans="1:9" ht="25.5" x14ac:dyDescent="0.2">
      <c r="A84" s="434" t="s">
        <v>1018</v>
      </c>
      <c r="B84" s="440" t="s">
        <v>1019</v>
      </c>
      <c r="C84" s="689">
        <f>C85+C88+C91</f>
        <v>10118.01413</v>
      </c>
      <c r="D84" s="689">
        <f>D85+D88+D91</f>
        <v>10037.032640000001</v>
      </c>
      <c r="E84" s="410">
        <f t="shared" si="0"/>
        <v>99.199630589960464</v>
      </c>
      <c r="F84" s="435">
        <f t="shared" si="1"/>
        <v>80.981489999998303</v>
      </c>
    </row>
    <row r="85" spans="1:9" s="399" customFormat="1" ht="15" customHeight="1" x14ac:dyDescent="0.2">
      <c r="A85" s="436"/>
      <c r="B85" s="430" t="s">
        <v>989</v>
      </c>
      <c r="C85" s="690">
        <f>C86+C87</f>
        <v>892.21051</v>
      </c>
      <c r="D85" s="690">
        <f>D86+D87</f>
        <v>892.20241999999996</v>
      </c>
      <c r="E85" s="412">
        <f t="shared" si="0"/>
        <v>99.999093263315174</v>
      </c>
      <c r="F85" s="413">
        <f t="shared" si="1"/>
        <v>8.0900000000383443E-3</v>
      </c>
    </row>
    <row r="86" spans="1:9" ht="15" hidden="1" customHeight="1" x14ac:dyDescent="0.25">
      <c r="A86" s="476"/>
      <c r="B86" s="472" t="s">
        <v>1039</v>
      </c>
      <c r="C86" s="479">
        <v>0.11971</v>
      </c>
      <c r="D86" s="479">
        <v>0.11162</v>
      </c>
      <c r="E86" s="470">
        <f t="shared" ref="E86:E108" si="2">D86/C86*100</f>
        <v>93.242001503633787</v>
      </c>
      <c r="F86" s="471">
        <f t="shared" ref="F86:F108" si="3">C86-D86</f>
        <v>8.09E-3</v>
      </c>
    </row>
    <row r="87" spans="1:9" ht="26.45" hidden="1" x14ac:dyDescent="0.25">
      <c r="A87" s="436"/>
      <c r="B87" s="472" t="s">
        <v>1040</v>
      </c>
      <c r="C87" s="479">
        <v>892.09079999999994</v>
      </c>
      <c r="D87" s="479">
        <v>892.09079999999994</v>
      </c>
      <c r="E87" s="480">
        <f t="shared" si="2"/>
        <v>100</v>
      </c>
      <c r="F87" s="471">
        <f t="shared" si="3"/>
        <v>0</v>
      </c>
    </row>
    <row r="88" spans="1:9" s="399" customFormat="1" ht="15" customHeight="1" x14ac:dyDescent="0.2">
      <c r="A88" s="436"/>
      <c r="B88" s="124" t="s">
        <v>990</v>
      </c>
      <c r="C88" s="690">
        <f>C89+C90</f>
        <v>3577.7799199999999</v>
      </c>
      <c r="D88" s="690">
        <f>D89+D90</f>
        <v>3496.8065200000001</v>
      </c>
      <c r="E88" s="412">
        <f t="shared" si="2"/>
        <v>97.736769678108089</v>
      </c>
      <c r="F88" s="413">
        <f t="shared" si="3"/>
        <v>80.973399999999856</v>
      </c>
    </row>
    <row r="89" spans="1:9" ht="15" hidden="1" customHeight="1" x14ac:dyDescent="0.25">
      <c r="A89" s="436"/>
      <c r="B89" s="469" t="s">
        <v>1039</v>
      </c>
      <c r="C89" s="479">
        <v>1196.9864399999999</v>
      </c>
      <c r="D89" s="479">
        <v>1116.01304</v>
      </c>
      <c r="E89" s="470">
        <f t="shared" si="2"/>
        <v>93.235228295485129</v>
      </c>
      <c r="F89" s="471">
        <f t="shared" si="3"/>
        <v>80.973399999999856</v>
      </c>
    </row>
    <row r="90" spans="1:9" ht="26.45" hidden="1" x14ac:dyDescent="0.25">
      <c r="A90" s="436"/>
      <c r="B90" s="469" t="s">
        <v>1040</v>
      </c>
      <c r="C90" s="479">
        <v>2380.7934799999998</v>
      </c>
      <c r="D90" s="479">
        <v>2380.7934799999998</v>
      </c>
      <c r="E90" s="470">
        <f t="shared" si="2"/>
        <v>100</v>
      </c>
      <c r="F90" s="471">
        <f t="shared" si="3"/>
        <v>0</v>
      </c>
    </row>
    <row r="91" spans="1:9" s="399" customFormat="1" ht="15" customHeight="1" x14ac:dyDescent="0.2">
      <c r="A91" s="436"/>
      <c r="B91" s="441" t="s">
        <v>995</v>
      </c>
      <c r="C91" s="690">
        <f>C92</f>
        <v>5648.0237000000006</v>
      </c>
      <c r="D91" s="690">
        <f>D92</f>
        <v>5648.0237000000006</v>
      </c>
      <c r="E91" s="412">
        <f t="shared" si="2"/>
        <v>100</v>
      </c>
      <c r="F91" s="413">
        <f t="shared" si="3"/>
        <v>0</v>
      </c>
    </row>
    <row r="92" spans="1:9" ht="26.45" hidden="1" x14ac:dyDescent="0.25">
      <c r="A92" s="436"/>
      <c r="B92" s="469" t="s">
        <v>1040</v>
      </c>
      <c r="C92" s="479">
        <v>5648.0237000000006</v>
      </c>
      <c r="D92" s="479">
        <v>5648.0237000000006</v>
      </c>
      <c r="E92" s="470">
        <f t="shared" si="2"/>
        <v>100</v>
      </c>
      <c r="F92" s="471">
        <f t="shared" si="3"/>
        <v>0</v>
      </c>
    </row>
    <row r="93" spans="1:9" ht="25.5" x14ac:dyDescent="0.2">
      <c r="A93" s="442" t="s">
        <v>1020</v>
      </c>
      <c r="B93" s="443" t="s">
        <v>1021</v>
      </c>
      <c r="C93" s="681">
        <f>C94</f>
        <v>11652.592860000001</v>
      </c>
      <c r="D93" s="681">
        <f>D94</f>
        <v>11652.581760000001</v>
      </c>
      <c r="E93" s="427">
        <f t="shared" si="2"/>
        <v>99.99990474223091</v>
      </c>
      <c r="F93" s="417">
        <f t="shared" si="3"/>
        <v>1.1099999999714782E-2</v>
      </c>
      <c r="I93" s="444"/>
    </row>
    <row r="94" spans="1:9" ht="25.5" x14ac:dyDescent="0.2">
      <c r="A94" s="419" t="s">
        <v>1022</v>
      </c>
      <c r="B94" s="445" t="s">
        <v>1023</v>
      </c>
      <c r="C94" s="678">
        <f>C95+C96</f>
        <v>11652.592860000001</v>
      </c>
      <c r="D94" s="678">
        <f>D95+D96</f>
        <v>11652.581760000001</v>
      </c>
      <c r="E94" s="429">
        <f t="shared" si="2"/>
        <v>99.99990474223091</v>
      </c>
      <c r="F94" s="409">
        <f t="shared" si="3"/>
        <v>1.1099999999714782E-2</v>
      </c>
      <c r="I94" s="444"/>
    </row>
    <row r="95" spans="1:9" s="399" customFormat="1" ht="15" hidden="1" customHeight="1" x14ac:dyDescent="0.25">
      <c r="A95" s="414"/>
      <c r="B95" s="481" t="s">
        <v>989</v>
      </c>
      <c r="C95" s="692">
        <v>888.30456000000004</v>
      </c>
      <c r="D95" s="692">
        <v>888.29346999999996</v>
      </c>
      <c r="E95" s="482">
        <f t="shared" si="2"/>
        <v>99.998751554309251</v>
      </c>
      <c r="F95" s="451">
        <f t="shared" si="3"/>
        <v>1.1090000000081091E-2</v>
      </c>
    </row>
    <row r="96" spans="1:9" s="399" customFormat="1" ht="15" hidden="1" customHeight="1" x14ac:dyDescent="0.25">
      <c r="A96" s="414"/>
      <c r="B96" s="483" t="s">
        <v>990</v>
      </c>
      <c r="C96" s="692">
        <v>10764.2883</v>
      </c>
      <c r="D96" s="692">
        <v>10764.28829</v>
      </c>
      <c r="E96" s="482">
        <f t="shared" si="2"/>
        <v>99.999999907100218</v>
      </c>
      <c r="F96" s="451">
        <f t="shared" si="3"/>
        <v>9.9999997473787516E-6</v>
      </c>
    </row>
    <row r="97" spans="1:6" s="446" customFormat="1" ht="25.5" x14ac:dyDescent="0.2">
      <c r="A97" s="431" t="s">
        <v>1024</v>
      </c>
      <c r="B97" s="416" t="s">
        <v>1025</v>
      </c>
      <c r="C97" s="688">
        <f>C98+C103+C110</f>
        <v>19688.77464</v>
      </c>
      <c r="D97" s="688">
        <f>D98+D103+D110</f>
        <v>19565.98343</v>
      </c>
      <c r="E97" s="418">
        <f t="shared" si="2"/>
        <v>99.376338993943619</v>
      </c>
      <c r="F97" s="433">
        <f t="shared" si="3"/>
        <v>122.79120999999941</v>
      </c>
    </row>
    <row r="98" spans="1:6" ht="25.5" x14ac:dyDescent="0.2">
      <c r="A98" s="434" t="s">
        <v>1026</v>
      </c>
      <c r="B98" s="447" t="s">
        <v>241</v>
      </c>
      <c r="C98" s="689">
        <f>C99+C101</f>
        <v>1428.7128</v>
      </c>
      <c r="D98" s="689">
        <f>D99+D101</f>
        <v>1428.7128</v>
      </c>
      <c r="E98" s="410">
        <f t="shared" si="2"/>
        <v>100</v>
      </c>
      <c r="F98" s="435">
        <f t="shared" si="3"/>
        <v>0</v>
      </c>
    </row>
    <row r="99" spans="1:6" s="399" customFormat="1" ht="15" customHeight="1" x14ac:dyDescent="0.2">
      <c r="A99" s="436"/>
      <c r="B99" s="405" t="s">
        <v>989</v>
      </c>
      <c r="C99" s="690">
        <f>SUM(C100)</f>
        <v>357.1782</v>
      </c>
      <c r="D99" s="690">
        <f>SUM(D100)</f>
        <v>357.1782</v>
      </c>
      <c r="E99" s="412">
        <f t="shared" si="2"/>
        <v>100</v>
      </c>
      <c r="F99" s="448">
        <f t="shared" si="3"/>
        <v>0</v>
      </c>
    </row>
    <row r="100" spans="1:6" ht="39.6" hidden="1" x14ac:dyDescent="0.25">
      <c r="A100" s="436"/>
      <c r="B100" s="484" t="s">
        <v>270</v>
      </c>
      <c r="C100" s="479">
        <v>357.1782</v>
      </c>
      <c r="D100" s="479">
        <v>357.1782</v>
      </c>
      <c r="E100" s="482">
        <f t="shared" si="2"/>
        <v>100</v>
      </c>
      <c r="F100" s="485">
        <f t="shared" si="3"/>
        <v>0</v>
      </c>
    </row>
    <row r="101" spans="1:6" s="399" customFormat="1" ht="15" customHeight="1" x14ac:dyDescent="0.2">
      <c r="A101" s="436"/>
      <c r="B101" s="124" t="s">
        <v>990</v>
      </c>
      <c r="C101" s="690">
        <f>SUM(C102)</f>
        <v>1071.5346</v>
      </c>
      <c r="D101" s="690">
        <f>SUM(D102)</f>
        <v>1071.5346</v>
      </c>
      <c r="E101" s="412">
        <f t="shared" si="2"/>
        <v>100</v>
      </c>
      <c r="F101" s="437">
        <f t="shared" si="3"/>
        <v>0</v>
      </c>
    </row>
    <row r="102" spans="1:6" ht="39.6" hidden="1" x14ac:dyDescent="0.25">
      <c r="A102" s="436"/>
      <c r="B102" s="484" t="s">
        <v>270</v>
      </c>
      <c r="C102" s="479">
        <v>1071.5346</v>
      </c>
      <c r="D102" s="479">
        <v>1071.5346</v>
      </c>
      <c r="E102" s="482">
        <f t="shared" si="2"/>
        <v>100</v>
      </c>
      <c r="F102" s="485">
        <f t="shared" si="3"/>
        <v>0</v>
      </c>
    </row>
    <row r="103" spans="1:6" ht="25.5" x14ac:dyDescent="0.2">
      <c r="A103" s="434" t="s">
        <v>1027</v>
      </c>
      <c r="B103" s="447" t="s">
        <v>1028</v>
      </c>
      <c r="C103" s="689">
        <f>C104+C107</f>
        <v>10709.002860000001</v>
      </c>
      <c r="D103" s="689">
        <f>D104+D107</f>
        <v>10586.211649999999</v>
      </c>
      <c r="E103" s="410">
        <f t="shared" si="2"/>
        <v>98.853383348522129</v>
      </c>
      <c r="F103" s="435">
        <f t="shared" si="3"/>
        <v>122.79121000000123</v>
      </c>
    </row>
    <row r="104" spans="1:6" s="399" customFormat="1" ht="15" customHeight="1" x14ac:dyDescent="0.2">
      <c r="A104" s="436"/>
      <c r="B104" s="430" t="s">
        <v>989</v>
      </c>
      <c r="C104" s="690">
        <f>SUM(C105:C106)</f>
        <v>1822.25072</v>
      </c>
      <c r="D104" s="690">
        <f>SUM(D105:D106)</f>
        <v>1791.5529100000001</v>
      </c>
      <c r="E104" s="412">
        <f t="shared" si="2"/>
        <v>98.315390431015999</v>
      </c>
      <c r="F104" s="437">
        <f t="shared" si="3"/>
        <v>30.69780999999989</v>
      </c>
    </row>
    <row r="105" spans="1:6" ht="26.45" hidden="1" x14ac:dyDescent="0.25">
      <c r="A105" s="436"/>
      <c r="B105" s="1" t="s">
        <v>163</v>
      </c>
      <c r="C105" s="693">
        <v>1252.25072</v>
      </c>
      <c r="D105" s="693">
        <v>1221.5529100000001</v>
      </c>
      <c r="E105" s="467">
        <f t="shared" si="2"/>
        <v>97.548589151539886</v>
      </c>
      <c r="F105" s="486">
        <f t="shared" si="3"/>
        <v>30.69780999999989</v>
      </c>
    </row>
    <row r="106" spans="1:6" ht="13.15" hidden="1" x14ac:dyDescent="0.25">
      <c r="A106" s="436"/>
      <c r="B106" s="1" t="s">
        <v>701</v>
      </c>
      <c r="C106" s="693">
        <v>570</v>
      </c>
      <c r="D106" s="693">
        <v>570</v>
      </c>
      <c r="E106" s="467"/>
      <c r="F106" s="486"/>
    </row>
    <row r="107" spans="1:6" s="399" customFormat="1" ht="15" customHeight="1" x14ac:dyDescent="0.2">
      <c r="A107" s="436"/>
      <c r="B107" s="124" t="s">
        <v>990</v>
      </c>
      <c r="C107" s="690">
        <f>SUM(C108:C109)</f>
        <v>8886.7521400000005</v>
      </c>
      <c r="D107" s="690">
        <f>SUM(D108:D109)</f>
        <v>8794.6587399999989</v>
      </c>
      <c r="E107" s="412">
        <f t="shared" si="2"/>
        <v>98.963700139835325</v>
      </c>
      <c r="F107" s="437">
        <f t="shared" si="3"/>
        <v>92.093400000001566</v>
      </c>
    </row>
    <row r="108" spans="1:6" ht="26.45" hidden="1" x14ac:dyDescent="0.25">
      <c r="A108" s="436"/>
      <c r="B108" s="484" t="s">
        <v>163</v>
      </c>
      <c r="C108" s="685">
        <v>3756.7521399999996</v>
      </c>
      <c r="D108" s="685">
        <v>3664.6587399999999</v>
      </c>
      <c r="E108" s="470">
        <f t="shared" si="2"/>
        <v>97.548589937051318</v>
      </c>
      <c r="F108" s="487">
        <f t="shared" si="3"/>
        <v>92.093399999999747</v>
      </c>
    </row>
    <row r="109" spans="1:6" ht="13.15" hidden="1" x14ac:dyDescent="0.25">
      <c r="A109" s="436"/>
      <c r="B109" s="484" t="s">
        <v>701</v>
      </c>
      <c r="C109" s="685">
        <v>5130</v>
      </c>
      <c r="D109" s="685">
        <v>5130</v>
      </c>
      <c r="E109" s="470"/>
      <c r="F109" s="487"/>
    </row>
    <row r="110" spans="1:6" ht="25.5" x14ac:dyDescent="0.2">
      <c r="A110" s="449" t="s">
        <v>1029</v>
      </c>
      <c r="B110" s="447" t="s">
        <v>324</v>
      </c>
      <c r="C110" s="689">
        <f>C111+C114+C117</f>
        <v>7551.0589800000007</v>
      </c>
      <c r="D110" s="689">
        <f>D111+D114+D117</f>
        <v>7551.0589800000007</v>
      </c>
      <c r="E110" s="410">
        <f t="shared" ref="E110:E127" si="4">D110/C110*100</f>
        <v>100</v>
      </c>
      <c r="F110" s="435">
        <f t="shared" ref="F110:F129" si="5">C110-D110</f>
        <v>0</v>
      </c>
    </row>
    <row r="111" spans="1:6" s="399" customFormat="1" x14ac:dyDescent="0.2">
      <c r="A111" s="450"/>
      <c r="B111" s="405" t="s">
        <v>989</v>
      </c>
      <c r="C111" s="690">
        <f>SUM(C112:C113)</f>
        <v>560.11869000000002</v>
      </c>
      <c r="D111" s="690">
        <f>SUM(D112:D113)</f>
        <v>560.11869000000002</v>
      </c>
      <c r="E111" s="412">
        <f t="shared" si="4"/>
        <v>100</v>
      </c>
      <c r="F111" s="448">
        <f t="shared" si="5"/>
        <v>0</v>
      </c>
    </row>
    <row r="112" spans="1:6" ht="13.15" hidden="1" x14ac:dyDescent="0.25">
      <c r="A112" s="450"/>
      <c r="B112" s="463" t="s">
        <v>800</v>
      </c>
      <c r="C112" s="479">
        <v>337.57319000000001</v>
      </c>
      <c r="D112" s="479">
        <v>337.57319000000001</v>
      </c>
      <c r="E112" s="470">
        <f t="shared" si="4"/>
        <v>100</v>
      </c>
      <c r="F112" s="487">
        <f t="shared" si="5"/>
        <v>0</v>
      </c>
    </row>
    <row r="113" spans="1:8" ht="13.15" hidden="1" x14ac:dyDescent="0.25">
      <c r="A113" s="450"/>
      <c r="B113" s="469" t="s">
        <v>673</v>
      </c>
      <c r="C113" s="479">
        <v>222.5455</v>
      </c>
      <c r="D113" s="479">
        <v>222.5455</v>
      </c>
      <c r="E113" s="470">
        <f t="shared" si="4"/>
        <v>100</v>
      </c>
      <c r="F113" s="487">
        <f t="shared" si="5"/>
        <v>0</v>
      </c>
    </row>
    <row r="114" spans="1:8" s="399" customFormat="1" ht="15" customHeight="1" x14ac:dyDescent="0.2">
      <c r="A114" s="450"/>
      <c r="B114" s="125" t="s">
        <v>990</v>
      </c>
      <c r="C114" s="690">
        <f>SUM(C115:C116)</f>
        <v>6960.9407900000006</v>
      </c>
      <c r="D114" s="690">
        <f>SUM(D115:D116)</f>
        <v>6960.9407900000006</v>
      </c>
      <c r="E114" s="412">
        <f t="shared" si="4"/>
        <v>100</v>
      </c>
      <c r="F114" s="448">
        <f t="shared" si="5"/>
        <v>0</v>
      </c>
    </row>
    <row r="115" spans="1:8" ht="13.15" hidden="1" x14ac:dyDescent="0.25">
      <c r="A115" s="436"/>
      <c r="B115" s="463" t="s">
        <v>800</v>
      </c>
      <c r="C115" s="685">
        <v>3038.1587100000002</v>
      </c>
      <c r="D115" s="685">
        <v>3038.1587100000002</v>
      </c>
      <c r="E115" s="470">
        <f t="shared" si="4"/>
        <v>100</v>
      </c>
      <c r="F115" s="487">
        <f t="shared" si="5"/>
        <v>0</v>
      </c>
    </row>
    <row r="116" spans="1:8" ht="13.15" hidden="1" x14ac:dyDescent="0.25">
      <c r="A116" s="436"/>
      <c r="B116" s="469" t="s">
        <v>673</v>
      </c>
      <c r="C116" s="479">
        <v>3922.78208</v>
      </c>
      <c r="D116" s="479">
        <v>3922.78208</v>
      </c>
      <c r="E116" s="470">
        <f t="shared" si="4"/>
        <v>100</v>
      </c>
      <c r="F116" s="487">
        <f t="shared" si="5"/>
        <v>0</v>
      </c>
    </row>
    <row r="117" spans="1:8" s="488" customFormat="1" x14ac:dyDescent="0.2">
      <c r="A117" s="436"/>
      <c r="B117" s="76" t="s">
        <v>337</v>
      </c>
      <c r="C117" s="690">
        <f>C118</f>
        <v>29.999500000000001</v>
      </c>
      <c r="D117" s="690">
        <f>D118</f>
        <v>29.999500000000001</v>
      </c>
      <c r="E117" s="406">
        <f t="shared" si="4"/>
        <v>100</v>
      </c>
      <c r="F117" s="407">
        <f t="shared" si="5"/>
        <v>0</v>
      </c>
    </row>
    <row r="118" spans="1:8" ht="13.15" hidden="1" x14ac:dyDescent="0.25">
      <c r="A118" s="436"/>
      <c r="B118" s="469" t="s">
        <v>673</v>
      </c>
      <c r="C118" s="694">
        <v>29.999500000000001</v>
      </c>
      <c r="D118" s="694">
        <v>29.999500000000001</v>
      </c>
      <c r="E118" s="482"/>
      <c r="F118" s="485"/>
    </row>
    <row r="119" spans="1:8" x14ac:dyDescent="0.2">
      <c r="A119" s="431" t="s">
        <v>1041</v>
      </c>
      <c r="B119" s="416" t="s">
        <v>1042</v>
      </c>
      <c r="C119" s="688">
        <f>C120</f>
        <v>800</v>
      </c>
      <c r="D119" s="688">
        <f>D120</f>
        <v>800</v>
      </c>
      <c r="E119" s="418">
        <f>D119/C119*100</f>
        <v>100</v>
      </c>
      <c r="F119" s="433">
        <f>C119-D119</f>
        <v>0</v>
      </c>
    </row>
    <row r="120" spans="1:8" ht="25.5" x14ac:dyDescent="0.2">
      <c r="A120" s="449"/>
      <c r="B120" s="489" t="s">
        <v>324</v>
      </c>
      <c r="C120" s="689">
        <f>C121+C123</f>
        <v>800</v>
      </c>
      <c r="D120" s="689">
        <f>D121+D123</f>
        <v>800</v>
      </c>
      <c r="E120" s="410">
        <f>D120/C120*100</f>
        <v>100</v>
      </c>
      <c r="F120" s="435">
        <f>C120-D120</f>
        <v>0</v>
      </c>
    </row>
    <row r="121" spans="1:8" x14ac:dyDescent="0.2">
      <c r="A121" s="438"/>
      <c r="B121" s="430" t="s">
        <v>989</v>
      </c>
      <c r="C121" s="690">
        <f>C122</f>
        <v>200</v>
      </c>
      <c r="D121" s="690">
        <f>D122</f>
        <v>200</v>
      </c>
      <c r="E121" s="412">
        <f>D121/C121*100</f>
        <v>100</v>
      </c>
      <c r="F121" s="437">
        <f>C121-D121</f>
        <v>0</v>
      </c>
    </row>
    <row r="122" spans="1:8" ht="13.15" hidden="1" x14ac:dyDescent="0.25">
      <c r="A122" s="438"/>
      <c r="B122" s="1" t="s">
        <v>353</v>
      </c>
      <c r="C122" s="693">
        <v>200</v>
      </c>
      <c r="D122" s="693">
        <v>200</v>
      </c>
      <c r="E122" s="467">
        <f>D122/C122*100</f>
        <v>100</v>
      </c>
      <c r="F122" s="486">
        <f>C122-D122</f>
        <v>0</v>
      </c>
    </row>
    <row r="123" spans="1:8" x14ac:dyDescent="0.2">
      <c r="A123" s="438"/>
      <c r="B123" s="124" t="s">
        <v>990</v>
      </c>
      <c r="C123" s="690">
        <f>C124</f>
        <v>600</v>
      </c>
      <c r="D123" s="690">
        <f>D124</f>
        <v>600</v>
      </c>
      <c r="E123" s="412">
        <f>D123/C123*100</f>
        <v>100</v>
      </c>
      <c r="F123" s="437">
        <f>C123-D123</f>
        <v>0</v>
      </c>
    </row>
    <row r="124" spans="1:8" ht="13.15" hidden="1" x14ac:dyDescent="0.25">
      <c r="A124" s="438"/>
      <c r="B124" s="484" t="s">
        <v>353</v>
      </c>
      <c r="C124" s="479">
        <v>600</v>
      </c>
      <c r="D124" s="479">
        <v>600</v>
      </c>
      <c r="E124" s="470"/>
      <c r="F124" s="487"/>
    </row>
    <row r="125" spans="1:8" ht="15" customHeight="1" x14ac:dyDescent="0.2">
      <c r="A125" s="490"/>
      <c r="B125" s="491" t="s">
        <v>1030</v>
      </c>
      <c r="C125" s="695">
        <f>C126+C127+C128+C129</f>
        <v>302944.50816000003</v>
      </c>
      <c r="D125" s="695">
        <f>D126+D127+D128+D129</f>
        <v>287457.54480999999</v>
      </c>
      <c r="E125" s="493">
        <f t="shared" si="4"/>
        <v>94.887854728226131</v>
      </c>
      <c r="F125" s="492">
        <f t="shared" si="5"/>
        <v>15486.963350000035</v>
      </c>
      <c r="H125" s="452"/>
    </row>
    <row r="126" spans="1:8" x14ac:dyDescent="0.2">
      <c r="A126" s="453"/>
      <c r="B126" s="454" t="s">
        <v>989</v>
      </c>
      <c r="C126" s="690">
        <f>C20+C27+C33+C44+C52+C63+C69+C85+C95+C99+C104+C111+C58+C14+C121</f>
        <v>28350.518470000003</v>
      </c>
      <c r="D126" s="690">
        <f>D20+D27+D33+D44+D52+D63+D69+D85+D95+D99+D104+D111+D58+D14+D121</f>
        <v>28246.376029999999</v>
      </c>
      <c r="E126" s="455">
        <f t="shared" si="4"/>
        <v>99.632661250586281</v>
      </c>
      <c r="F126" s="456">
        <f t="shared" si="5"/>
        <v>104.14244000000326</v>
      </c>
    </row>
    <row r="127" spans="1:8" x14ac:dyDescent="0.2">
      <c r="A127" s="453"/>
      <c r="B127" s="441" t="s">
        <v>990</v>
      </c>
      <c r="C127" s="696">
        <f>C114+C107+C101+C96+C88+C73+C65+C60+C54+C47+C36+C29+C22+C16+C123</f>
        <v>156785.19284999999</v>
      </c>
      <c r="D127" s="696">
        <f>D114+D107+D101+D96+D88+D73+D65+D60+D54+D47+D36+D29+D22+D16+D123</f>
        <v>141402.37411999999</v>
      </c>
      <c r="E127" s="457">
        <f t="shared" si="4"/>
        <v>90.188602347979952</v>
      </c>
      <c r="F127" s="456">
        <f t="shared" si="5"/>
        <v>15382.818729999999</v>
      </c>
    </row>
    <row r="128" spans="1:8" x14ac:dyDescent="0.2">
      <c r="A128" s="458"/>
      <c r="B128" s="441" t="s">
        <v>995</v>
      </c>
      <c r="C128" s="696">
        <f>C91+C77+C39+C24</f>
        <v>117157.85590000001</v>
      </c>
      <c r="D128" s="696">
        <f>D91+D77+D39+D24</f>
        <v>117157.85372</v>
      </c>
      <c r="E128" s="457">
        <f>D128/C128*100</f>
        <v>99.99999813926263</v>
      </c>
      <c r="F128" s="456">
        <f t="shared" si="5"/>
        <v>2.1800000104121864E-3</v>
      </c>
    </row>
    <row r="129" spans="2:6" x14ac:dyDescent="0.2">
      <c r="B129" s="125" t="s">
        <v>337</v>
      </c>
      <c r="C129" s="696">
        <f>C81+C117</f>
        <v>650.94093999999996</v>
      </c>
      <c r="D129" s="696">
        <f>D81+D117</f>
        <v>650.94093999999996</v>
      </c>
      <c r="E129" s="457">
        <f>D129/C129*100</f>
        <v>100</v>
      </c>
      <c r="F129" s="456">
        <f t="shared" si="5"/>
        <v>0</v>
      </c>
    </row>
  </sheetData>
  <mergeCells count="13">
    <mergeCell ref="A7:F7"/>
    <mergeCell ref="E1:F1"/>
    <mergeCell ref="A2:F2"/>
    <mergeCell ref="A3:F3"/>
    <mergeCell ref="E4:F4"/>
    <mergeCell ref="A6:F6"/>
    <mergeCell ref="A8:F8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498"/>
  <sheetViews>
    <sheetView view="pageBreakPreview" zoomScale="60" zoomScaleNormal="90" workbookViewId="0">
      <selection activeCell="S9" sqref="S9"/>
    </sheetView>
  </sheetViews>
  <sheetFormatPr defaultRowHeight="12.75" x14ac:dyDescent="0.2"/>
  <cols>
    <col min="1" max="1" width="8" style="243" customWidth="1"/>
    <col min="2" max="2" width="26.28515625" style="243" customWidth="1"/>
    <col min="3" max="3" width="13.140625" style="243" customWidth="1"/>
    <col min="4" max="4" width="10.85546875" style="243" customWidth="1"/>
    <col min="5" max="5" width="14.5703125" style="494" customWidth="1"/>
    <col min="6" max="6" width="12.85546875" style="494" customWidth="1"/>
    <col min="7" max="7" width="10.140625" style="494" customWidth="1"/>
    <col min="8" max="8" width="12.85546875" style="494" customWidth="1"/>
    <col min="9" max="9" width="13.42578125" style="494" customWidth="1"/>
    <col min="10" max="11" width="7.140625" style="494" customWidth="1"/>
    <col min="12" max="12" width="12.5703125" style="495" customWidth="1"/>
    <col min="13" max="13" width="11.7109375" style="243" customWidth="1"/>
    <col min="14" max="14" width="13.140625" style="243" customWidth="1"/>
    <col min="15" max="15" width="12.5703125" style="243" customWidth="1"/>
    <col min="16" max="16" width="9.28515625" style="243" customWidth="1"/>
    <col min="17" max="17" width="12.7109375" style="243" customWidth="1"/>
    <col min="18" max="18" width="13.140625" style="243" customWidth="1"/>
    <col min="19" max="19" width="12.85546875" style="243" customWidth="1"/>
    <col min="20" max="20" width="14.42578125" style="243" customWidth="1"/>
    <col min="21" max="21" width="11" style="243" customWidth="1"/>
    <col min="22" max="23" width="13.140625" style="243" customWidth="1"/>
    <col min="24" max="25" width="8.42578125" style="243" customWidth="1"/>
    <col min="26" max="26" width="11.42578125" style="243" customWidth="1"/>
    <col min="27" max="27" width="14.5703125" style="243" customWidth="1"/>
    <col min="28" max="254" width="9.140625" style="285"/>
    <col min="255" max="255" width="8" style="285" customWidth="1"/>
    <col min="256" max="256" width="26.28515625" style="285" customWidth="1"/>
    <col min="257" max="257" width="13.140625" style="285" customWidth="1"/>
    <col min="258" max="258" width="10.85546875" style="285" customWidth="1"/>
    <col min="259" max="259" width="14.5703125" style="285" customWidth="1"/>
    <col min="260" max="260" width="12.85546875" style="285" customWidth="1"/>
    <col min="261" max="261" width="10.140625" style="285" customWidth="1"/>
    <col min="262" max="263" width="10.28515625" style="285" customWidth="1"/>
    <col min="264" max="265" width="7.140625" style="285" customWidth="1"/>
    <col min="266" max="266" width="12.5703125" style="285" customWidth="1"/>
    <col min="267" max="267" width="9.5703125" style="285" customWidth="1"/>
    <col min="268" max="268" width="13.140625" style="285" customWidth="1"/>
    <col min="269" max="269" width="12.5703125" style="285" customWidth="1"/>
    <col min="270" max="270" width="9.28515625" style="285" customWidth="1"/>
    <col min="271" max="271" width="12.7109375" style="285" customWidth="1"/>
    <col min="272" max="272" width="11" style="285" customWidth="1"/>
    <col min="273" max="273" width="12.85546875" style="285" customWidth="1"/>
    <col min="274" max="274" width="11.140625" style="285" customWidth="1"/>
    <col min="275" max="275" width="11" style="285" customWidth="1"/>
    <col min="276" max="277" width="13.140625" style="285" customWidth="1"/>
    <col min="278" max="279" width="8.42578125" style="285" customWidth="1"/>
    <col min="280" max="280" width="11.42578125" style="285" customWidth="1"/>
    <col min="281" max="281" width="14.5703125" style="285" customWidth="1"/>
    <col min="282" max="510" width="9.140625" style="285"/>
    <col min="511" max="511" width="8" style="285" customWidth="1"/>
    <col min="512" max="512" width="26.28515625" style="285" customWidth="1"/>
    <col min="513" max="513" width="13.140625" style="285" customWidth="1"/>
    <col min="514" max="514" width="10.85546875" style="285" customWidth="1"/>
    <col min="515" max="515" width="14.5703125" style="285" customWidth="1"/>
    <col min="516" max="516" width="12.85546875" style="285" customWidth="1"/>
    <col min="517" max="517" width="10.140625" style="285" customWidth="1"/>
    <col min="518" max="519" width="10.28515625" style="285" customWidth="1"/>
    <col min="520" max="521" width="7.140625" style="285" customWidth="1"/>
    <col min="522" max="522" width="12.5703125" style="285" customWidth="1"/>
    <col min="523" max="523" width="9.5703125" style="285" customWidth="1"/>
    <col min="524" max="524" width="13.140625" style="285" customWidth="1"/>
    <col min="525" max="525" width="12.5703125" style="285" customWidth="1"/>
    <col min="526" max="526" width="9.28515625" style="285" customWidth="1"/>
    <col min="527" max="527" width="12.7109375" style="285" customWidth="1"/>
    <col min="528" max="528" width="11" style="285" customWidth="1"/>
    <col min="529" max="529" width="12.85546875" style="285" customWidth="1"/>
    <col min="530" max="530" width="11.140625" style="285" customWidth="1"/>
    <col min="531" max="531" width="11" style="285" customWidth="1"/>
    <col min="532" max="533" width="13.140625" style="285" customWidth="1"/>
    <col min="534" max="535" width="8.42578125" style="285" customWidth="1"/>
    <col min="536" max="536" width="11.42578125" style="285" customWidth="1"/>
    <col min="537" max="537" width="14.5703125" style="285" customWidth="1"/>
    <col min="538" max="766" width="9.140625" style="285"/>
    <col min="767" max="767" width="8" style="285" customWidth="1"/>
    <col min="768" max="768" width="26.28515625" style="285" customWidth="1"/>
    <col min="769" max="769" width="13.140625" style="285" customWidth="1"/>
    <col min="770" max="770" width="10.85546875" style="285" customWidth="1"/>
    <col min="771" max="771" width="14.5703125" style="285" customWidth="1"/>
    <col min="772" max="772" width="12.85546875" style="285" customWidth="1"/>
    <col min="773" max="773" width="10.140625" style="285" customWidth="1"/>
    <col min="774" max="775" width="10.28515625" style="285" customWidth="1"/>
    <col min="776" max="777" width="7.140625" style="285" customWidth="1"/>
    <col min="778" max="778" width="12.5703125" style="285" customWidth="1"/>
    <col min="779" max="779" width="9.5703125" style="285" customWidth="1"/>
    <col min="780" max="780" width="13.140625" style="285" customWidth="1"/>
    <col min="781" max="781" width="12.5703125" style="285" customWidth="1"/>
    <col min="782" max="782" width="9.28515625" style="285" customWidth="1"/>
    <col min="783" max="783" width="12.7109375" style="285" customWidth="1"/>
    <col min="784" max="784" width="11" style="285" customWidth="1"/>
    <col min="785" max="785" width="12.85546875" style="285" customWidth="1"/>
    <col min="786" max="786" width="11.140625" style="285" customWidth="1"/>
    <col min="787" max="787" width="11" style="285" customWidth="1"/>
    <col min="788" max="789" width="13.140625" style="285" customWidth="1"/>
    <col min="790" max="791" width="8.42578125" style="285" customWidth="1"/>
    <col min="792" max="792" width="11.42578125" style="285" customWidth="1"/>
    <col min="793" max="793" width="14.5703125" style="285" customWidth="1"/>
    <col min="794" max="1022" width="9.140625" style="285"/>
    <col min="1023" max="1023" width="8" style="285" customWidth="1"/>
    <col min="1024" max="1024" width="26.28515625" style="285" customWidth="1"/>
    <col min="1025" max="1025" width="13.140625" style="285" customWidth="1"/>
    <col min="1026" max="1026" width="10.85546875" style="285" customWidth="1"/>
    <col min="1027" max="1027" width="14.5703125" style="285" customWidth="1"/>
    <col min="1028" max="1028" width="12.85546875" style="285" customWidth="1"/>
    <col min="1029" max="1029" width="10.140625" style="285" customWidth="1"/>
    <col min="1030" max="1031" width="10.28515625" style="285" customWidth="1"/>
    <col min="1032" max="1033" width="7.140625" style="285" customWidth="1"/>
    <col min="1034" max="1034" width="12.5703125" style="285" customWidth="1"/>
    <col min="1035" max="1035" width="9.5703125" style="285" customWidth="1"/>
    <col min="1036" max="1036" width="13.140625" style="285" customWidth="1"/>
    <col min="1037" max="1037" width="12.5703125" style="285" customWidth="1"/>
    <col min="1038" max="1038" width="9.28515625" style="285" customWidth="1"/>
    <col min="1039" max="1039" width="12.7109375" style="285" customWidth="1"/>
    <col min="1040" max="1040" width="11" style="285" customWidth="1"/>
    <col min="1041" max="1041" width="12.85546875" style="285" customWidth="1"/>
    <col min="1042" max="1042" width="11.140625" style="285" customWidth="1"/>
    <col min="1043" max="1043" width="11" style="285" customWidth="1"/>
    <col min="1044" max="1045" width="13.140625" style="285" customWidth="1"/>
    <col min="1046" max="1047" width="8.42578125" style="285" customWidth="1"/>
    <col min="1048" max="1048" width="11.42578125" style="285" customWidth="1"/>
    <col min="1049" max="1049" width="14.5703125" style="285" customWidth="1"/>
    <col min="1050" max="1278" width="9.140625" style="285"/>
    <col min="1279" max="1279" width="8" style="285" customWidth="1"/>
    <col min="1280" max="1280" width="26.28515625" style="285" customWidth="1"/>
    <col min="1281" max="1281" width="13.140625" style="285" customWidth="1"/>
    <col min="1282" max="1282" width="10.85546875" style="285" customWidth="1"/>
    <col min="1283" max="1283" width="14.5703125" style="285" customWidth="1"/>
    <col min="1284" max="1284" width="12.85546875" style="285" customWidth="1"/>
    <col min="1285" max="1285" width="10.140625" style="285" customWidth="1"/>
    <col min="1286" max="1287" width="10.28515625" style="285" customWidth="1"/>
    <col min="1288" max="1289" width="7.140625" style="285" customWidth="1"/>
    <col min="1290" max="1290" width="12.5703125" style="285" customWidth="1"/>
    <col min="1291" max="1291" width="9.5703125" style="285" customWidth="1"/>
    <col min="1292" max="1292" width="13.140625" style="285" customWidth="1"/>
    <col min="1293" max="1293" width="12.5703125" style="285" customWidth="1"/>
    <col min="1294" max="1294" width="9.28515625" style="285" customWidth="1"/>
    <col min="1295" max="1295" width="12.7109375" style="285" customWidth="1"/>
    <col min="1296" max="1296" width="11" style="285" customWidth="1"/>
    <col min="1297" max="1297" width="12.85546875" style="285" customWidth="1"/>
    <col min="1298" max="1298" width="11.140625" style="285" customWidth="1"/>
    <col min="1299" max="1299" width="11" style="285" customWidth="1"/>
    <col min="1300" max="1301" width="13.140625" style="285" customWidth="1"/>
    <col min="1302" max="1303" width="8.42578125" style="285" customWidth="1"/>
    <col min="1304" max="1304" width="11.42578125" style="285" customWidth="1"/>
    <col min="1305" max="1305" width="14.5703125" style="285" customWidth="1"/>
    <col min="1306" max="1534" width="9.140625" style="285"/>
    <col min="1535" max="1535" width="8" style="285" customWidth="1"/>
    <col min="1536" max="1536" width="26.28515625" style="285" customWidth="1"/>
    <col min="1537" max="1537" width="13.140625" style="285" customWidth="1"/>
    <col min="1538" max="1538" width="10.85546875" style="285" customWidth="1"/>
    <col min="1539" max="1539" width="14.5703125" style="285" customWidth="1"/>
    <col min="1540" max="1540" width="12.85546875" style="285" customWidth="1"/>
    <col min="1541" max="1541" width="10.140625" style="285" customWidth="1"/>
    <col min="1542" max="1543" width="10.28515625" style="285" customWidth="1"/>
    <col min="1544" max="1545" width="7.140625" style="285" customWidth="1"/>
    <col min="1546" max="1546" width="12.5703125" style="285" customWidth="1"/>
    <col min="1547" max="1547" width="9.5703125" style="285" customWidth="1"/>
    <col min="1548" max="1548" width="13.140625" style="285" customWidth="1"/>
    <col min="1549" max="1549" width="12.5703125" style="285" customWidth="1"/>
    <col min="1550" max="1550" width="9.28515625" style="285" customWidth="1"/>
    <col min="1551" max="1551" width="12.7109375" style="285" customWidth="1"/>
    <col min="1552" max="1552" width="11" style="285" customWidth="1"/>
    <col min="1553" max="1553" width="12.85546875" style="285" customWidth="1"/>
    <col min="1554" max="1554" width="11.140625" style="285" customWidth="1"/>
    <col min="1555" max="1555" width="11" style="285" customWidth="1"/>
    <col min="1556" max="1557" width="13.140625" style="285" customWidth="1"/>
    <col min="1558" max="1559" width="8.42578125" style="285" customWidth="1"/>
    <col min="1560" max="1560" width="11.42578125" style="285" customWidth="1"/>
    <col min="1561" max="1561" width="14.5703125" style="285" customWidth="1"/>
    <col min="1562" max="1790" width="9.140625" style="285"/>
    <col min="1791" max="1791" width="8" style="285" customWidth="1"/>
    <col min="1792" max="1792" width="26.28515625" style="285" customWidth="1"/>
    <col min="1793" max="1793" width="13.140625" style="285" customWidth="1"/>
    <col min="1794" max="1794" width="10.85546875" style="285" customWidth="1"/>
    <col min="1795" max="1795" width="14.5703125" style="285" customWidth="1"/>
    <col min="1796" max="1796" width="12.85546875" style="285" customWidth="1"/>
    <col min="1797" max="1797" width="10.140625" style="285" customWidth="1"/>
    <col min="1798" max="1799" width="10.28515625" style="285" customWidth="1"/>
    <col min="1800" max="1801" width="7.140625" style="285" customWidth="1"/>
    <col min="1802" max="1802" width="12.5703125" style="285" customWidth="1"/>
    <col min="1803" max="1803" width="9.5703125" style="285" customWidth="1"/>
    <col min="1804" max="1804" width="13.140625" style="285" customWidth="1"/>
    <col min="1805" max="1805" width="12.5703125" style="285" customWidth="1"/>
    <col min="1806" max="1806" width="9.28515625" style="285" customWidth="1"/>
    <col min="1807" max="1807" width="12.7109375" style="285" customWidth="1"/>
    <col min="1808" max="1808" width="11" style="285" customWidth="1"/>
    <col min="1809" max="1809" width="12.85546875" style="285" customWidth="1"/>
    <col min="1810" max="1810" width="11.140625" style="285" customWidth="1"/>
    <col min="1811" max="1811" width="11" style="285" customWidth="1"/>
    <col min="1812" max="1813" width="13.140625" style="285" customWidth="1"/>
    <col min="1814" max="1815" width="8.42578125" style="285" customWidth="1"/>
    <col min="1816" max="1816" width="11.42578125" style="285" customWidth="1"/>
    <col min="1817" max="1817" width="14.5703125" style="285" customWidth="1"/>
    <col min="1818" max="2046" width="9.140625" style="285"/>
    <col min="2047" max="2047" width="8" style="285" customWidth="1"/>
    <col min="2048" max="2048" width="26.28515625" style="285" customWidth="1"/>
    <col min="2049" max="2049" width="13.140625" style="285" customWidth="1"/>
    <col min="2050" max="2050" width="10.85546875" style="285" customWidth="1"/>
    <col min="2051" max="2051" width="14.5703125" style="285" customWidth="1"/>
    <col min="2052" max="2052" width="12.85546875" style="285" customWidth="1"/>
    <col min="2053" max="2053" width="10.140625" style="285" customWidth="1"/>
    <col min="2054" max="2055" width="10.28515625" style="285" customWidth="1"/>
    <col min="2056" max="2057" width="7.140625" style="285" customWidth="1"/>
    <col min="2058" max="2058" width="12.5703125" style="285" customWidth="1"/>
    <col min="2059" max="2059" width="9.5703125" style="285" customWidth="1"/>
    <col min="2060" max="2060" width="13.140625" style="285" customWidth="1"/>
    <col min="2061" max="2061" width="12.5703125" style="285" customWidth="1"/>
    <col min="2062" max="2062" width="9.28515625" style="285" customWidth="1"/>
    <col min="2063" max="2063" width="12.7109375" style="285" customWidth="1"/>
    <col min="2064" max="2064" width="11" style="285" customWidth="1"/>
    <col min="2065" max="2065" width="12.85546875" style="285" customWidth="1"/>
    <col min="2066" max="2066" width="11.140625" style="285" customWidth="1"/>
    <col min="2067" max="2067" width="11" style="285" customWidth="1"/>
    <col min="2068" max="2069" width="13.140625" style="285" customWidth="1"/>
    <col min="2070" max="2071" width="8.42578125" style="285" customWidth="1"/>
    <col min="2072" max="2072" width="11.42578125" style="285" customWidth="1"/>
    <col min="2073" max="2073" width="14.5703125" style="285" customWidth="1"/>
    <col min="2074" max="2302" width="9.140625" style="285"/>
    <col min="2303" max="2303" width="8" style="285" customWidth="1"/>
    <col min="2304" max="2304" width="26.28515625" style="285" customWidth="1"/>
    <col min="2305" max="2305" width="13.140625" style="285" customWidth="1"/>
    <col min="2306" max="2306" width="10.85546875" style="285" customWidth="1"/>
    <col min="2307" max="2307" width="14.5703125" style="285" customWidth="1"/>
    <col min="2308" max="2308" width="12.85546875" style="285" customWidth="1"/>
    <col min="2309" max="2309" width="10.140625" style="285" customWidth="1"/>
    <col min="2310" max="2311" width="10.28515625" style="285" customWidth="1"/>
    <col min="2312" max="2313" width="7.140625" style="285" customWidth="1"/>
    <col min="2314" max="2314" width="12.5703125" style="285" customWidth="1"/>
    <col min="2315" max="2315" width="9.5703125" style="285" customWidth="1"/>
    <col min="2316" max="2316" width="13.140625" style="285" customWidth="1"/>
    <col min="2317" max="2317" width="12.5703125" style="285" customWidth="1"/>
    <col min="2318" max="2318" width="9.28515625" style="285" customWidth="1"/>
    <col min="2319" max="2319" width="12.7109375" style="285" customWidth="1"/>
    <col min="2320" max="2320" width="11" style="285" customWidth="1"/>
    <col min="2321" max="2321" width="12.85546875" style="285" customWidth="1"/>
    <col min="2322" max="2322" width="11.140625" style="285" customWidth="1"/>
    <col min="2323" max="2323" width="11" style="285" customWidth="1"/>
    <col min="2324" max="2325" width="13.140625" style="285" customWidth="1"/>
    <col min="2326" max="2327" width="8.42578125" style="285" customWidth="1"/>
    <col min="2328" max="2328" width="11.42578125" style="285" customWidth="1"/>
    <col min="2329" max="2329" width="14.5703125" style="285" customWidth="1"/>
    <col min="2330" max="2558" width="9.140625" style="285"/>
    <col min="2559" max="2559" width="8" style="285" customWidth="1"/>
    <col min="2560" max="2560" width="26.28515625" style="285" customWidth="1"/>
    <col min="2561" max="2561" width="13.140625" style="285" customWidth="1"/>
    <col min="2562" max="2562" width="10.85546875" style="285" customWidth="1"/>
    <col min="2563" max="2563" width="14.5703125" style="285" customWidth="1"/>
    <col min="2564" max="2564" width="12.85546875" style="285" customWidth="1"/>
    <col min="2565" max="2565" width="10.140625" style="285" customWidth="1"/>
    <col min="2566" max="2567" width="10.28515625" style="285" customWidth="1"/>
    <col min="2568" max="2569" width="7.140625" style="285" customWidth="1"/>
    <col min="2570" max="2570" width="12.5703125" style="285" customWidth="1"/>
    <col min="2571" max="2571" width="9.5703125" style="285" customWidth="1"/>
    <col min="2572" max="2572" width="13.140625" style="285" customWidth="1"/>
    <col min="2573" max="2573" width="12.5703125" style="285" customWidth="1"/>
    <col min="2574" max="2574" width="9.28515625" style="285" customWidth="1"/>
    <col min="2575" max="2575" width="12.7109375" style="285" customWidth="1"/>
    <col min="2576" max="2576" width="11" style="285" customWidth="1"/>
    <col min="2577" max="2577" width="12.85546875" style="285" customWidth="1"/>
    <col min="2578" max="2578" width="11.140625" style="285" customWidth="1"/>
    <col min="2579" max="2579" width="11" style="285" customWidth="1"/>
    <col min="2580" max="2581" width="13.140625" style="285" customWidth="1"/>
    <col min="2582" max="2583" width="8.42578125" style="285" customWidth="1"/>
    <col min="2584" max="2584" width="11.42578125" style="285" customWidth="1"/>
    <col min="2585" max="2585" width="14.5703125" style="285" customWidth="1"/>
    <col min="2586" max="2814" width="9.140625" style="285"/>
    <col min="2815" max="2815" width="8" style="285" customWidth="1"/>
    <col min="2816" max="2816" width="26.28515625" style="285" customWidth="1"/>
    <col min="2817" max="2817" width="13.140625" style="285" customWidth="1"/>
    <col min="2818" max="2818" width="10.85546875" style="285" customWidth="1"/>
    <col min="2819" max="2819" width="14.5703125" style="285" customWidth="1"/>
    <col min="2820" max="2820" width="12.85546875" style="285" customWidth="1"/>
    <col min="2821" max="2821" width="10.140625" style="285" customWidth="1"/>
    <col min="2822" max="2823" width="10.28515625" style="285" customWidth="1"/>
    <col min="2824" max="2825" width="7.140625" style="285" customWidth="1"/>
    <col min="2826" max="2826" width="12.5703125" style="285" customWidth="1"/>
    <col min="2827" max="2827" width="9.5703125" style="285" customWidth="1"/>
    <col min="2828" max="2828" width="13.140625" style="285" customWidth="1"/>
    <col min="2829" max="2829" width="12.5703125" style="285" customWidth="1"/>
    <col min="2830" max="2830" width="9.28515625" style="285" customWidth="1"/>
    <col min="2831" max="2831" width="12.7109375" style="285" customWidth="1"/>
    <col min="2832" max="2832" width="11" style="285" customWidth="1"/>
    <col min="2833" max="2833" width="12.85546875" style="285" customWidth="1"/>
    <col min="2834" max="2834" width="11.140625" style="285" customWidth="1"/>
    <col min="2835" max="2835" width="11" style="285" customWidth="1"/>
    <col min="2836" max="2837" width="13.140625" style="285" customWidth="1"/>
    <col min="2838" max="2839" width="8.42578125" style="285" customWidth="1"/>
    <col min="2840" max="2840" width="11.42578125" style="285" customWidth="1"/>
    <col min="2841" max="2841" width="14.5703125" style="285" customWidth="1"/>
    <col min="2842" max="3070" width="9.140625" style="285"/>
    <col min="3071" max="3071" width="8" style="285" customWidth="1"/>
    <col min="3072" max="3072" width="26.28515625" style="285" customWidth="1"/>
    <col min="3073" max="3073" width="13.140625" style="285" customWidth="1"/>
    <col min="3074" max="3074" width="10.85546875" style="285" customWidth="1"/>
    <col min="3075" max="3075" width="14.5703125" style="285" customWidth="1"/>
    <col min="3076" max="3076" width="12.85546875" style="285" customWidth="1"/>
    <col min="3077" max="3077" width="10.140625" style="285" customWidth="1"/>
    <col min="3078" max="3079" width="10.28515625" style="285" customWidth="1"/>
    <col min="3080" max="3081" width="7.140625" style="285" customWidth="1"/>
    <col min="3082" max="3082" width="12.5703125" style="285" customWidth="1"/>
    <col min="3083" max="3083" width="9.5703125" style="285" customWidth="1"/>
    <col min="3084" max="3084" width="13.140625" style="285" customWidth="1"/>
    <col min="3085" max="3085" width="12.5703125" style="285" customWidth="1"/>
    <col min="3086" max="3086" width="9.28515625" style="285" customWidth="1"/>
    <col min="3087" max="3087" width="12.7109375" style="285" customWidth="1"/>
    <col min="3088" max="3088" width="11" style="285" customWidth="1"/>
    <col min="3089" max="3089" width="12.85546875" style="285" customWidth="1"/>
    <col min="3090" max="3090" width="11.140625" style="285" customWidth="1"/>
    <col min="3091" max="3091" width="11" style="285" customWidth="1"/>
    <col min="3092" max="3093" width="13.140625" style="285" customWidth="1"/>
    <col min="3094" max="3095" width="8.42578125" style="285" customWidth="1"/>
    <col min="3096" max="3096" width="11.42578125" style="285" customWidth="1"/>
    <col min="3097" max="3097" width="14.5703125" style="285" customWidth="1"/>
    <col min="3098" max="3326" width="9.140625" style="285"/>
    <col min="3327" max="3327" width="8" style="285" customWidth="1"/>
    <col min="3328" max="3328" width="26.28515625" style="285" customWidth="1"/>
    <col min="3329" max="3329" width="13.140625" style="285" customWidth="1"/>
    <col min="3330" max="3330" width="10.85546875" style="285" customWidth="1"/>
    <col min="3331" max="3331" width="14.5703125" style="285" customWidth="1"/>
    <col min="3332" max="3332" width="12.85546875" style="285" customWidth="1"/>
    <col min="3333" max="3333" width="10.140625" style="285" customWidth="1"/>
    <col min="3334" max="3335" width="10.28515625" style="285" customWidth="1"/>
    <col min="3336" max="3337" width="7.140625" style="285" customWidth="1"/>
    <col min="3338" max="3338" width="12.5703125" style="285" customWidth="1"/>
    <col min="3339" max="3339" width="9.5703125" style="285" customWidth="1"/>
    <col min="3340" max="3340" width="13.140625" style="285" customWidth="1"/>
    <col min="3341" max="3341" width="12.5703125" style="285" customWidth="1"/>
    <col min="3342" max="3342" width="9.28515625" style="285" customWidth="1"/>
    <col min="3343" max="3343" width="12.7109375" style="285" customWidth="1"/>
    <col min="3344" max="3344" width="11" style="285" customWidth="1"/>
    <col min="3345" max="3345" width="12.85546875" style="285" customWidth="1"/>
    <col min="3346" max="3346" width="11.140625" style="285" customWidth="1"/>
    <col min="3347" max="3347" width="11" style="285" customWidth="1"/>
    <col min="3348" max="3349" width="13.140625" style="285" customWidth="1"/>
    <col min="3350" max="3351" width="8.42578125" style="285" customWidth="1"/>
    <col min="3352" max="3352" width="11.42578125" style="285" customWidth="1"/>
    <col min="3353" max="3353" width="14.5703125" style="285" customWidth="1"/>
    <col min="3354" max="3582" width="9.140625" style="285"/>
    <col min="3583" max="3583" width="8" style="285" customWidth="1"/>
    <col min="3584" max="3584" width="26.28515625" style="285" customWidth="1"/>
    <col min="3585" max="3585" width="13.140625" style="285" customWidth="1"/>
    <col min="3586" max="3586" width="10.85546875" style="285" customWidth="1"/>
    <col min="3587" max="3587" width="14.5703125" style="285" customWidth="1"/>
    <col min="3588" max="3588" width="12.85546875" style="285" customWidth="1"/>
    <col min="3589" max="3589" width="10.140625" style="285" customWidth="1"/>
    <col min="3590" max="3591" width="10.28515625" style="285" customWidth="1"/>
    <col min="3592" max="3593" width="7.140625" style="285" customWidth="1"/>
    <col min="3594" max="3594" width="12.5703125" style="285" customWidth="1"/>
    <col min="3595" max="3595" width="9.5703125" style="285" customWidth="1"/>
    <col min="3596" max="3596" width="13.140625" style="285" customWidth="1"/>
    <col min="3597" max="3597" width="12.5703125" style="285" customWidth="1"/>
    <col min="3598" max="3598" width="9.28515625" style="285" customWidth="1"/>
    <col min="3599" max="3599" width="12.7109375" style="285" customWidth="1"/>
    <col min="3600" max="3600" width="11" style="285" customWidth="1"/>
    <col min="3601" max="3601" width="12.85546875" style="285" customWidth="1"/>
    <col min="3602" max="3602" width="11.140625" style="285" customWidth="1"/>
    <col min="3603" max="3603" width="11" style="285" customWidth="1"/>
    <col min="3604" max="3605" width="13.140625" style="285" customWidth="1"/>
    <col min="3606" max="3607" width="8.42578125" style="285" customWidth="1"/>
    <col min="3608" max="3608" width="11.42578125" style="285" customWidth="1"/>
    <col min="3609" max="3609" width="14.5703125" style="285" customWidth="1"/>
    <col min="3610" max="3838" width="9.140625" style="285"/>
    <col min="3839" max="3839" width="8" style="285" customWidth="1"/>
    <col min="3840" max="3840" width="26.28515625" style="285" customWidth="1"/>
    <col min="3841" max="3841" width="13.140625" style="285" customWidth="1"/>
    <col min="3842" max="3842" width="10.85546875" style="285" customWidth="1"/>
    <col min="3843" max="3843" width="14.5703125" style="285" customWidth="1"/>
    <col min="3844" max="3844" width="12.85546875" style="285" customWidth="1"/>
    <col min="3845" max="3845" width="10.140625" style="285" customWidth="1"/>
    <col min="3846" max="3847" width="10.28515625" style="285" customWidth="1"/>
    <col min="3848" max="3849" width="7.140625" style="285" customWidth="1"/>
    <col min="3850" max="3850" width="12.5703125" style="285" customWidth="1"/>
    <col min="3851" max="3851" width="9.5703125" style="285" customWidth="1"/>
    <col min="3852" max="3852" width="13.140625" style="285" customWidth="1"/>
    <col min="3853" max="3853" width="12.5703125" style="285" customWidth="1"/>
    <col min="3854" max="3854" width="9.28515625" style="285" customWidth="1"/>
    <col min="3855" max="3855" width="12.7109375" style="285" customWidth="1"/>
    <col min="3856" max="3856" width="11" style="285" customWidth="1"/>
    <col min="3857" max="3857" width="12.85546875" style="285" customWidth="1"/>
    <col min="3858" max="3858" width="11.140625" style="285" customWidth="1"/>
    <col min="3859" max="3859" width="11" style="285" customWidth="1"/>
    <col min="3860" max="3861" width="13.140625" style="285" customWidth="1"/>
    <col min="3862" max="3863" width="8.42578125" style="285" customWidth="1"/>
    <col min="3864" max="3864" width="11.42578125" style="285" customWidth="1"/>
    <col min="3865" max="3865" width="14.5703125" style="285" customWidth="1"/>
    <col min="3866" max="4094" width="9.140625" style="285"/>
    <col min="4095" max="4095" width="8" style="285" customWidth="1"/>
    <col min="4096" max="4096" width="26.28515625" style="285" customWidth="1"/>
    <col min="4097" max="4097" width="13.140625" style="285" customWidth="1"/>
    <col min="4098" max="4098" width="10.85546875" style="285" customWidth="1"/>
    <col min="4099" max="4099" width="14.5703125" style="285" customWidth="1"/>
    <col min="4100" max="4100" width="12.85546875" style="285" customWidth="1"/>
    <col min="4101" max="4101" width="10.140625" style="285" customWidth="1"/>
    <col min="4102" max="4103" width="10.28515625" style="285" customWidth="1"/>
    <col min="4104" max="4105" width="7.140625" style="285" customWidth="1"/>
    <col min="4106" max="4106" width="12.5703125" style="285" customWidth="1"/>
    <col min="4107" max="4107" width="9.5703125" style="285" customWidth="1"/>
    <col min="4108" max="4108" width="13.140625" style="285" customWidth="1"/>
    <col min="4109" max="4109" width="12.5703125" style="285" customWidth="1"/>
    <col min="4110" max="4110" width="9.28515625" style="285" customWidth="1"/>
    <col min="4111" max="4111" width="12.7109375" style="285" customWidth="1"/>
    <col min="4112" max="4112" width="11" style="285" customWidth="1"/>
    <col min="4113" max="4113" width="12.85546875" style="285" customWidth="1"/>
    <col min="4114" max="4114" width="11.140625" style="285" customWidth="1"/>
    <col min="4115" max="4115" width="11" style="285" customWidth="1"/>
    <col min="4116" max="4117" width="13.140625" style="285" customWidth="1"/>
    <col min="4118" max="4119" width="8.42578125" style="285" customWidth="1"/>
    <col min="4120" max="4120" width="11.42578125" style="285" customWidth="1"/>
    <col min="4121" max="4121" width="14.5703125" style="285" customWidth="1"/>
    <col min="4122" max="4350" width="9.140625" style="285"/>
    <col min="4351" max="4351" width="8" style="285" customWidth="1"/>
    <col min="4352" max="4352" width="26.28515625" style="285" customWidth="1"/>
    <col min="4353" max="4353" width="13.140625" style="285" customWidth="1"/>
    <col min="4354" max="4354" width="10.85546875" style="285" customWidth="1"/>
    <col min="4355" max="4355" width="14.5703125" style="285" customWidth="1"/>
    <col min="4356" max="4356" width="12.85546875" style="285" customWidth="1"/>
    <col min="4357" max="4357" width="10.140625" style="285" customWidth="1"/>
    <col min="4358" max="4359" width="10.28515625" style="285" customWidth="1"/>
    <col min="4360" max="4361" width="7.140625" style="285" customWidth="1"/>
    <col min="4362" max="4362" width="12.5703125" style="285" customWidth="1"/>
    <col min="4363" max="4363" width="9.5703125" style="285" customWidth="1"/>
    <col min="4364" max="4364" width="13.140625" style="285" customWidth="1"/>
    <col min="4365" max="4365" width="12.5703125" style="285" customWidth="1"/>
    <col min="4366" max="4366" width="9.28515625" style="285" customWidth="1"/>
    <col min="4367" max="4367" width="12.7109375" style="285" customWidth="1"/>
    <col min="4368" max="4368" width="11" style="285" customWidth="1"/>
    <col min="4369" max="4369" width="12.85546875" style="285" customWidth="1"/>
    <col min="4370" max="4370" width="11.140625" style="285" customWidth="1"/>
    <col min="4371" max="4371" width="11" style="285" customWidth="1"/>
    <col min="4372" max="4373" width="13.140625" style="285" customWidth="1"/>
    <col min="4374" max="4375" width="8.42578125" style="285" customWidth="1"/>
    <col min="4376" max="4376" width="11.42578125" style="285" customWidth="1"/>
    <col min="4377" max="4377" width="14.5703125" style="285" customWidth="1"/>
    <col min="4378" max="4606" width="9.140625" style="285"/>
    <col min="4607" max="4607" width="8" style="285" customWidth="1"/>
    <col min="4608" max="4608" width="26.28515625" style="285" customWidth="1"/>
    <col min="4609" max="4609" width="13.140625" style="285" customWidth="1"/>
    <col min="4610" max="4610" width="10.85546875" style="285" customWidth="1"/>
    <col min="4611" max="4611" width="14.5703125" style="285" customWidth="1"/>
    <col min="4612" max="4612" width="12.85546875" style="285" customWidth="1"/>
    <col min="4613" max="4613" width="10.140625" style="285" customWidth="1"/>
    <col min="4614" max="4615" width="10.28515625" style="285" customWidth="1"/>
    <col min="4616" max="4617" width="7.140625" style="285" customWidth="1"/>
    <col min="4618" max="4618" width="12.5703125" style="285" customWidth="1"/>
    <col min="4619" max="4619" width="9.5703125" style="285" customWidth="1"/>
    <col min="4620" max="4620" width="13.140625" style="285" customWidth="1"/>
    <col min="4621" max="4621" width="12.5703125" style="285" customWidth="1"/>
    <col min="4622" max="4622" width="9.28515625" style="285" customWidth="1"/>
    <col min="4623" max="4623" width="12.7109375" style="285" customWidth="1"/>
    <col min="4624" max="4624" width="11" style="285" customWidth="1"/>
    <col min="4625" max="4625" width="12.85546875" style="285" customWidth="1"/>
    <col min="4626" max="4626" width="11.140625" style="285" customWidth="1"/>
    <col min="4627" max="4627" width="11" style="285" customWidth="1"/>
    <col min="4628" max="4629" width="13.140625" style="285" customWidth="1"/>
    <col min="4630" max="4631" width="8.42578125" style="285" customWidth="1"/>
    <col min="4632" max="4632" width="11.42578125" style="285" customWidth="1"/>
    <col min="4633" max="4633" width="14.5703125" style="285" customWidth="1"/>
    <col min="4634" max="4862" width="9.140625" style="285"/>
    <col min="4863" max="4863" width="8" style="285" customWidth="1"/>
    <col min="4864" max="4864" width="26.28515625" style="285" customWidth="1"/>
    <col min="4865" max="4865" width="13.140625" style="285" customWidth="1"/>
    <col min="4866" max="4866" width="10.85546875" style="285" customWidth="1"/>
    <col min="4867" max="4867" width="14.5703125" style="285" customWidth="1"/>
    <col min="4868" max="4868" width="12.85546875" style="285" customWidth="1"/>
    <col min="4869" max="4869" width="10.140625" style="285" customWidth="1"/>
    <col min="4870" max="4871" width="10.28515625" style="285" customWidth="1"/>
    <col min="4872" max="4873" width="7.140625" style="285" customWidth="1"/>
    <col min="4874" max="4874" width="12.5703125" style="285" customWidth="1"/>
    <col min="4875" max="4875" width="9.5703125" style="285" customWidth="1"/>
    <col min="4876" max="4876" width="13.140625" style="285" customWidth="1"/>
    <col min="4877" max="4877" width="12.5703125" style="285" customWidth="1"/>
    <col min="4878" max="4878" width="9.28515625" style="285" customWidth="1"/>
    <col min="4879" max="4879" width="12.7109375" style="285" customWidth="1"/>
    <col min="4880" max="4880" width="11" style="285" customWidth="1"/>
    <col min="4881" max="4881" width="12.85546875" style="285" customWidth="1"/>
    <col min="4882" max="4882" width="11.140625" style="285" customWidth="1"/>
    <col min="4883" max="4883" width="11" style="285" customWidth="1"/>
    <col min="4884" max="4885" width="13.140625" style="285" customWidth="1"/>
    <col min="4886" max="4887" width="8.42578125" style="285" customWidth="1"/>
    <col min="4888" max="4888" width="11.42578125" style="285" customWidth="1"/>
    <col min="4889" max="4889" width="14.5703125" style="285" customWidth="1"/>
    <col min="4890" max="5118" width="9.140625" style="285"/>
    <col min="5119" max="5119" width="8" style="285" customWidth="1"/>
    <col min="5120" max="5120" width="26.28515625" style="285" customWidth="1"/>
    <col min="5121" max="5121" width="13.140625" style="285" customWidth="1"/>
    <col min="5122" max="5122" width="10.85546875" style="285" customWidth="1"/>
    <col min="5123" max="5123" width="14.5703125" style="285" customWidth="1"/>
    <col min="5124" max="5124" width="12.85546875" style="285" customWidth="1"/>
    <col min="5125" max="5125" width="10.140625" style="285" customWidth="1"/>
    <col min="5126" max="5127" width="10.28515625" style="285" customWidth="1"/>
    <col min="5128" max="5129" width="7.140625" style="285" customWidth="1"/>
    <col min="5130" max="5130" width="12.5703125" style="285" customWidth="1"/>
    <col min="5131" max="5131" width="9.5703125" style="285" customWidth="1"/>
    <col min="5132" max="5132" width="13.140625" style="285" customWidth="1"/>
    <col min="5133" max="5133" width="12.5703125" style="285" customWidth="1"/>
    <col min="5134" max="5134" width="9.28515625" style="285" customWidth="1"/>
    <col min="5135" max="5135" width="12.7109375" style="285" customWidth="1"/>
    <col min="5136" max="5136" width="11" style="285" customWidth="1"/>
    <col min="5137" max="5137" width="12.85546875" style="285" customWidth="1"/>
    <col min="5138" max="5138" width="11.140625" style="285" customWidth="1"/>
    <col min="5139" max="5139" width="11" style="285" customWidth="1"/>
    <col min="5140" max="5141" width="13.140625" style="285" customWidth="1"/>
    <col min="5142" max="5143" width="8.42578125" style="285" customWidth="1"/>
    <col min="5144" max="5144" width="11.42578125" style="285" customWidth="1"/>
    <col min="5145" max="5145" width="14.5703125" style="285" customWidth="1"/>
    <col min="5146" max="5374" width="9.140625" style="285"/>
    <col min="5375" max="5375" width="8" style="285" customWidth="1"/>
    <col min="5376" max="5376" width="26.28515625" style="285" customWidth="1"/>
    <col min="5377" max="5377" width="13.140625" style="285" customWidth="1"/>
    <col min="5378" max="5378" width="10.85546875" style="285" customWidth="1"/>
    <col min="5379" max="5379" width="14.5703125" style="285" customWidth="1"/>
    <col min="5380" max="5380" width="12.85546875" style="285" customWidth="1"/>
    <col min="5381" max="5381" width="10.140625" style="285" customWidth="1"/>
    <col min="5382" max="5383" width="10.28515625" style="285" customWidth="1"/>
    <col min="5384" max="5385" width="7.140625" style="285" customWidth="1"/>
    <col min="5386" max="5386" width="12.5703125" style="285" customWidth="1"/>
    <col min="5387" max="5387" width="9.5703125" style="285" customWidth="1"/>
    <col min="5388" max="5388" width="13.140625" style="285" customWidth="1"/>
    <col min="5389" max="5389" width="12.5703125" style="285" customWidth="1"/>
    <col min="5390" max="5390" width="9.28515625" style="285" customWidth="1"/>
    <col min="5391" max="5391" width="12.7109375" style="285" customWidth="1"/>
    <col min="5392" max="5392" width="11" style="285" customWidth="1"/>
    <col min="5393" max="5393" width="12.85546875" style="285" customWidth="1"/>
    <col min="5394" max="5394" width="11.140625" style="285" customWidth="1"/>
    <col min="5395" max="5395" width="11" style="285" customWidth="1"/>
    <col min="5396" max="5397" width="13.140625" style="285" customWidth="1"/>
    <col min="5398" max="5399" width="8.42578125" style="285" customWidth="1"/>
    <col min="5400" max="5400" width="11.42578125" style="285" customWidth="1"/>
    <col min="5401" max="5401" width="14.5703125" style="285" customWidth="1"/>
    <col min="5402" max="5630" width="9.140625" style="285"/>
    <col min="5631" max="5631" width="8" style="285" customWidth="1"/>
    <col min="5632" max="5632" width="26.28515625" style="285" customWidth="1"/>
    <col min="5633" max="5633" width="13.140625" style="285" customWidth="1"/>
    <col min="5634" max="5634" width="10.85546875" style="285" customWidth="1"/>
    <col min="5635" max="5635" width="14.5703125" style="285" customWidth="1"/>
    <col min="5636" max="5636" width="12.85546875" style="285" customWidth="1"/>
    <col min="5637" max="5637" width="10.140625" style="285" customWidth="1"/>
    <col min="5638" max="5639" width="10.28515625" style="285" customWidth="1"/>
    <col min="5640" max="5641" width="7.140625" style="285" customWidth="1"/>
    <col min="5642" max="5642" width="12.5703125" style="285" customWidth="1"/>
    <col min="5643" max="5643" width="9.5703125" style="285" customWidth="1"/>
    <col min="5644" max="5644" width="13.140625" style="285" customWidth="1"/>
    <col min="5645" max="5645" width="12.5703125" style="285" customWidth="1"/>
    <col min="5646" max="5646" width="9.28515625" style="285" customWidth="1"/>
    <col min="5647" max="5647" width="12.7109375" style="285" customWidth="1"/>
    <col min="5648" max="5648" width="11" style="285" customWidth="1"/>
    <col min="5649" max="5649" width="12.85546875" style="285" customWidth="1"/>
    <col min="5650" max="5650" width="11.140625" style="285" customWidth="1"/>
    <col min="5651" max="5651" width="11" style="285" customWidth="1"/>
    <col min="5652" max="5653" width="13.140625" style="285" customWidth="1"/>
    <col min="5654" max="5655" width="8.42578125" style="285" customWidth="1"/>
    <col min="5656" max="5656" width="11.42578125" style="285" customWidth="1"/>
    <col min="5657" max="5657" width="14.5703125" style="285" customWidth="1"/>
    <col min="5658" max="5886" width="9.140625" style="285"/>
    <col min="5887" max="5887" width="8" style="285" customWidth="1"/>
    <col min="5888" max="5888" width="26.28515625" style="285" customWidth="1"/>
    <col min="5889" max="5889" width="13.140625" style="285" customWidth="1"/>
    <col min="5890" max="5890" width="10.85546875" style="285" customWidth="1"/>
    <col min="5891" max="5891" width="14.5703125" style="285" customWidth="1"/>
    <col min="5892" max="5892" width="12.85546875" style="285" customWidth="1"/>
    <col min="5893" max="5893" width="10.140625" style="285" customWidth="1"/>
    <col min="5894" max="5895" width="10.28515625" style="285" customWidth="1"/>
    <col min="5896" max="5897" width="7.140625" style="285" customWidth="1"/>
    <col min="5898" max="5898" width="12.5703125" style="285" customWidth="1"/>
    <col min="5899" max="5899" width="9.5703125" style="285" customWidth="1"/>
    <col min="5900" max="5900" width="13.140625" style="285" customWidth="1"/>
    <col min="5901" max="5901" width="12.5703125" style="285" customWidth="1"/>
    <col min="5902" max="5902" width="9.28515625" style="285" customWidth="1"/>
    <col min="5903" max="5903" width="12.7109375" style="285" customWidth="1"/>
    <col min="5904" max="5904" width="11" style="285" customWidth="1"/>
    <col min="5905" max="5905" width="12.85546875" style="285" customWidth="1"/>
    <col min="5906" max="5906" width="11.140625" style="285" customWidth="1"/>
    <col min="5907" max="5907" width="11" style="285" customWidth="1"/>
    <col min="5908" max="5909" width="13.140625" style="285" customWidth="1"/>
    <col min="5910" max="5911" width="8.42578125" style="285" customWidth="1"/>
    <col min="5912" max="5912" width="11.42578125" style="285" customWidth="1"/>
    <col min="5913" max="5913" width="14.5703125" style="285" customWidth="1"/>
    <col min="5914" max="6142" width="9.140625" style="285"/>
    <col min="6143" max="6143" width="8" style="285" customWidth="1"/>
    <col min="6144" max="6144" width="26.28515625" style="285" customWidth="1"/>
    <col min="6145" max="6145" width="13.140625" style="285" customWidth="1"/>
    <col min="6146" max="6146" width="10.85546875" style="285" customWidth="1"/>
    <col min="6147" max="6147" width="14.5703125" style="285" customWidth="1"/>
    <col min="6148" max="6148" width="12.85546875" style="285" customWidth="1"/>
    <col min="6149" max="6149" width="10.140625" style="285" customWidth="1"/>
    <col min="6150" max="6151" width="10.28515625" style="285" customWidth="1"/>
    <col min="6152" max="6153" width="7.140625" style="285" customWidth="1"/>
    <col min="6154" max="6154" width="12.5703125" style="285" customWidth="1"/>
    <col min="6155" max="6155" width="9.5703125" style="285" customWidth="1"/>
    <col min="6156" max="6156" width="13.140625" style="285" customWidth="1"/>
    <col min="6157" max="6157" width="12.5703125" style="285" customWidth="1"/>
    <col min="6158" max="6158" width="9.28515625" style="285" customWidth="1"/>
    <col min="6159" max="6159" width="12.7109375" style="285" customWidth="1"/>
    <col min="6160" max="6160" width="11" style="285" customWidth="1"/>
    <col min="6161" max="6161" width="12.85546875" style="285" customWidth="1"/>
    <col min="6162" max="6162" width="11.140625" style="285" customWidth="1"/>
    <col min="6163" max="6163" width="11" style="285" customWidth="1"/>
    <col min="6164" max="6165" width="13.140625" style="285" customWidth="1"/>
    <col min="6166" max="6167" width="8.42578125" style="285" customWidth="1"/>
    <col min="6168" max="6168" width="11.42578125" style="285" customWidth="1"/>
    <col min="6169" max="6169" width="14.5703125" style="285" customWidth="1"/>
    <col min="6170" max="6398" width="9.140625" style="285"/>
    <col min="6399" max="6399" width="8" style="285" customWidth="1"/>
    <col min="6400" max="6400" width="26.28515625" style="285" customWidth="1"/>
    <col min="6401" max="6401" width="13.140625" style="285" customWidth="1"/>
    <col min="6402" max="6402" width="10.85546875" style="285" customWidth="1"/>
    <col min="6403" max="6403" width="14.5703125" style="285" customWidth="1"/>
    <col min="6404" max="6404" width="12.85546875" style="285" customWidth="1"/>
    <col min="6405" max="6405" width="10.140625" style="285" customWidth="1"/>
    <col min="6406" max="6407" width="10.28515625" style="285" customWidth="1"/>
    <col min="6408" max="6409" width="7.140625" style="285" customWidth="1"/>
    <col min="6410" max="6410" width="12.5703125" style="285" customWidth="1"/>
    <col min="6411" max="6411" width="9.5703125" style="285" customWidth="1"/>
    <col min="6412" max="6412" width="13.140625" style="285" customWidth="1"/>
    <col min="6413" max="6413" width="12.5703125" style="285" customWidth="1"/>
    <col min="6414" max="6414" width="9.28515625" style="285" customWidth="1"/>
    <col min="6415" max="6415" width="12.7109375" style="285" customWidth="1"/>
    <col min="6416" max="6416" width="11" style="285" customWidth="1"/>
    <col min="6417" max="6417" width="12.85546875" style="285" customWidth="1"/>
    <col min="6418" max="6418" width="11.140625" style="285" customWidth="1"/>
    <col min="6419" max="6419" width="11" style="285" customWidth="1"/>
    <col min="6420" max="6421" width="13.140625" style="285" customWidth="1"/>
    <col min="6422" max="6423" width="8.42578125" style="285" customWidth="1"/>
    <col min="6424" max="6424" width="11.42578125" style="285" customWidth="1"/>
    <col min="6425" max="6425" width="14.5703125" style="285" customWidth="1"/>
    <col min="6426" max="6654" width="9.140625" style="285"/>
    <col min="6655" max="6655" width="8" style="285" customWidth="1"/>
    <col min="6656" max="6656" width="26.28515625" style="285" customWidth="1"/>
    <col min="6657" max="6657" width="13.140625" style="285" customWidth="1"/>
    <col min="6658" max="6658" width="10.85546875" style="285" customWidth="1"/>
    <col min="6659" max="6659" width="14.5703125" style="285" customWidth="1"/>
    <col min="6660" max="6660" width="12.85546875" style="285" customWidth="1"/>
    <col min="6661" max="6661" width="10.140625" style="285" customWidth="1"/>
    <col min="6662" max="6663" width="10.28515625" style="285" customWidth="1"/>
    <col min="6664" max="6665" width="7.140625" style="285" customWidth="1"/>
    <col min="6666" max="6666" width="12.5703125" style="285" customWidth="1"/>
    <col min="6667" max="6667" width="9.5703125" style="285" customWidth="1"/>
    <col min="6668" max="6668" width="13.140625" style="285" customWidth="1"/>
    <col min="6669" max="6669" width="12.5703125" style="285" customWidth="1"/>
    <col min="6670" max="6670" width="9.28515625" style="285" customWidth="1"/>
    <col min="6671" max="6671" width="12.7109375" style="285" customWidth="1"/>
    <col min="6672" max="6672" width="11" style="285" customWidth="1"/>
    <col min="6673" max="6673" width="12.85546875" style="285" customWidth="1"/>
    <col min="6674" max="6674" width="11.140625" style="285" customWidth="1"/>
    <col min="6675" max="6675" width="11" style="285" customWidth="1"/>
    <col min="6676" max="6677" width="13.140625" style="285" customWidth="1"/>
    <col min="6678" max="6679" width="8.42578125" style="285" customWidth="1"/>
    <col min="6680" max="6680" width="11.42578125" style="285" customWidth="1"/>
    <col min="6681" max="6681" width="14.5703125" style="285" customWidth="1"/>
    <col min="6682" max="6910" width="9.140625" style="285"/>
    <col min="6911" max="6911" width="8" style="285" customWidth="1"/>
    <col min="6912" max="6912" width="26.28515625" style="285" customWidth="1"/>
    <col min="6913" max="6913" width="13.140625" style="285" customWidth="1"/>
    <col min="6914" max="6914" width="10.85546875" style="285" customWidth="1"/>
    <col min="6915" max="6915" width="14.5703125" style="285" customWidth="1"/>
    <col min="6916" max="6916" width="12.85546875" style="285" customWidth="1"/>
    <col min="6917" max="6917" width="10.140625" style="285" customWidth="1"/>
    <col min="6918" max="6919" width="10.28515625" style="285" customWidth="1"/>
    <col min="6920" max="6921" width="7.140625" style="285" customWidth="1"/>
    <col min="6922" max="6922" width="12.5703125" style="285" customWidth="1"/>
    <col min="6923" max="6923" width="9.5703125" style="285" customWidth="1"/>
    <col min="6924" max="6924" width="13.140625" style="285" customWidth="1"/>
    <col min="6925" max="6925" width="12.5703125" style="285" customWidth="1"/>
    <col min="6926" max="6926" width="9.28515625" style="285" customWidth="1"/>
    <col min="6927" max="6927" width="12.7109375" style="285" customWidth="1"/>
    <col min="6928" max="6928" width="11" style="285" customWidth="1"/>
    <col min="6929" max="6929" width="12.85546875" style="285" customWidth="1"/>
    <col min="6930" max="6930" width="11.140625" style="285" customWidth="1"/>
    <col min="6931" max="6931" width="11" style="285" customWidth="1"/>
    <col min="6932" max="6933" width="13.140625" style="285" customWidth="1"/>
    <col min="6934" max="6935" width="8.42578125" style="285" customWidth="1"/>
    <col min="6936" max="6936" width="11.42578125" style="285" customWidth="1"/>
    <col min="6937" max="6937" width="14.5703125" style="285" customWidth="1"/>
    <col min="6938" max="7166" width="9.140625" style="285"/>
    <col min="7167" max="7167" width="8" style="285" customWidth="1"/>
    <col min="7168" max="7168" width="26.28515625" style="285" customWidth="1"/>
    <col min="7169" max="7169" width="13.140625" style="285" customWidth="1"/>
    <col min="7170" max="7170" width="10.85546875" style="285" customWidth="1"/>
    <col min="7171" max="7171" width="14.5703125" style="285" customWidth="1"/>
    <col min="7172" max="7172" width="12.85546875" style="285" customWidth="1"/>
    <col min="7173" max="7173" width="10.140625" style="285" customWidth="1"/>
    <col min="7174" max="7175" width="10.28515625" style="285" customWidth="1"/>
    <col min="7176" max="7177" width="7.140625" style="285" customWidth="1"/>
    <col min="7178" max="7178" width="12.5703125" style="285" customWidth="1"/>
    <col min="7179" max="7179" width="9.5703125" style="285" customWidth="1"/>
    <col min="7180" max="7180" width="13.140625" style="285" customWidth="1"/>
    <col min="7181" max="7181" width="12.5703125" style="285" customWidth="1"/>
    <col min="7182" max="7182" width="9.28515625" style="285" customWidth="1"/>
    <col min="7183" max="7183" width="12.7109375" style="285" customWidth="1"/>
    <col min="7184" max="7184" width="11" style="285" customWidth="1"/>
    <col min="7185" max="7185" width="12.85546875" style="285" customWidth="1"/>
    <col min="7186" max="7186" width="11.140625" style="285" customWidth="1"/>
    <col min="7187" max="7187" width="11" style="285" customWidth="1"/>
    <col min="7188" max="7189" width="13.140625" style="285" customWidth="1"/>
    <col min="7190" max="7191" width="8.42578125" style="285" customWidth="1"/>
    <col min="7192" max="7192" width="11.42578125" style="285" customWidth="1"/>
    <col min="7193" max="7193" width="14.5703125" style="285" customWidth="1"/>
    <col min="7194" max="7422" width="9.140625" style="285"/>
    <col min="7423" max="7423" width="8" style="285" customWidth="1"/>
    <col min="7424" max="7424" width="26.28515625" style="285" customWidth="1"/>
    <col min="7425" max="7425" width="13.140625" style="285" customWidth="1"/>
    <col min="7426" max="7426" width="10.85546875" style="285" customWidth="1"/>
    <col min="7427" max="7427" width="14.5703125" style="285" customWidth="1"/>
    <col min="7428" max="7428" width="12.85546875" style="285" customWidth="1"/>
    <col min="7429" max="7429" width="10.140625" style="285" customWidth="1"/>
    <col min="7430" max="7431" width="10.28515625" style="285" customWidth="1"/>
    <col min="7432" max="7433" width="7.140625" style="285" customWidth="1"/>
    <col min="7434" max="7434" width="12.5703125" style="285" customWidth="1"/>
    <col min="7435" max="7435" width="9.5703125" style="285" customWidth="1"/>
    <col min="7436" max="7436" width="13.140625" style="285" customWidth="1"/>
    <col min="7437" max="7437" width="12.5703125" style="285" customWidth="1"/>
    <col min="7438" max="7438" width="9.28515625" style="285" customWidth="1"/>
    <col min="7439" max="7439" width="12.7109375" style="285" customWidth="1"/>
    <col min="7440" max="7440" width="11" style="285" customWidth="1"/>
    <col min="7441" max="7441" width="12.85546875" style="285" customWidth="1"/>
    <col min="7442" max="7442" width="11.140625" style="285" customWidth="1"/>
    <col min="7443" max="7443" width="11" style="285" customWidth="1"/>
    <col min="7444" max="7445" width="13.140625" style="285" customWidth="1"/>
    <col min="7446" max="7447" width="8.42578125" style="285" customWidth="1"/>
    <col min="7448" max="7448" width="11.42578125" style="285" customWidth="1"/>
    <col min="7449" max="7449" width="14.5703125" style="285" customWidth="1"/>
    <col min="7450" max="7678" width="9.140625" style="285"/>
    <col min="7679" max="7679" width="8" style="285" customWidth="1"/>
    <col min="7680" max="7680" width="26.28515625" style="285" customWidth="1"/>
    <col min="7681" max="7681" width="13.140625" style="285" customWidth="1"/>
    <col min="7682" max="7682" width="10.85546875" style="285" customWidth="1"/>
    <col min="7683" max="7683" width="14.5703125" style="285" customWidth="1"/>
    <col min="7684" max="7684" width="12.85546875" style="285" customWidth="1"/>
    <col min="7685" max="7685" width="10.140625" style="285" customWidth="1"/>
    <col min="7686" max="7687" width="10.28515625" style="285" customWidth="1"/>
    <col min="7688" max="7689" width="7.140625" style="285" customWidth="1"/>
    <col min="7690" max="7690" width="12.5703125" style="285" customWidth="1"/>
    <col min="7691" max="7691" width="9.5703125" style="285" customWidth="1"/>
    <col min="7692" max="7692" width="13.140625" style="285" customWidth="1"/>
    <col min="7693" max="7693" width="12.5703125" style="285" customWidth="1"/>
    <col min="7694" max="7694" width="9.28515625" style="285" customWidth="1"/>
    <col min="7695" max="7695" width="12.7109375" style="285" customWidth="1"/>
    <col min="7696" max="7696" width="11" style="285" customWidth="1"/>
    <col min="7697" max="7697" width="12.85546875" style="285" customWidth="1"/>
    <col min="7698" max="7698" width="11.140625" style="285" customWidth="1"/>
    <col min="7699" max="7699" width="11" style="285" customWidth="1"/>
    <col min="7700" max="7701" width="13.140625" style="285" customWidth="1"/>
    <col min="7702" max="7703" width="8.42578125" style="285" customWidth="1"/>
    <col min="7704" max="7704" width="11.42578125" style="285" customWidth="1"/>
    <col min="7705" max="7705" width="14.5703125" style="285" customWidth="1"/>
    <col min="7706" max="7934" width="9.140625" style="285"/>
    <col min="7935" max="7935" width="8" style="285" customWidth="1"/>
    <col min="7936" max="7936" width="26.28515625" style="285" customWidth="1"/>
    <col min="7937" max="7937" width="13.140625" style="285" customWidth="1"/>
    <col min="7938" max="7938" width="10.85546875" style="285" customWidth="1"/>
    <col min="7939" max="7939" width="14.5703125" style="285" customWidth="1"/>
    <col min="7940" max="7940" width="12.85546875" style="285" customWidth="1"/>
    <col min="7941" max="7941" width="10.140625" style="285" customWidth="1"/>
    <col min="7942" max="7943" width="10.28515625" style="285" customWidth="1"/>
    <col min="7944" max="7945" width="7.140625" style="285" customWidth="1"/>
    <col min="7946" max="7946" width="12.5703125" style="285" customWidth="1"/>
    <col min="7947" max="7947" width="9.5703125" style="285" customWidth="1"/>
    <col min="7948" max="7948" width="13.140625" style="285" customWidth="1"/>
    <col min="7949" max="7949" width="12.5703125" style="285" customWidth="1"/>
    <col min="7950" max="7950" width="9.28515625" style="285" customWidth="1"/>
    <col min="7951" max="7951" width="12.7109375" style="285" customWidth="1"/>
    <col min="7952" max="7952" width="11" style="285" customWidth="1"/>
    <col min="7953" max="7953" width="12.85546875" style="285" customWidth="1"/>
    <col min="7954" max="7954" width="11.140625" style="285" customWidth="1"/>
    <col min="7955" max="7955" width="11" style="285" customWidth="1"/>
    <col min="7956" max="7957" width="13.140625" style="285" customWidth="1"/>
    <col min="7958" max="7959" width="8.42578125" style="285" customWidth="1"/>
    <col min="7960" max="7960" width="11.42578125" style="285" customWidth="1"/>
    <col min="7961" max="7961" width="14.5703125" style="285" customWidth="1"/>
    <col min="7962" max="8190" width="9.140625" style="285"/>
    <col min="8191" max="8191" width="8" style="285" customWidth="1"/>
    <col min="8192" max="8192" width="26.28515625" style="285" customWidth="1"/>
    <col min="8193" max="8193" width="13.140625" style="285" customWidth="1"/>
    <col min="8194" max="8194" width="10.85546875" style="285" customWidth="1"/>
    <col min="8195" max="8195" width="14.5703125" style="285" customWidth="1"/>
    <col min="8196" max="8196" width="12.85546875" style="285" customWidth="1"/>
    <col min="8197" max="8197" width="10.140625" style="285" customWidth="1"/>
    <col min="8198" max="8199" width="10.28515625" style="285" customWidth="1"/>
    <col min="8200" max="8201" width="7.140625" style="285" customWidth="1"/>
    <col min="8202" max="8202" width="12.5703125" style="285" customWidth="1"/>
    <col min="8203" max="8203" width="9.5703125" style="285" customWidth="1"/>
    <col min="8204" max="8204" width="13.140625" style="285" customWidth="1"/>
    <col min="8205" max="8205" width="12.5703125" style="285" customWidth="1"/>
    <col min="8206" max="8206" width="9.28515625" style="285" customWidth="1"/>
    <col min="8207" max="8207" width="12.7109375" style="285" customWidth="1"/>
    <col min="8208" max="8208" width="11" style="285" customWidth="1"/>
    <col min="8209" max="8209" width="12.85546875" style="285" customWidth="1"/>
    <col min="8210" max="8210" width="11.140625" style="285" customWidth="1"/>
    <col min="8211" max="8211" width="11" style="285" customWidth="1"/>
    <col min="8212" max="8213" width="13.140625" style="285" customWidth="1"/>
    <col min="8214" max="8215" width="8.42578125" style="285" customWidth="1"/>
    <col min="8216" max="8216" width="11.42578125" style="285" customWidth="1"/>
    <col min="8217" max="8217" width="14.5703125" style="285" customWidth="1"/>
    <col min="8218" max="8446" width="9.140625" style="285"/>
    <col min="8447" max="8447" width="8" style="285" customWidth="1"/>
    <col min="8448" max="8448" width="26.28515625" style="285" customWidth="1"/>
    <col min="8449" max="8449" width="13.140625" style="285" customWidth="1"/>
    <col min="8450" max="8450" width="10.85546875" style="285" customWidth="1"/>
    <col min="8451" max="8451" width="14.5703125" style="285" customWidth="1"/>
    <col min="8452" max="8452" width="12.85546875" style="285" customWidth="1"/>
    <col min="8453" max="8453" width="10.140625" style="285" customWidth="1"/>
    <col min="8454" max="8455" width="10.28515625" style="285" customWidth="1"/>
    <col min="8456" max="8457" width="7.140625" style="285" customWidth="1"/>
    <col min="8458" max="8458" width="12.5703125" style="285" customWidth="1"/>
    <col min="8459" max="8459" width="9.5703125" style="285" customWidth="1"/>
    <col min="8460" max="8460" width="13.140625" style="285" customWidth="1"/>
    <col min="8461" max="8461" width="12.5703125" style="285" customWidth="1"/>
    <col min="8462" max="8462" width="9.28515625" style="285" customWidth="1"/>
    <col min="8463" max="8463" width="12.7109375" style="285" customWidth="1"/>
    <col min="8464" max="8464" width="11" style="285" customWidth="1"/>
    <col min="8465" max="8465" width="12.85546875" style="285" customWidth="1"/>
    <col min="8466" max="8466" width="11.140625" style="285" customWidth="1"/>
    <col min="8467" max="8467" width="11" style="285" customWidth="1"/>
    <col min="8468" max="8469" width="13.140625" style="285" customWidth="1"/>
    <col min="8470" max="8471" width="8.42578125" style="285" customWidth="1"/>
    <col min="8472" max="8472" width="11.42578125" style="285" customWidth="1"/>
    <col min="8473" max="8473" width="14.5703125" style="285" customWidth="1"/>
    <col min="8474" max="8702" width="9.140625" style="285"/>
    <col min="8703" max="8703" width="8" style="285" customWidth="1"/>
    <col min="8704" max="8704" width="26.28515625" style="285" customWidth="1"/>
    <col min="8705" max="8705" width="13.140625" style="285" customWidth="1"/>
    <col min="8706" max="8706" width="10.85546875" style="285" customWidth="1"/>
    <col min="8707" max="8707" width="14.5703125" style="285" customWidth="1"/>
    <col min="8708" max="8708" width="12.85546875" style="285" customWidth="1"/>
    <col min="8709" max="8709" width="10.140625" style="285" customWidth="1"/>
    <col min="8710" max="8711" width="10.28515625" style="285" customWidth="1"/>
    <col min="8712" max="8713" width="7.140625" style="285" customWidth="1"/>
    <col min="8714" max="8714" width="12.5703125" style="285" customWidth="1"/>
    <col min="8715" max="8715" width="9.5703125" style="285" customWidth="1"/>
    <col min="8716" max="8716" width="13.140625" style="285" customWidth="1"/>
    <col min="8717" max="8717" width="12.5703125" style="285" customWidth="1"/>
    <col min="8718" max="8718" width="9.28515625" style="285" customWidth="1"/>
    <col min="8719" max="8719" width="12.7109375" style="285" customWidth="1"/>
    <col min="8720" max="8720" width="11" style="285" customWidth="1"/>
    <col min="8721" max="8721" width="12.85546875" style="285" customWidth="1"/>
    <col min="8722" max="8722" width="11.140625" style="285" customWidth="1"/>
    <col min="8723" max="8723" width="11" style="285" customWidth="1"/>
    <col min="8724" max="8725" width="13.140625" style="285" customWidth="1"/>
    <col min="8726" max="8727" width="8.42578125" style="285" customWidth="1"/>
    <col min="8728" max="8728" width="11.42578125" style="285" customWidth="1"/>
    <col min="8729" max="8729" width="14.5703125" style="285" customWidth="1"/>
    <col min="8730" max="8958" width="9.140625" style="285"/>
    <col min="8959" max="8959" width="8" style="285" customWidth="1"/>
    <col min="8960" max="8960" width="26.28515625" style="285" customWidth="1"/>
    <col min="8961" max="8961" width="13.140625" style="285" customWidth="1"/>
    <col min="8962" max="8962" width="10.85546875" style="285" customWidth="1"/>
    <col min="8963" max="8963" width="14.5703125" style="285" customWidth="1"/>
    <col min="8964" max="8964" width="12.85546875" style="285" customWidth="1"/>
    <col min="8965" max="8965" width="10.140625" style="285" customWidth="1"/>
    <col min="8966" max="8967" width="10.28515625" style="285" customWidth="1"/>
    <col min="8968" max="8969" width="7.140625" style="285" customWidth="1"/>
    <col min="8970" max="8970" width="12.5703125" style="285" customWidth="1"/>
    <col min="8971" max="8971" width="9.5703125" style="285" customWidth="1"/>
    <col min="8972" max="8972" width="13.140625" style="285" customWidth="1"/>
    <col min="8973" max="8973" width="12.5703125" style="285" customWidth="1"/>
    <col min="8974" max="8974" width="9.28515625" style="285" customWidth="1"/>
    <col min="8975" max="8975" width="12.7109375" style="285" customWidth="1"/>
    <col min="8976" max="8976" width="11" style="285" customWidth="1"/>
    <col min="8977" max="8977" width="12.85546875" style="285" customWidth="1"/>
    <col min="8978" max="8978" width="11.140625" style="285" customWidth="1"/>
    <col min="8979" max="8979" width="11" style="285" customWidth="1"/>
    <col min="8980" max="8981" width="13.140625" style="285" customWidth="1"/>
    <col min="8982" max="8983" width="8.42578125" style="285" customWidth="1"/>
    <col min="8984" max="8984" width="11.42578125" style="285" customWidth="1"/>
    <col min="8985" max="8985" width="14.5703125" style="285" customWidth="1"/>
    <col min="8986" max="9214" width="9.140625" style="285"/>
    <col min="9215" max="9215" width="8" style="285" customWidth="1"/>
    <col min="9216" max="9216" width="26.28515625" style="285" customWidth="1"/>
    <col min="9217" max="9217" width="13.140625" style="285" customWidth="1"/>
    <col min="9218" max="9218" width="10.85546875" style="285" customWidth="1"/>
    <col min="9219" max="9219" width="14.5703125" style="285" customWidth="1"/>
    <col min="9220" max="9220" width="12.85546875" style="285" customWidth="1"/>
    <col min="9221" max="9221" width="10.140625" style="285" customWidth="1"/>
    <col min="9222" max="9223" width="10.28515625" style="285" customWidth="1"/>
    <col min="9224" max="9225" width="7.140625" style="285" customWidth="1"/>
    <col min="9226" max="9226" width="12.5703125" style="285" customWidth="1"/>
    <col min="9227" max="9227" width="9.5703125" style="285" customWidth="1"/>
    <col min="9228" max="9228" width="13.140625" style="285" customWidth="1"/>
    <col min="9229" max="9229" width="12.5703125" style="285" customWidth="1"/>
    <col min="9230" max="9230" width="9.28515625" style="285" customWidth="1"/>
    <col min="9231" max="9231" width="12.7109375" style="285" customWidth="1"/>
    <col min="9232" max="9232" width="11" style="285" customWidth="1"/>
    <col min="9233" max="9233" width="12.85546875" style="285" customWidth="1"/>
    <col min="9234" max="9234" width="11.140625" style="285" customWidth="1"/>
    <col min="9235" max="9235" width="11" style="285" customWidth="1"/>
    <col min="9236" max="9237" width="13.140625" style="285" customWidth="1"/>
    <col min="9238" max="9239" width="8.42578125" style="285" customWidth="1"/>
    <col min="9240" max="9240" width="11.42578125" style="285" customWidth="1"/>
    <col min="9241" max="9241" width="14.5703125" style="285" customWidth="1"/>
    <col min="9242" max="9470" width="9.140625" style="285"/>
    <col min="9471" max="9471" width="8" style="285" customWidth="1"/>
    <col min="9472" max="9472" width="26.28515625" style="285" customWidth="1"/>
    <col min="9473" max="9473" width="13.140625" style="285" customWidth="1"/>
    <col min="9474" max="9474" width="10.85546875" style="285" customWidth="1"/>
    <col min="9475" max="9475" width="14.5703125" style="285" customWidth="1"/>
    <col min="9476" max="9476" width="12.85546875" style="285" customWidth="1"/>
    <col min="9477" max="9477" width="10.140625" style="285" customWidth="1"/>
    <col min="9478" max="9479" width="10.28515625" style="285" customWidth="1"/>
    <col min="9480" max="9481" width="7.140625" style="285" customWidth="1"/>
    <col min="9482" max="9482" width="12.5703125" style="285" customWidth="1"/>
    <col min="9483" max="9483" width="9.5703125" style="285" customWidth="1"/>
    <col min="9484" max="9484" width="13.140625" style="285" customWidth="1"/>
    <col min="9485" max="9485" width="12.5703125" style="285" customWidth="1"/>
    <col min="9486" max="9486" width="9.28515625" style="285" customWidth="1"/>
    <col min="9487" max="9487" width="12.7109375" style="285" customWidth="1"/>
    <col min="9488" max="9488" width="11" style="285" customWidth="1"/>
    <col min="9489" max="9489" width="12.85546875" style="285" customWidth="1"/>
    <col min="9490" max="9490" width="11.140625" style="285" customWidth="1"/>
    <col min="9491" max="9491" width="11" style="285" customWidth="1"/>
    <col min="9492" max="9493" width="13.140625" style="285" customWidth="1"/>
    <col min="9494" max="9495" width="8.42578125" style="285" customWidth="1"/>
    <col min="9496" max="9496" width="11.42578125" style="285" customWidth="1"/>
    <col min="9497" max="9497" width="14.5703125" style="285" customWidth="1"/>
    <col min="9498" max="9726" width="9.140625" style="285"/>
    <col min="9727" max="9727" width="8" style="285" customWidth="1"/>
    <col min="9728" max="9728" width="26.28515625" style="285" customWidth="1"/>
    <col min="9729" max="9729" width="13.140625" style="285" customWidth="1"/>
    <col min="9730" max="9730" width="10.85546875" style="285" customWidth="1"/>
    <col min="9731" max="9731" width="14.5703125" style="285" customWidth="1"/>
    <col min="9732" max="9732" width="12.85546875" style="285" customWidth="1"/>
    <col min="9733" max="9733" width="10.140625" style="285" customWidth="1"/>
    <col min="9734" max="9735" width="10.28515625" style="285" customWidth="1"/>
    <col min="9736" max="9737" width="7.140625" style="285" customWidth="1"/>
    <col min="9738" max="9738" width="12.5703125" style="285" customWidth="1"/>
    <col min="9739" max="9739" width="9.5703125" style="285" customWidth="1"/>
    <col min="9740" max="9740" width="13.140625" style="285" customWidth="1"/>
    <col min="9741" max="9741" width="12.5703125" style="285" customWidth="1"/>
    <col min="9742" max="9742" width="9.28515625" style="285" customWidth="1"/>
    <col min="9743" max="9743" width="12.7109375" style="285" customWidth="1"/>
    <col min="9744" max="9744" width="11" style="285" customWidth="1"/>
    <col min="9745" max="9745" width="12.85546875" style="285" customWidth="1"/>
    <col min="9746" max="9746" width="11.140625" style="285" customWidth="1"/>
    <col min="9747" max="9747" width="11" style="285" customWidth="1"/>
    <col min="9748" max="9749" width="13.140625" style="285" customWidth="1"/>
    <col min="9750" max="9751" width="8.42578125" style="285" customWidth="1"/>
    <col min="9752" max="9752" width="11.42578125" style="285" customWidth="1"/>
    <col min="9753" max="9753" width="14.5703125" style="285" customWidth="1"/>
    <col min="9754" max="9982" width="9.140625" style="285"/>
    <col min="9983" max="9983" width="8" style="285" customWidth="1"/>
    <col min="9984" max="9984" width="26.28515625" style="285" customWidth="1"/>
    <col min="9985" max="9985" width="13.140625" style="285" customWidth="1"/>
    <col min="9986" max="9986" width="10.85546875" style="285" customWidth="1"/>
    <col min="9987" max="9987" width="14.5703125" style="285" customWidth="1"/>
    <col min="9988" max="9988" width="12.85546875" style="285" customWidth="1"/>
    <col min="9989" max="9989" width="10.140625" style="285" customWidth="1"/>
    <col min="9990" max="9991" width="10.28515625" style="285" customWidth="1"/>
    <col min="9992" max="9993" width="7.140625" style="285" customWidth="1"/>
    <col min="9994" max="9994" width="12.5703125" style="285" customWidth="1"/>
    <col min="9995" max="9995" width="9.5703125" style="285" customWidth="1"/>
    <col min="9996" max="9996" width="13.140625" style="285" customWidth="1"/>
    <col min="9997" max="9997" width="12.5703125" style="285" customWidth="1"/>
    <col min="9998" max="9998" width="9.28515625" style="285" customWidth="1"/>
    <col min="9999" max="9999" width="12.7109375" style="285" customWidth="1"/>
    <col min="10000" max="10000" width="11" style="285" customWidth="1"/>
    <col min="10001" max="10001" width="12.85546875" style="285" customWidth="1"/>
    <col min="10002" max="10002" width="11.140625" style="285" customWidth="1"/>
    <col min="10003" max="10003" width="11" style="285" customWidth="1"/>
    <col min="10004" max="10005" width="13.140625" style="285" customWidth="1"/>
    <col min="10006" max="10007" width="8.42578125" style="285" customWidth="1"/>
    <col min="10008" max="10008" width="11.42578125" style="285" customWidth="1"/>
    <col min="10009" max="10009" width="14.5703125" style="285" customWidth="1"/>
    <col min="10010" max="10238" width="9.140625" style="285"/>
    <col min="10239" max="10239" width="8" style="285" customWidth="1"/>
    <col min="10240" max="10240" width="26.28515625" style="285" customWidth="1"/>
    <col min="10241" max="10241" width="13.140625" style="285" customWidth="1"/>
    <col min="10242" max="10242" width="10.85546875" style="285" customWidth="1"/>
    <col min="10243" max="10243" width="14.5703125" style="285" customWidth="1"/>
    <col min="10244" max="10244" width="12.85546875" style="285" customWidth="1"/>
    <col min="10245" max="10245" width="10.140625" style="285" customWidth="1"/>
    <col min="10246" max="10247" width="10.28515625" style="285" customWidth="1"/>
    <col min="10248" max="10249" width="7.140625" style="285" customWidth="1"/>
    <col min="10250" max="10250" width="12.5703125" style="285" customWidth="1"/>
    <col min="10251" max="10251" width="9.5703125" style="285" customWidth="1"/>
    <col min="10252" max="10252" width="13.140625" style="285" customWidth="1"/>
    <col min="10253" max="10253" width="12.5703125" style="285" customWidth="1"/>
    <col min="10254" max="10254" width="9.28515625" style="285" customWidth="1"/>
    <col min="10255" max="10255" width="12.7109375" style="285" customWidth="1"/>
    <col min="10256" max="10256" width="11" style="285" customWidth="1"/>
    <col min="10257" max="10257" width="12.85546875" style="285" customWidth="1"/>
    <col min="10258" max="10258" width="11.140625" style="285" customWidth="1"/>
    <col min="10259" max="10259" width="11" style="285" customWidth="1"/>
    <col min="10260" max="10261" width="13.140625" style="285" customWidth="1"/>
    <col min="10262" max="10263" width="8.42578125" style="285" customWidth="1"/>
    <col min="10264" max="10264" width="11.42578125" style="285" customWidth="1"/>
    <col min="10265" max="10265" width="14.5703125" style="285" customWidth="1"/>
    <col min="10266" max="10494" width="9.140625" style="285"/>
    <col min="10495" max="10495" width="8" style="285" customWidth="1"/>
    <col min="10496" max="10496" width="26.28515625" style="285" customWidth="1"/>
    <col min="10497" max="10497" width="13.140625" style="285" customWidth="1"/>
    <col min="10498" max="10498" width="10.85546875" style="285" customWidth="1"/>
    <col min="10499" max="10499" width="14.5703125" style="285" customWidth="1"/>
    <col min="10500" max="10500" width="12.85546875" style="285" customWidth="1"/>
    <col min="10501" max="10501" width="10.140625" style="285" customWidth="1"/>
    <col min="10502" max="10503" width="10.28515625" style="285" customWidth="1"/>
    <col min="10504" max="10505" width="7.140625" style="285" customWidth="1"/>
    <col min="10506" max="10506" width="12.5703125" style="285" customWidth="1"/>
    <col min="10507" max="10507" width="9.5703125" style="285" customWidth="1"/>
    <col min="10508" max="10508" width="13.140625" style="285" customWidth="1"/>
    <col min="10509" max="10509" width="12.5703125" style="285" customWidth="1"/>
    <col min="10510" max="10510" width="9.28515625" style="285" customWidth="1"/>
    <col min="10511" max="10511" width="12.7109375" style="285" customWidth="1"/>
    <col min="10512" max="10512" width="11" style="285" customWidth="1"/>
    <col min="10513" max="10513" width="12.85546875" style="285" customWidth="1"/>
    <col min="10514" max="10514" width="11.140625" style="285" customWidth="1"/>
    <col min="10515" max="10515" width="11" style="285" customWidth="1"/>
    <col min="10516" max="10517" width="13.140625" style="285" customWidth="1"/>
    <col min="10518" max="10519" width="8.42578125" style="285" customWidth="1"/>
    <col min="10520" max="10520" width="11.42578125" style="285" customWidth="1"/>
    <col min="10521" max="10521" width="14.5703125" style="285" customWidth="1"/>
    <col min="10522" max="10750" width="9.140625" style="285"/>
    <col min="10751" max="10751" width="8" style="285" customWidth="1"/>
    <col min="10752" max="10752" width="26.28515625" style="285" customWidth="1"/>
    <col min="10753" max="10753" width="13.140625" style="285" customWidth="1"/>
    <col min="10754" max="10754" width="10.85546875" style="285" customWidth="1"/>
    <col min="10755" max="10755" width="14.5703125" style="285" customWidth="1"/>
    <col min="10756" max="10756" width="12.85546875" style="285" customWidth="1"/>
    <col min="10757" max="10757" width="10.140625" style="285" customWidth="1"/>
    <col min="10758" max="10759" width="10.28515625" style="285" customWidth="1"/>
    <col min="10760" max="10761" width="7.140625" style="285" customWidth="1"/>
    <col min="10762" max="10762" width="12.5703125" style="285" customWidth="1"/>
    <col min="10763" max="10763" width="9.5703125" style="285" customWidth="1"/>
    <col min="10764" max="10764" width="13.140625" style="285" customWidth="1"/>
    <col min="10765" max="10765" width="12.5703125" style="285" customWidth="1"/>
    <col min="10766" max="10766" width="9.28515625" style="285" customWidth="1"/>
    <col min="10767" max="10767" width="12.7109375" style="285" customWidth="1"/>
    <col min="10768" max="10768" width="11" style="285" customWidth="1"/>
    <col min="10769" max="10769" width="12.85546875" style="285" customWidth="1"/>
    <col min="10770" max="10770" width="11.140625" style="285" customWidth="1"/>
    <col min="10771" max="10771" width="11" style="285" customWidth="1"/>
    <col min="10772" max="10773" width="13.140625" style="285" customWidth="1"/>
    <col min="10774" max="10775" width="8.42578125" style="285" customWidth="1"/>
    <col min="10776" max="10776" width="11.42578125" style="285" customWidth="1"/>
    <col min="10777" max="10777" width="14.5703125" style="285" customWidth="1"/>
    <col min="10778" max="11006" width="9.140625" style="285"/>
    <col min="11007" max="11007" width="8" style="285" customWidth="1"/>
    <col min="11008" max="11008" width="26.28515625" style="285" customWidth="1"/>
    <col min="11009" max="11009" width="13.140625" style="285" customWidth="1"/>
    <col min="11010" max="11010" width="10.85546875" style="285" customWidth="1"/>
    <col min="11011" max="11011" width="14.5703125" style="285" customWidth="1"/>
    <col min="11012" max="11012" width="12.85546875" style="285" customWidth="1"/>
    <col min="11013" max="11013" width="10.140625" style="285" customWidth="1"/>
    <col min="11014" max="11015" width="10.28515625" style="285" customWidth="1"/>
    <col min="11016" max="11017" width="7.140625" style="285" customWidth="1"/>
    <col min="11018" max="11018" width="12.5703125" style="285" customWidth="1"/>
    <col min="11019" max="11019" width="9.5703125" style="285" customWidth="1"/>
    <col min="11020" max="11020" width="13.140625" style="285" customWidth="1"/>
    <col min="11021" max="11021" width="12.5703125" style="285" customWidth="1"/>
    <col min="11022" max="11022" width="9.28515625" style="285" customWidth="1"/>
    <col min="11023" max="11023" width="12.7109375" style="285" customWidth="1"/>
    <col min="11024" max="11024" width="11" style="285" customWidth="1"/>
    <col min="11025" max="11025" width="12.85546875" style="285" customWidth="1"/>
    <col min="11026" max="11026" width="11.140625" style="285" customWidth="1"/>
    <col min="11027" max="11027" width="11" style="285" customWidth="1"/>
    <col min="11028" max="11029" width="13.140625" style="285" customWidth="1"/>
    <col min="11030" max="11031" width="8.42578125" style="285" customWidth="1"/>
    <col min="11032" max="11032" width="11.42578125" style="285" customWidth="1"/>
    <col min="11033" max="11033" width="14.5703125" style="285" customWidth="1"/>
    <col min="11034" max="11262" width="9.140625" style="285"/>
    <col min="11263" max="11263" width="8" style="285" customWidth="1"/>
    <col min="11264" max="11264" width="26.28515625" style="285" customWidth="1"/>
    <col min="11265" max="11265" width="13.140625" style="285" customWidth="1"/>
    <col min="11266" max="11266" width="10.85546875" style="285" customWidth="1"/>
    <col min="11267" max="11267" width="14.5703125" style="285" customWidth="1"/>
    <col min="11268" max="11268" width="12.85546875" style="285" customWidth="1"/>
    <col min="11269" max="11269" width="10.140625" style="285" customWidth="1"/>
    <col min="11270" max="11271" width="10.28515625" style="285" customWidth="1"/>
    <col min="11272" max="11273" width="7.140625" style="285" customWidth="1"/>
    <col min="11274" max="11274" width="12.5703125" style="285" customWidth="1"/>
    <col min="11275" max="11275" width="9.5703125" style="285" customWidth="1"/>
    <col min="11276" max="11276" width="13.140625" style="285" customWidth="1"/>
    <col min="11277" max="11277" width="12.5703125" style="285" customWidth="1"/>
    <col min="11278" max="11278" width="9.28515625" style="285" customWidth="1"/>
    <col min="11279" max="11279" width="12.7109375" style="285" customWidth="1"/>
    <col min="11280" max="11280" width="11" style="285" customWidth="1"/>
    <col min="11281" max="11281" width="12.85546875" style="285" customWidth="1"/>
    <col min="11282" max="11282" width="11.140625" style="285" customWidth="1"/>
    <col min="11283" max="11283" width="11" style="285" customWidth="1"/>
    <col min="11284" max="11285" width="13.140625" style="285" customWidth="1"/>
    <col min="11286" max="11287" width="8.42578125" style="285" customWidth="1"/>
    <col min="11288" max="11288" width="11.42578125" style="285" customWidth="1"/>
    <col min="11289" max="11289" width="14.5703125" style="285" customWidth="1"/>
    <col min="11290" max="11518" width="9.140625" style="285"/>
    <col min="11519" max="11519" width="8" style="285" customWidth="1"/>
    <col min="11520" max="11520" width="26.28515625" style="285" customWidth="1"/>
    <col min="11521" max="11521" width="13.140625" style="285" customWidth="1"/>
    <col min="11522" max="11522" width="10.85546875" style="285" customWidth="1"/>
    <col min="11523" max="11523" width="14.5703125" style="285" customWidth="1"/>
    <col min="11524" max="11524" width="12.85546875" style="285" customWidth="1"/>
    <col min="11525" max="11525" width="10.140625" style="285" customWidth="1"/>
    <col min="11526" max="11527" width="10.28515625" style="285" customWidth="1"/>
    <col min="11528" max="11529" width="7.140625" style="285" customWidth="1"/>
    <col min="11530" max="11530" width="12.5703125" style="285" customWidth="1"/>
    <col min="11531" max="11531" width="9.5703125" style="285" customWidth="1"/>
    <col min="11532" max="11532" width="13.140625" style="285" customWidth="1"/>
    <col min="11533" max="11533" width="12.5703125" style="285" customWidth="1"/>
    <col min="11534" max="11534" width="9.28515625" style="285" customWidth="1"/>
    <col min="11535" max="11535" width="12.7109375" style="285" customWidth="1"/>
    <col min="11536" max="11536" width="11" style="285" customWidth="1"/>
    <col min="11537" max="11537" width="12.85546875" style="285" customWidth="1"/>
    <col min="11538" max="11538" width="11.140625" style="285" customWidth="1"/>
    <col min="11539" max="11539" width="11" style="285" customWidth="1"/>
    <col min="11540" max="11541" width="13.140625" style="285" customWidth="1"/>
    <col min="11542" max="11543" width="8.42578125" style="285" customWidth="1"/>
    <col min="11544" max="11544" width="11.42578125" style="285" customWidth="1"/>
    <col min="11545" max="11545" width="14.5703125" style="285" customWidth="1"/>
    <col min="11546" max="11774" width="9.140625" style="285"/>
    <col min="11775" max="11775" width="8" style="285" customWidth="1"/>
    <col min="11776" max="11776" width="26.28515625" style="285" customWidth="1"/>
    <col min="11777" max="11777" width="13.140625" style="285" customWidth="1"/>
    <col min="11778" max="11778" width="10.85546875" style="285" customWidth="1"/>
    <col min="11779" max="11779" width="14.5703125" style="285" customWidth="1"/>
    <col min="11780" max="11780" width="12.85546875" style="285" customWidth="1"/>
    <col min="11781" max="11781" width="10.140625" style="285" customWidth="1"/>
    <col min="11782" max="11783" width="10.28515625" style="285" customWidth="1"/>
    <col min="11784" max="11785" width="7.140625" style="285" customWidth="1"/>
    <col min="11786" max="11786" width="12.5703125" style="285" customWidth="1"/>
    <col min="11787" max="11787" width="9.5703125" style="285" customWidth="1"/>
    <col min="11788" max="11788" width="13.140625" style="285" customWidth="1"/>
    <col min="11789" max="11789" width="12.5703125" style="285" customWidth="1"/>
    <col min="11790" max="11790" width="9.28515625" style="285" customWidth="1"/>
    <col min="11791" max="11791" width="12.7109375" style="285" customWidth="1"/>
    <col min="11792" max="11792" width="11" style="285" customWidth="1"/>
    <col min="11793" max="11793" width="12.85546875" style="285" customWidth="1"/>
    <col min="11794" max="11794" width="11.140625" style="285" customWidth="1"/>
    <col min="11795" max="11795" width="11" style="285" customWidth="1"/>
    <col min="11796" max="11797" width="13.140625" style="285" customWidth="1"/>
    <col min="11798" max="11799" width="8.42578125" style="285" customWidth="1"/>
    <col min="11800" max="11800" width="11.42578125" style="285" customWidth="1"/>
    <col min="11801" max="11801" width="14.5703125" style="285" customWidth="1"/>
    <col min="11802" max="12030" width="9.140625" style="285"/>
    <col min="12031" max="12031" width="8" style="285" customWidth="1"/>
    <col min="12032" max="12032" width="26.28515625" style="285" customWidth="1"/>
    <col min="12033" max="12033" width="13.140625" style="285" customWidth="1"/>
    <col min="12034" max="12034" width="10.85546875" style="285" customWidth="1"/>
    <col min="12035" max="12035" width="14.5703125" style="285" customWidth="1"/>
    <col min="12036" max="12036" width="12.85546875" style="285" customWidth="1"/>
    <col min="12037" max="12037" width="10.140625" style="285" customWidth="1"/>
    <col min="12038" max="12039" width="10.28515625" style="285" customWidth="1"/>
    <col min="12040" max="12041" width="7.140625" style="285" customWidth="1"/>
    <col min="12042" max="12042" width="12.5703125" style="285" customWidth="1"/>
    <col min="12043" max="12043" width="9.5703125" style="285" customWidth="1"/>
    <col min="12044" max="12044" width="13.140625" style="285" customWidth="1"/>
    <col min="12045" max="12045" width="12.5703125" style="285" customWidth="1"/>
    <col min="12046" max="12046" width="9.28515625" style="285" customWidth="1"/>
    <col min="12047" max="12047" width="12.7109375" style="285" customWidth="1"/>
    <col min="12048" max="12048" width="11" style="285" customWidth="1"/>
    <col min="12049" max="12049" width="12.85546875" style="285" customWidth="1"/>
    <col min="12050" max="12050" width="11.140625" style="285" customWidth="1"/>
    <col min="12051" max="12051" width="11" style="285" customWidth="1"/>
    <col min="12052" max="12053" width="13.140625" style="285" customWidth="1"/>
    <col min="12054" max="12055" width="8.42578125" style="285" customWidth="1"/>
    <col min="12056" max="12056" width="11.42578125" style="285" customWidth="1"/>
    <col min="12057" max="12057" width="14.5703125" style="285" customWidth="1"/>
    <col min="12058" max="12286" width="9.140625" style="285"/>
    <col min="12287" max="12287" width="8" style="285" customWidth="1"/>
    <col min="12288" max="12288" width="26.28515625" style="285" customWidth="1"/>
    <col min="12289" max="12289" width="13.140625" style="285" customWidth="1"/>
    <col min="12290" max="12290" width="10.85546875" style="285" customWidth="1"/>
    <col min="12291" max="12291" width="14.5703125" style="285" customWidth="1"/>
    <col min="12292" max="12292" width="12.85546875" style="285" customWidth="1"/>
    <col min="12293" max="12293" width="10.140625" style="285" customWidth="1"/>
    <col min="12294" max="12295" width="10.28515625" style="285" customWidth="1"/>
    <col min="12296" max="12297" width="7.140625" style="285" customWidth="1"/>
    <col min="12298" max="12298" width="12.5703125" style="285" customWidth="1"/>
    <col min="12299" max="12299" width="9.5703125" style="285" customWidth="1"/>
    <col min="12300" max="12300" width="13.140625" style="285" customWidth="1"/>
    <col min="12301" max="12301" width="12.5703125" style="285" customWidth="1"/>
    <col min="12302" max="12302" width="9.28515625" style="285" customWidth="1"/>
    <col min="12303" max="12303" width="12.7109375" style="285" customWidth="1"/>
    <col min="12304" max="12304" width="11" style="285" customWidth="1"/>
    <col min="12305" max="12305" width="12.85546875" style="285" customWidth="1"/>
    <col min="12306" max="12306" width="11.140625" style="285" customWidth="1"/>
    <col min="12307" max="12307" width="11" style="285" customWidth="1"/>
    <col min="12308" max="12309" width="13.140625" style="285" customWidth="1"/>
    <col min="12310" max="12311" width="8.42578125" style="285" customWidth="1"/>
    <col min="12312" max="12312" width="11.42578125" style="285" customWidth="1"/>
    <col min="12313" max="12313" width="14.5703125" style="285" customWidth="1"/>
    <col min="12314" max="12542" width="9.140625" style="285"/>
    <col min="12543" max="12543" width="8" style="285" customWidth="1"/>
    <col min="12544" max="12544" width="26.28515625" style="285" customWidth="1"/>
    <col min="12545" max="12545" width="13.140625" style="285" customWidth="1"/>
    <col min="12546" max="12546" width="10.85546875" style="285" customWidth="1"/>
    <col min="12547" max="12547" width="14.5703125" style="285" customWidth="1"/>
    <col min="12548" max="12548" width="12.85546875" style="285" customWidth="1"/>
    <col min="12549" max="12549" width="10.140625" style="285" customWidth="1"/>
    <col min="12550" max="12551" width="10.28515625" style="285" customWidth="1"/>
    <col min="12552" max="12553" width="7.140625" style="285" customWidth="1"/>
    <col min="12554" max="12554" width="12.5703125" style="285" customWidth="1"/>
    <col min="12555" max="12555" width="9.5703125" style="285" customWidth="1"/>
    <col min="12556" max="12556" width="13.140625" style="285" customWidth="1"/>
    <col min="12557" max="12557" width="12.5703125" style="285" customWidth="1"/>
    <col min="12558" max="12558" width="9.28515625" style="285" customWidth="1"/>
    <col min="12559" max="12559" width="12.7109375" style="285" customWidth="1"/>
    <col min="12560" max="12560" width="11" style="285" customWidth="1"/>
    <col min="12561" max="12561" width="12.85546875" style="285" customWidth="1"/>
    <col min="12562" max="12562" width="11.140625" style="285" customWidth="1"/>
    <col min="12563" max="12563" width="11" style="285" customWidth="1"/>
    <col min="12564" max="12565" width="13.140625" style="285" customWidth="1"/>
    <col min="12566" max="12567" width="8.42578125" style="285" customWidth="1"/>
    <col min="12568" max="12568" width="11.42578125" style="285" customWidth="1"/>
    <col min="12569" max="12569" width="14.5703125" style="285" customWidth="1"/>
    <col min="12570" max="12798" width="9.140625" style="285"/>
    <col min="12799" max="12799" width="8" style="285" customWidth="1"/>
    <col min="12800" max="12800" width="26.28515625" style="285" customWidth="1"/>
    <col min="12801" max="12801" width="13.140625" style="285" customWidth="1"/>
    <col min="12802" max="12802" width="10.85546875" style="285" customWidth="1"/>
    <col min="12803" max="12803" width="14.5703125" style="285" customWidth="1"/>
    <col min="12804" max="12804" width="12.85546875" style="285" customWidth="1"/>
    <col min="12805" max="12805" width="10.140625" style="285" customWidth="1"/>
    <col min="12806" max="12807" width="10.28515625" style="285" customWidth="1"/>
    <col min="12808" max="12809" width="7.140625" style="285" customWidth="1"/>
    <col min="12810" max="12810" width="12.5703125" style="285" customWidth="1"/>
    <col min="12811" max="12811" width="9.5703125" style="285" customWidth="1"/>
    <col min="12812" max="12812" width="13.140625" style="285" customWidth="1"/>
    <col min="12813" max="12813" width="12.5703125" style="285" customWidth="1"/>
    <col min="12814" max="12814" width="9.28515625" style="285" customWidth="1"/>
    <col min="12815" max="12815" width="12.7109375" style="285" customWidth="1"/>
    <col min="12816" max="12816" width="11" style="285" customWidth="1"/>
    <col min="12817" max="12817" width="12.85546875" style="285" customWidth="1"/>
    <col min="12818" max="12818" width="11.140625" style="285" customWidth="1"/>
    <col min="12819" max="12819" width="11" style="285" customWidth="1"/>
    <col min="12820" max="12821" width="13.140625" style="285" customWidth="1"/>
    <col min="12822" max="12823" width="8.42578125" style="285" customWidth="1"/>
    <col min="12824" max="12824" width="11.42578125" style="285" customWidth="1"/>
    <col min="12825" max="12825" width="14.5703125" style="285" customWidth="1"/>
    <col min="12826" max="13054" width="9.140625" style="285"/>
    <col min="13055" max="13055" width="8" style="285" customWidth="1"/>
    <col min="13056" max="13056" width="26.28515625" style="285" customWidth="1"/>
    <col min="13057" max="13057" width="13.140625" style="285" customWidth="1"/>
    <col min="13058" max="13058" width="10.85546875" style="285" customWidth="1"/>
    <col min="13059" max="13059" width="14.5703125" style="285" customWidth="1"/>
    <col min="13060" max="13060" width="12.85546875" style="285" customWidth="1"/>
    <col min="13061" max="13061" width="10.140625" style="285" customWidth="1"/>
    <col min="13062" max="13063" width="10.28515625" style="285" customWidth="1"/>
    <col min="13064" max="13065" width="7.140625" style="285" customWidth="1"/>
    <col min="13066" max="13066" width="12.5703125" style="285" customWidth="1"/>
    <col min="13067" max="13067" width="9.5703125" style="285" customWidth="1"/>
    <col min="13068" max="13068" width="13.140625" style="285" customWidth="1"/>
    <col min="13069" max="13069" width="12.5703125" style="285" customWidth="1"/>
    <col min="13070" max="13070" width="9.28515625" style="285" customWidth="1"/>
    <col min="13071" max="13071" width="12.7109375" style="285" customWidth="1"/>
    <col min="13072" max="13072" width="11" style="285" customWidth="1"/>
    <col min="13073" max="13073" width="12.85546875" style="285" customWidth="1"/>
    <col min="13074" max="13074" width="11.140625" style="285" customWidth="1"/>
    <col min="13075" max="13075" width="11" style="285" customWidth="1"/>
    <col min="13076" max="13077" width="13.140625" style="285" customWidth="1"/>
    <col min="13078" max="13079" width="8.42578125" style="285" customWidth="1"/>
    <col min="13080" max="13080" width="11.42578125" style="285" customWidth="1"/>
    <col min="13081" max="13081" width="14.5703125" style="285" customWidth="1"/>
    <col min="13082" max="13310" width="9.140625" style="285"/>
    <col min="13311" max="13311" width="8" style="285" customWidth="1"/>
    <col min="13312" max="13312" width="26.28515625" style="285" customWidth="1"/>
    <col min="13313" max="13313" width="13.140625" style="285" customWidth="1"/>
    <col min="13314" max="13314" width="10.85546875" style="285" customWidth="1"/>
    <col min="13315" max="13315" width="14.5703125" style="285" customWidth="1"/>
    <col min="13316" max="13316" width="12.85546875" style="285" customWidth="1"/>
    <col min="13317" max="13317" width="10.140625" style="285" customWidth="1"/>
    <col min="13318" max="13319" width="10.28515625" style="285" customWidth="1"/>
    <col min="13320" max="13321" width="7.140625" style="285" customWidth="1"/>
    <col min="13322" max="13322" width="12.5703125" style="285" customWidth="1"/>
    <col min="13323" max="13323" width="9.5703125" style="285" customWidth="1"/>
    <col min="13324" max="13324" width="13.140625" style="285" customWidth="1"/>
    <col min="13325" max="13325" width="12.5703125" style="285" customWidth="1"/>
    <col min="13326" max="13326" width="9.28515625" style="285" customWidth="1"/>
    <col min="13327" max="13327" width="12.7109375" style="285" customWidth="1"/>
    <col min="13328" max="13328" width="11" style="285" customWidth="1"/>
    <col min="13329" max="13329" width="12.85546875" style="285" customWidth="1"/>
    <col min="13330" max="13330" width="11.140625" style="285" customWidth="1"/>
    <col min="13331" max="13331" width="11" style="285" customWidth="1"/>
    <col min="13332" max="13333" width="13.140625" style="285" customWidth="1"/>
    <col min="13334" max="13335" width="8.42578125" style="285" customWidth="1"/>
    <col min="13336" max="13336" width="11.42578125" style="285" customWidth="1"/>
    <col min="13337" max="13337" width="14.5703125" style="285" customWidth="1"/>
    <col min="13338" max="13566" width="9.140625" style="285"/>
    <col min="13567" max="13567" width="8" style="285" customWidth="1"/>
    <col min="13568" max="13568" width="26.28515625" style="285" customWidth="1"/>
    <col min="13569" max="13569" width="13.140625" style="285" customWidth="1"/>
    <col min="13570" max="13570" width="10.85546875" style="285" customWidth="1"/>
    <col min="13571" max="13571" width="14.5703125" style="285" customWidth="1"/>
    <col min="13572" max="13572" width="12.85546875" style="285" customWidth="1"/>
    <col min="13573" max="13573" width="10.140625" style="285" customWidth="1"/>
    <col min="13574" max="13575" width="10.28515625" style="285" customWidth="1"/>
    <col min="13576" max="13577" width="7.140625" style="285" customWidth="1"/>
    <col min="13578" max="13578" width="12.5703125" style="285" customWidth="1"/>
    <col min="13579" max="13579" width="9.5703125" style="285" customWidth="1"/>
    <col min="13580" max="13580" width="13.140625" style="285" customWidth="1"/>
    <col min="13581" max="13581" width="12.5703125" style="285" customWidth="1"/>
    <col min="13582" max="13582" width="9.28515625" style="285" customWidth="1"/>
    <col min="13583" max="13583" width="12.7109375" style="285" customWidth="1"/>
    <col min="13584" max="13584" width="11" style="285" customWidth="1"/>
    <col min="13585" max="13585" width="12.85546875" style="285" customWidth="1"/>
    <col min="13586" max="13586" width="11.140625" style="285" customWidth="1"/>
    <col min="13587" max="13587" width="11" style="285" customWidth="1"/>
    <col min="13588" max="13589" width="13.140625" style="285" customWidth="1"/>
    <col min="13590" max="13591" width="8.42578125" style="285" customWidth="1"/>
    <col min="13592" max="13592" width="11.42578125" style="285" customWidth="1"/>
    <col min="13593" max="13593" width="14.5703125" style="285" customWidth="1"/>
    <col min="13594" max="13822" width="9.140625" style="285"/>
    <col min="13823" max="13823" width="8" style="285" customWidth="1"/>
    <col min="13824" max="13824" width="26.28515625" style="285" customWidth="1"/>
    <col min="13825" max="13825" width="13.140625" style="285" customWidth="1"/>
    <col min="13826" max="13826" width="10.85546875" style="285" customWidth="1"/>
    <col min="13827" max="13827" width="14.5703125" style="285" customWidth="1"/>
    <col min="13828" max="13828" width="12.85546875" style="285" customWidth="1"/>
    <col min="13829" max="13829" width="10.140625" style="285" customWidth="1"/>
    <col min="13830" max="13831" width="10.28515625" style="285" customWidth="1"/>
    <col min="13832" max="13833" width="7.140625" style="285" customWidth="1"/>
    <col min="13834" max="13834" width="12.5703125" style="285" customWidth="1"/>
    <col min="13835" max="13835" width="9.5703125" style="285" customWidth="1"/>
    <col min="13836" max="13836" width="13.140625" style="285" customWidth="1"/>
    <col min="13837" max="13837" width="12.5703125" style="285" customWidth="1"/>
    <col min="13838" max="13838" width="9.28515625" style="285" customWidth="1"/>
    <col min="13839" max="13839" width="12.7109375" style="285" customWidth="1"/>
    <col min="13840" max="13840" width="11" style="285" customWidth="1"/>
    <col min="13841" max="13841" width="12.85546875" style="285" customWidth="1"/>
    <col min="13842" max="13842" width="11.140625" style="285" customWidth="1"/>
    <col min="13843" max="13843" width="11" style="285" customWidth="1"/>
    <col min="13844" max="13845" width="13.140625" style="285" customWidth="1"/>
    <col min="13846" max="13847" width="8.42578125" style="285" customWidth="1"/>
    <col min="13848" max="13848" width="11.42578125" style="285" customWidth="1"/>
    <col min="13849" max="13849" width="14.5703125" style="285" customWidth="1"/>
    <col min="13850" max="14078" width="9.140625" style="285"/>
    <col min="14079" max="14079" width="8" style="285" customWidth="1"/>
    <col min="14080" max="14080" width="26.28515625" style="285" customWidth="1"/>
    <col min="14081" max="14081" width="13.140625" style="285" customWidth="1"/>
    <col min="14082" max="14082" width="10.85546875" style="285" customWidth="1"/>
    <col min="14083" max="14083" width="14.5703125" style="285" customWidth="1"/>
    <col min="14084" max="14084" width="12.85546875" style="285" customWidth="1"/>
    <col min="14085" max="14085" width="10.140625" style="285" customWidth="1"/>
    <col min="14086" max="14087" width="10.28515625" style="285" customWidth="1"/>
    <col min="14088" max="14089" width="7.140625" style="285" customWidth="1"/>
    <col min="14090" max="14090" width="12.5703125" style="285" customWidth="1"/>
    <col min="14091" max="14091" width="9.5703125" style="285" customWidth="1"/>
    <col min="14092" max="14092" width="13.140625" style="285" customWidth="1"/>
    <col min="14093" max="14093" width="12.5703125" style="285" customWidth="1"/>
    <col min="14094" max="14094" width="9.28515625" style="285" customWidth="1"/>
    <col min="14095" max="14095" width="12.7109375" style="285" customWidth="1"/>
    <col min="14096" max="14096" width="11" style="285" customWidth="1"/>
    <col min="14097" max="14097" width="12.85546875" style="285" customWidth="1"/>
    <col min="14098" max="14098" width="11.140625" style="285" customWidth="1"/>
    <col min="14099" max="14099" width="11" style="285" customWidth="1"/>
    <col min="14100" max="14101" width="13.140625" style="285" customWidth="1"/>
    <col min="14102" max="14103" width="8.42578125" style="285" customWidth="1"/>
    <col min="14104" max="14104" width="11.42578125" style="285" customWidth="1"/>
    <col min="14105" max="14105" width="14.5703125" style="285" customWidth="1"/>
    <col min="14106" max="14334" width="9.140625" style="285"/>
    <col min="14335" max="14335" width="8" style="285" customWidth="1"/>
    <col min="14336" max="14336" width="26.28515625" style="285" customWidth="1"/>
    <col min="14337" max="14337" width="13.140625" style="285" customWidth="1"/>
    <col min="14338" max="14338" width="10.85546875" style="285" customWidth="1"/>
    <col min="14339" max="14339" width="14.5703125" style="285" customWidth="1"/>
    <col min="14340" max="14340" width="12.85546875" style="285" customWidth="1"/>
    <col min="14341" max="14341" width="10.140625" style="285" customWidth="1"/>
    <col min="14342" max="14343" width="10.28515625" style="285" customWidth="1"/>
    <col min="14344" max="14345" width="7.140625" style="285" customWidth="1"/>
    <col min="14346" max="14346" width="12.5703125" style="285" customWidth="1"/>
    <col min="14347" max="14347" width="9.5703125" style="285" customWidth="1"/>
    <col min="14348" max="14348" width="13.140625" style="285" customWidth="1"/>
    <col min="14349" max="14349" width="12.5703125" style="285" customWidth="1"/>
    <col min="14350" max="14350" width="9.28515625" style="285" customWidth="1"/>
    <col min="14351" max="14351" width="12.7109375" style="285" customWidth="1"/>
    <col min="14352" max="14352" width="11" style="285" customWidth="1"/>
    <col min="14353" max="14353" width="12.85546875" style="285" customWidth="1"/>
    <col min="14354" max="14354" width="11.140625" style="285" customWidth="1"/>
    <col min="14355" max="14355" width="11" style="285" customWidth="1"/>
    <col min="14356" max="14357" width="13.140625" style="285" customWidth="1"/>
    <col min="14358" max="14359" width="8.42578125" style="285" customWidth="1"/>
    <col min="14360" max="14360" width="11.42578125" style="285" customWidth="1"/>
    <col min="14361" max="14361" width="14.5703125" style="285" customWidth="1"/>
    <col min="14362" max="14590" width="9.140625" style="285"/>
    <col min="14591" max="14591" width="8" style="285" customWidth="1"/>
    <col min="14592" max="14592" width="26.28515625" style="285" customWidth="1"/>
    <col min="14593" max="14593" width="13.140625" style="285" customWidth="1"/>
    <col min="14594" max="14594" width="10.85546875" style="285" customWidth="1"/>
    <col min="14595" max="14595" width="14.5703125" style="285" customWidth="1"/>
    <col min="14596" max="14596" width="12.85546875" style="285" customWidth="1"/>
    <col min="14597" max="14597" width="10.140625" style="285" customWidth="1"/>
    <col min="14598" max="14599" width="10.28515625" style="285" customWidth="1"/>
    <col min="14600" max="14601" width="7.140625" style="285" customWidth="1"/>
    <col min="14602" max="14602" width="12.5703125" style="285" customWidth="1"/>
    <col min="14603" max="14603" width="9.5703125" style="285" customWidth="1"/>
    <col min="14604" max="14604" width="13.140625" style="285" customWidth="1"/>
    <col min="14605" max="14605" width="12.5703125" style="285" customWidth="1"/>
    <col min="14606" max="14606" width="9.28515625" style="285" customWidth="1"/>
    <col min="14607" max="14607" width="12.7109375" style="285" customWidth="1"/>
    <col min="14608" max="14608" width="11" style="285" customWidth="1"/>
    <col min="14609" max="14609" width="12.85546875" style="285" customWidth="1"/>
    <col min="14610" max="14610" width="11.140625" style="285" customWidth="1"/>
    <col min="14611" max="14611" width="11" style="285" customWidth="1"/>
    <col min="14612" max="14613" width="13.140625" style="285" customWidth="1"/>
    <col min="14614" max="14615" width="8.42578125" style="285" customWidth="1"/>
    <col min="14616" max="14616" width="11.42578125" style="285" customWidth="1"/>
    <col min="14617" max="14617" width="14.5703125" style="285" customWidth="1"/>
    <col min="14618" max="14846" width="9.140625" style="285"/>
    <col min="14847" max="14847" width="8" style="285" customWidth="1"/>
    <col min="14848" max="14848" width="26.28515625" style="285" customWidth="1"/>
    <col min="14849" max="14849" width="13.140625" style="285" customWidth="1"/>
    <col min="14850" max="14850" width="10.85546875" style="285" customWidth="1"/>
    <col min="14851" max="14851" width="14.5703125" style="285" customWidth="1"/>
    <col min="14852" max="14852" width="12.85546875" style="285" customWidth="1"/>
    <col min="14853" max="14853" width="10.140625" style="285" customWidth="1"/>
    <col min="14854" max="14855" width="10.28515625" style="285" customWidth="1"/>
    <col min="14856" max="14857" width="7.140625" style="285" customWidth="1"/>
    <col min="14858" max="14858" width="12.5703125" style="285" customWidth="1"/>
    <col min="14859" max="14859" width="9.5703125" style="285" customWidth="1"/>
    <col min="14860" max="14860" width="13.140625" style="285" customWidth="1"/>
    <col min="14861" max="14861" width="12.5703125" style="285" customWidth="1"/>
    <col min="14862" max="14862" width="9.28515625" style="285" customWidth="1"/>
    <col min="14863" max="14863" width="12.7109375" style="285" customWidth="1"/>
    <col min="14864" max="14864" width="11" style="285" customWidth="1"/>
    <col min="14865" max="14865" width="12.85546875" style="285" customWidth="1"/>
    <col min="14866" max="14866" width="11.140625" style="285" customWidth="1"/>
    <col min="14867" max="14867" width="11" style="285" customWidth="1"/>
    <col min="14868" max="14869" width="13.140625" style="285" customWidth="1"/>
    <col min="14870" max="14871" width="8.42578125" style="285" customWidth="1"/>
    <col min="14872" max="14872" width="11.42578125" style="285" customWidth="1"/>
    <col min="14873" max="14873" width="14.5703125" style="285" customWidth="1"/>
    <col min="14874" max="15102" width="9.140625" style="285"/>
    <col min="15103" max="15103" width="8" style="285" customWidth="1"/>
    <col min="15104" max="15104" width="26.28515625" style="285" customWidth="1"/>
    <col min="15105" max="15105" width="13.140625" style="285" customWidth="1"/>
    <col min="15106" max="15106" width="10.85546875" style="285" customWidth="1"/>
    <col min="15107" max="15107" width="14.5703125" style="285" customWidth="1"/>
    <col min="15108" max="15108" width="12.85546875" style="285" customWidth="1"/>
    <col min="15109" max="15109" width="10.140625" style="285" customWidth="1"/>
    <col min="15110" max="15111" width="10.28515625" style="285" customWidth="1"/>
    <col min="15112" max="15113" width="7.140625" style="285" customWidth="1"/>
    <col min="15114" max="15114" width="12.5703125" style="285" customWidth="1"/>
    <col min="15115" max="15115" width="9.5703125" style="285" customWidth="1"/>
    <col min="15116" max="15116" width="13.140625" style="285" customWidth="1"/>
    <col min="15117" max="15117" width="12.5703125" style="285" customWidth="1"/>
    <col min="15118" max="15118" width="9.28515625" style="285" customWidth="1"/>
    <col min="15119" max="15119" width="12.7109375" style="285" customWidth="1"/>
    <col min="15120" max="15120" width="11" style="285" customWidth="1"/>
    <col min="15121" max="15121" width="12.85546875" style="285" customWidth="1"/>
    <col min="15122" max="15122" width="11.140625" style="285" customWidth="1"/>
    <col min="15123" max="15123" width="11" style="285" customWidth="1"/>
    <col min="15124" max="15125" width="13.140625" style="285" customWidth="1"/>
    <col min="15126" max="15127" width="8.42578125" style="285" customWidth="1"/>
    <col min="15128" max="15128" width="11.42578125" style="285" customWidth="1"/>
    <col min="15129" max="15129" width="14.5703125" style="285" customWidth="1"/>
    <col min="15130" max="15358" width="9.140625" style="285"/>
    <col min="15359" max="15359" width="8" style="285" customWidth="1"/>
    <col min="15360" max="15360" width="26.28515625" style="285" customWidth="1"/>
    <col min="15361" max="15361" width="13.140625" style="285" customWidth="1"/>
    <col min="15362" max="15362" width="10.85546875" style="285" customWidth="1"/>
    <col min="15363" max="15363" width="14.5703125" style="285" customWidth="1"/>
    <col min="15364" max="15364" width="12.85546875" style="285" customWidth="1"/>
    <col min="15365" max="15365" width="10.140625" style="285" customWidth="1"/>
    <col min="15366" max="15367" width="10.28515625" style="285" customWidth="1"/>
    <col min="15368" max="15369" width="7.140625" style="285" customWidth="1"/>
    <col min="15370" max="15370" width="12.5703125" style="285" customWidth="1"/>
    <col min="15371" max="15371" width="9.5703125" style="285" customWidth="1"/>
    <col min="15372" max="15372" width="13.140625" style="285" customWidth="1"/>
    <col min="15373" max="15373" width="12.5703125" style="285" customWidth="1"/>
    <col min="15374" max="15374" width="9.28515625" style="285" customWidth="1"/>
    <col min="15375" max="15375" width="12.7109375" style="285" customWidth="1"/>
    <col min="15376" max="15376" width="11" style="285" customWidth="1"/>
    <col min="15377" max="15377" width="12.85546875" style="285" customWidth="1"/>
    <col min="15378" max="15378" width="11.140625" style="285" customWidth="1"/>
    <col min="15379" max="15379" width="11" style="285" customWidth="1"/>
    <col min="15380" max="15381" width="13.140625" style="285" customWidth="1"/>
    <col min="15382" max="15383" width="8.42578125" style="285" customWidth="1"/>
    <col min="15384" max="15384" width="11.42578125" style="285" customWidth="1"/>
    <col min="15385" max="15385" width="14.5703125" style="285" customWidth="1"/>
    <col min="15386" max="15614" width="9.140625" style="285"/>
    <col min="15615" max="15615" width="8" style="285" customWidth="1"/>
    <col min="15616" max="15616" width="26.28515625" style="285" customWidth="1"/>
    <col min="15617" max="15617" width="13.140625" style="285" customWidth="1"/>
    <col min="15618" max="15618" width="10.85546875" style="285" customWidth="1"/>
    <col min="15619" max="15619" width="14.5703125" style="285" customWidth="1"/>
    <col min="15620" max="15620" width="12.85546875" style="285" customWidth="1"/>
    <col min="15621" max="15621" width="10.140625" style="285" customWidth="1"/>
    <col min="15622" max="15623" width="10.28515625" style="285" customWidth="1"/>
    <col min="15624" max="15625" width="7.140625" style="285" customWidth="1"/>
    <col min="15626" max="15626" width="12.5703125" style="285" customWidth="1"/>
    <col min="15627" max="15627" width="9.5703125" style="285" customWidth="1"/>
    <col min="15628" max="15628" width="13.140625" style="285" customWidth="1"/>
    <col min="15629" max="15629" width="12.5703125" style="285" customWidth="1"/>
    <col min="15630" max="15630" width="9.28515625" style="285" customWidth="1"/>
    <col min="15631" max="15631" width="12.7109375" style="285" customWidth="1"/>
    <col min="15632" max="15632" width="11" style="285" customWidth="1"/>
    <col min="15633" max="15633" width="12.85546875" style="285" customWidth="1"/>
    <col min="15634" max="15634" width="11.140625" style="285" customWidth="1"/>
    <col min="15635" max="15635" width="11" style="285" customWidth="1"/>
    <col min="15636" max="15637" width="13.140625" style="285" customWidth="1"/>
    <col min="15638" max="15639" width="8.42578125" style="285" customWidth="1"/>
    <col min="15640" max="15640" width="11.42578125" style="285" customWidth="1"/>
    <col min="15641" max="15641" width="14.5703125" style="285" customWidth="1"/>
    <col min="15642" max="15870" width="9.140625" style="285"/>
    <col min="15871" max="15871" width="8" style="285" customWidth="1"/>
    <col min="15872" max="15872" width="26.28515625" style="285" customWidth="1"/>
    <col min="15873" max="15873" width="13.140625" style="285" customWidth="1"/>
    <col min="15874" max="15874" width="10.85546875" style="285" customWidth="1"/>
    <col min="15875" max="15875" width="14.5703125" style="285" customWidth="1"/>
    <col min="15876" max="15876" width="12.85546875" style="285" customWidth="1"/>
    <col min="15877" max="15877" width="10.140625" style="285" customWidth="1"/>
    <col min="15878" max="15879" width="10.28515625" style="285" customWidth="1"/>
    <col min="15880" max="15881" width="7.140625" style="285" customWidth="1"/>
    <col min="15882" max="15882" width="12.5703125" style="285" customWidth="1"/>
    <col min="15883" max="15883" width="9.5703125" style="285" customWidth="1"/>
    <col min="15884" max="15884" width="13.140625" style="285" customWidth="1"/>
    <col min="15885" max="15885" width="12.5703125" style="285" customWidth="1"/>
    <col min="15886" max="15886" width="9.28515625" style="285" customWidth="1"/>
    <col min="15887" max="15887" width="12.7109375" style="285" customWidth="1"/>
    <col min="15888" max="15888" width="11" style="285" customWidth="1"/>
    <col min="15889" max="15889" width="12.85546875" style="285" customWidth="1"/>
    <col min="15890" max="15890" width="11.140625" style="285" customWidth="1"/>
    <col min="15891" max="15891" width="11" style="285" customWidth="1"/>
    <col min="15892" max="15893" width="13.140625" style="285" customWidth="1"/>
    <col min="15894" max="15895" width="8.42578125" style="285" customWidth="1"/>
    <col min="15896" max="15896" width="11.42578125" style="285" customWidth="1"/>
    <col min="15897" max="15897" width="14.5703125" style="285" customWidth="1"/>
    <col min="15898" max="16126" width="9.140625" style="285"/>
    <col min="16127" max="16127" width="8" style="285" customWidth="1"/>
    <col min="16128" max="16128" width="26.28515625" style="285" customWidth="1"/>
    <col min="16129" max="16129" width="13.140625" style="285" customWidth="1"/>
    <col min="16130" max="16130" width="10.85546875" style="285" customWidth="1"/>
    <col min="16131" max="16131" width="14.5703125" style="285" customWidth="1"/>
    <col min="16132" max="16132" width="12.85546875" style="285" customWidth="1"/>
    <col min="16133" max="16133" width="10.140625" style="285" customWidth="1"/>
    <col min="16134" max="16135" width="10.28515625" style="285" customWidth="1"/>
    <col min="16136" max="16137" width="7.140625" style="285" customWidth="1"/>
    <col min="16138" max="16138" width="12.5703125" style="285" customWidth="1"/>
    <col min="16139" max="16139" width="9.5703125" style="285" customWidth="1"/>
    <col min="16140" max="16140" width="13.140625" style="285" customWidth="1"/>
    <col min="16141" max="16141" width="12.5703125" style="285" customWidth="1"/>
    <col min="16142" max="16142" width="9.28515625" style="285" customWidth="1"/>
    <col min="16143" max="16143" width="12.7109375" style="285" customWidth="1"/>
    <col min="16144" max="16144" width="11" style="285" customWidth="1"/>
    <col min="16145" max="16145" width="12.85546875" style="285" customWidth="1"/>
    <col min="16146" max="16146" width="11.140625" style="285" customWidth="1"/>
    <col min="16147" max="16147" width="11" style="285" customWidth="1"/>
    <col min="16148" max="16149" width="13.140625" style="285" customWidth="1"/>
    <col min="16150" max="16151" width="8.42578125" style="285" customWidth="1"/>
    <col min="16152" max="16152" width="11.42578125" style="285" customWidth="1"/>
    <col min="16153" max="16153" width="14.5703125" style="285" customWidth="1"/>
    <col min="16154" max="16384" width="9.140625" style="285"/>
  </cols>
  <sheetData>
    <row r="1" spans="1:27" ht="15" customHeight="1" x14ac:dyDescent="0.2">
      <c r="Q1" s="766" t="s">
        <v>979</v>
      </c>
      <c r="R1" s="766"/>
      <c r="S1" s="766"/>
      <c r="T1" s="766"/>
      <c r="U1" s="766"/>
      <c r="V1" s="766"/>
      <c r="W1" s="766"/>
      <c r="X1" s="766"/>
      <c r="Y1" s="766"/>
      <c r="Z1" s="766"/>
      <c r="AA1" s="766"/>
    </row>
    <row r="2" spans="1:27" ht="15" customHeight="1" x14ac:dyDescent="0.2">
      <c r="Q2" s="766" t="s">
        <v>980</v>
      </c>
      <c r="R2" s="766"/>
      <c r="S2" s="766"/>
      <c r="T2" s="766"/>
      <c r="U2" s="766"/>
      <c r="V2" s="766"/>
      <c r="W2" s="766"/>
      <c r="X2" s="766"/>
      <c r="Y2" s="766"/>
      <c r="Z2" s="766"/>
      <c r="AA2" s="766"/>
    </row>
    <row r="3" spans="1:27" ht="15" customHeight="1" x14ac:dyDescent="0.2">
      <c r="Q3" s="766" t="s">
        <v>792</v>
      </c>
      <c r="R3" s="766"/>
      <c r="S3" s="766"/>
      <c r="T3" s="766"/>
      <c r="U3" s="766"/>
      <c r="V3" s="766"/>
      <c r="W3" s="766"/>
      <c r="X3" s="766"/>
      <c r="Y3" s="766"/>
      <c r="Z3" s="766"/>
      <c r="AA3" s="766"/>
    </row>
    <row r="4" spans="1:27" ht="15" customHeight="1" x14ac:dyDescent="0.2">
      <c r="Q4" s="766" t="s">
        <v>1031</v>
      </c>
      <c r="R4" s="766"/>
      <c r="S4" s="766"/>
      <c r="T4" s="766"/>
      <c r="U4" s="766"/>
      <c r="V4" s="766"/>
      <c r="W4" s="766"/>
      <c r="X4" s="766"/>
      <c r="Y4" s="766"/>
      <c r="Z4" s="766"/>
      <c r="AA4" s="766"/>
    </row>
    <row r="6" spans="1:27" ht="38.25" customHeight="1" x14ac:dyDescent="0.25">
      <c r="A6" s="876" t="s">
        <v>1043</v>
      </c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P6" s="876"/>
      <c r="Q6" s="876"/>
      <c r="R6" s="876"/>
      <c r="S6" s="876"/>
      <c r="T6" s="876"/>
      <c r="U6" s="876"/>
      <c r="V6" s="876"/>
      <c r="W6" s="876"/>
      <c r="X6" s="876"/>
      <c r="Y6" s="876"/>
      <c r="Z6" s="876"/>
      <c r="AA6" s="876"/>
    </row>
    <row r="7" spans="1:27" ht="21.75" customHeight="1" x14ac:dyDescent="0.25">
      <c r="A7" s="874" t="s">
        <v>1044</v>
      </c>
      <c r="B7" s="874"/>
      <c r="C7" s="874"/>
      <c r="D7" s="874"/>
      <c r="E7" s="874"/>
      <c r="F7" s="874"/>
      <c r="G7" s="874"/>
      <c r="H7" s="874"/>
      <c r="I7" s="874"/>
      <c r="J7" s="874"/>
      <c r="K7" s="874"/>
      <c r="L7" s="874"/>
      <c r="M7" s="874"/>
      <c r="N7" s="874"/>
      <c r="O7" s="874"/>
      <c r="P7" s="874"/>
      <c r="Q7" s="874"/>
      <c r="R7" s="874"/>
      <c r="S7" s="874"/>
      <c r="T7" s="874"/>
      <c r="U7" s="874"/>
      <c r="V7" s="874"/>
      <c r="W7" s="874"/>
      <c r="X7" s="874"/>
      <c r="Y7" s="874"/>
      <c r="Z7" s="874"/>
      <c r="AA7" s="874"/>
    </row>
    <row r="8" spans="1:27" ht="21.75" customHeight="1" x14ac:dyDescent="0.25">
      <c r="A8" s="874" t="s">
        <v>910</v>
      </c>
      <c r="B8" s="874"/>
      <c r="C8" s="874"/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74"/>
      <c r="Z8" s="874"/>
      <c r="AA8" s="874"/>
    </row>
    <row r="9" spans="1:27" ht="16.5" thickBot="1" x14ac:dyDescent="0.3">
      <c r="A9" s="875"/>
      <c r="B9" s="875"/>
      <c r="C9" s="496"/>
      <c r="D9" s="496"/>
      <c r="E9" s="497"/>
      <c r="F9" s="497"/>
      <c r="G9" s="497"/>
      <c r="H9" s="497"/>
      <c r="I9" s="497"/>
      <c r="J9" s="497"/>
      <c r="K9" s="497"/>
      <c r="L9" s="498"/>
      <c r="M9" s="499"/>
      <c r="N9" s="499"/>
      <c r="O9" s="499"/>
      <c r="P9" s="499"/>
      <c r="Q9" s="499"/>
      <c r="R9" s="499"/>
      <c r="S9" s="500"/>
      <c r="T9" s="501"/>
      <c r="U9" s="501"/>
      <c r="V9" s="501"/>
      <c r="W9" s="501"/>
      <c r="X9" s="501"/>
      <c r="Y9" s="501"/>
      <c r="Z9" s="459" t="s">
        <v>1045</v>
      </c>
      <c r="AA9" s="500"/>
    </row>
    <row r="10" spans="1:27" ht="33.75" customHeight="1" x14ac:dyDescent="0.25">
      <c r="A10" s="867" t="s">
        <v>654</v>
      </c>
      <c r="B10" s="870" t="s">
        <v>1046</v>
      </c>
      <c r="C10" s="870" t="s">
        <v>1047</v>
      </c>
      <c r="D10" s="870" t="s">
        <v>1048</v>
      </c>
      <c r="E10" s="873" t="s">
        <v>1049</v>
      </c>
      <c r="F10" s="873"/>
      <c r="G10" s="856" t="s">
        <v>1052</v>
      </c>
      <c r="H10" s="858" t="s">
        <v>1071</v>
      </c>
      <c r="I10" s="861"/>
      <c r="J10" s="858" t="s">
        <v>1051</v>
      </c>
      <c r="K10" s="860"/>
      <c r="L10" s="862" t="s">
        <v>1065</v>
      </c>
      <c r="M10" s="858" t="s">
        <v>271</v>
      </c>
      <c r="N10" s="859"/>
      <c r="O10" s="859"/>
      <c r="P10" s="860"/>
      <c r="Q10" s="862" t="s">
        <v>1050</v>
      </c>
      <c r="R10" s="858" t="s">
        <v>271</v>
      </c>
      <c r="S10" s="859"/>
      <c r="T10" s="859"/>
      <c r="U10" s="860"/>
      <c r="V10" s="858" t="s">
        <v>1070</v>
      </c>
      <c r="W10" s="860"/>
      <c r="X10" s="858" t="s">
        <v>1051</v>
      </c>
      <c r="Y10" s="860"/>
      <c r="Z10" s="856" t="s">
        <v>1067</v>
      </c>
      <c r="AA10" s="864" t="s">
        <v>1066</v>
      </c>
    </row>
    <row r="11" spans="1:27" s="243" customFormat="1" x14ac:dyDescent="0.2">
      <c r="A11" s="868"/>
      <c r="B11" s="871"/>
      <c r="C11" s="871"/>
      <c r="D11" s="871"/>
      <c r="E11" s="853" t="s">
        <v>1053</v>
      </c>
      <c r="F11" s="853" t="s">
        <v>1054</v>
      </c>
      <c r="G11" s="857"/>
      <c r="H11" s="854" t="s">
        <v>1053</v>
      </c>
      <c r="I11" s="854" t="s">
        <v>1054</v>
      </c>
      <c r="J11" s="854" t="s">
        <v>1055</v>
      </c>
      <c r="K11" s="854" t="s">
        <v>1056</v>
      </c>
      <c r="L11" s="863"/>
      <c r="M11" s="850" t="s">
        <v>1057</v>
      </c>
      <c r="N11" s="850" t="s">
        <v>239</v>
      </c>
      <c r="O11" s="850" t="s">
        <v>331</v>
      </c>
      <c r="P11" s="850" t="s">
        <v>1058</v>
      </c>
      <c r="Q11" s="863"/>
      <c r="R11" s="850" t="s">
        <v>1057</v>
      </c>
      <c r="S11" s="850" t="s">
        <v>239</v>
      </c>
      <c r="T11" s="850" t="s">
        <v>331</v>
      </c>
      <c r="U11" s="850" t="s">
        <v>1058</v>
      </c>
      <c r="V11" s="850" t="s">
        <v>1059</v>
      </c>
      <c r="W11" s="850" t="s">
        <v>1060</v>
      </c>
      <c r="X11" s="854" t="s">
        <v>1055</v>
      </c>
      <c r="Y11" s="854" t="s">
        <v>1056</v>
      </c>
      <c r="Z11" s="857"/>
      <c r="AA11" s="865"/>
    </row>
    <row r="12" spans="1:27" s="243" customFormat="1" ht="90.75" customHeight="1" x14ac:dyDescent="0.2">
      <c r="A12" s="869"/>
      <c r="B12" s="872"/>
      <c r="C12" s="872"/>
      <c r="D12" s="872"/>
      <c r="E12" s="853"/>
      <c r="F12" s="853"/>
      <c r="G12" s="852"/>
      <c r="H12" s="855"/>
      <c r="I12" s="855"/>
      <c r="J12" s="855"/>
      <c r="K12" s="855"/>
      <c r="L12" s="851"/>
      <c r="M12" s="851"/>
      <c r="N12" s="851"/>
      <c r="O12" s="852"/>
      <c r="P12" s="851"/>
      <c r="Q12" s="851"/>
      <c r="R12" s="851"/>
      <c r="S12" s="851"/>
      <c r="T12" s="852"/>
      <c r="U12" s="851"/>
      <c r="V12" s="851"/>
      <c r="W12" s="851"/>
      <c r="X12" s="855"/>
      <c r="Y12" s="855"/>
      <c r="Z12" s="852"/>
      <c r="AA12" s="866"/>
    </row>
    <row r="13" spans="1:27" s="243" customFormat="1" ht="13.15" x14ac:dyDescent="0.25">
      <c r="A13" s="507">
        <v>1</v>
      </c>
      <c r="B13" s="502">
        <v>2</v>
      </c>
      <c r="C13" s="502">
        <v>3</v>
      </c>
      <c r="D13" s="502">
        <v>4</v>
      </c>
      <c r="E13" s="502">
        <v>5</v>
      </c>
      <c r="F13" s="502">
        <v>6</v>
      </c>
      <c r="G13" s="502">
        <v>7</v>
      </c>
      <c r="H13" s="502">
        <v>8</v>
      </c>
      <c r="I13" s="502">
        <v>9</v>
      </c>
      <c r="J13" s="502">
        <v>10</v>
      </c>
      <c r="K13" s="502">
        <v>11</v>
      </c>
      <c r="L13" s="502">
        <v>12</v>
      </c>
      <c r="M13" s="502">
        <v>13</v>
      </c>
      <c r="N13" s="502">
        <v>14</v>
      </c>
      <c r="O13" s="502">
        <v>15</v>
      </c>
      <c r="P13" s="502">
        <v>16</v>
      </c>
      <c r="Q13" s="502">
        <v>17</v>
      </c>
      <c r="R13" s="502">
        <v>18</v>
      </c>
      <c r="S13" s="502">
        <v>19</v>
      </c>
      <c r="T13" s="502">
        <v>20</v>
      </c>
      <c r="U13" s="502">
        <v>21</v>
      </c>
      <c r="V13" s="502">
        <v>22</v>
      </c>
      <c r="W13" s="502">
        <v>23</v>
      </c>
      <c r="X13" s="502">
        <v>24</v>
      </c>
      <c r="Y13" s="502">
        <v>25</v>
      </c>
      <c r="Z13" s="502">
        <v>26</v>
      </c>
      <c r="AA13" s="508">
        <v>27</v>
      </c>
    </row>
    <row r="14" spans="1:27" s="243" customFormat="1" ht="63.75" x14ac:dyDescent="0.2">
      <c r="A14" s="509">
        <v>1</v>
      </c>
      <c r="B14" s="9" t="s">
        <v>112</v>
      </c>
      <c r="C14" s="503" t="s">
        <v>1061</v>
      </c>
      <c r="D14" s="503" t="s">
        <v>1062</v>
      </c>
      <c r="E14" s="504">
        <v>185004310</v>
      </c>
      <c r="F14" s="504">
        <v>185004310</v>
      </c>
      <c r="G14" s="503">
        <v>20</v>
      </c>
      <c r="H14" s="504">
        <f>E14-15036000</f>
        <v>169968310</v>
      </c>
      <c r="I14" s="504">
        <f>F14-15036000</f>
        <v>169968310</v>
      </c>
      <c r="J14" s="503">
        <v>0</v>
      </c>
      <c r="K14" s="503">
        <v>0</v>
      </c>
      <c r="L14" s="217">
        <f>SUM(N14:O14)</f>
        <v>129368310</v>
      </c>
      <c r="M14" s="217" t="s">
        <v>1063</v>
      </c>
      <c r="N14" s="527">
        <v>111917450</v>
      </c>
      <c r="O14" s="527">
        <v>17450860</v>
      </c>
      <c r="P14" s="527">
        <v>0</v>
      </c>
      <c r="Q14" s="527">
        <f>SUM(S14:T14)</f>
        <v>114171586.22999999</v>
      </c>
      <c r="R14" s="527">
        <v>0</v>
      </c>
      <c r="S14" s="528">
        <v>96790319.319999993</v>
      </c>
      <c r="T14" s="527">
        <v>17381266.91</v>
      </c>
      <c r="U14" s="527">
        <v>0</v>
      </c>
      <c r="V14" s="505">
        <f>15036000+Q14</f>
        <v>129207586.22999999</v>
      </c>
      <c r="W14" s="505">
        <f>Q14</f>
        <v>114171586.22999999</v>
      </c>
      <c r="X14" s="505">
        <v>0</v>
      </c>
      <c r="Y14" s="505">
        <v>0</v>
      </c>
      <c r="Z14" s="526">
        <v>61.3</v>
      </c>
      <c r="AA14" s="510">
        <f>V14</f>
        <v>129207586.22999999</v>
      </c>
    </row>
    <row r="15" spans="1:27" s="243" customFormat="1" ht="38.25" x14ac:dyDescent="0.2">
      <c r="A15" s="509">
        <v>1</v>
      </c>
      <c r="B15" s="9" t="s">
        <v>336</v>
      </c>
      <c r="C15" s="503">
        <v>2023</v>
      </c>
      <c r="D15" s="676" t="s">
        <v>1509</v>
      </c>
      <c r="E15" s="504">
        <v>93698630</v>
      </c>
      <c r="F15" s="504">
        <v>93698630</v>
      </c>
      <c r="G15" s="503">
        <v>0</v>
      </c>
      <c r="H15" s="504">
        <v>93698630</v>
      </c>
      <c r="I15" s="504">
        <v>93698630</v>
      </c>
      <c r="J15" s="503">
        <v>0</v>
      </c>
      <c r="K15" s="503">
        <v>0</v>
      </c>
      <c r="L15" s="217">
        <f>SUM(M15:O15)</f>
        <v>93698630</v>
      </c>
      <c r="M15" s="217">
        <v>87657100</v>
      </c>
      <c r="N15" s="527">
        <v>4613530</v>
      </c>
      <c r="O15" s="527">
        <v>1428000</v>
      </c>
      <c r="P15" s="527">
        <v>0</v>
      </c>
      <c r="Q15" s="527">
        <f>SUM(R15:T15)</f>
        <v>56044296.170000002</v>
      </c>
      <c r="R15" s="527">
        <v>52430654.25</v>
      </c>
      <c r="S15" s="528">
        <v>2759507.18</v>
      </c>
      <c r="T15" s="527">
        <v>854134.74</v>
      </c>
      <c r="U15" s="527">
        <v>0</v>
      </c>
      <c r="V15" s="505">
        <f>W15</f>
        <v>56044296.170000002</v>
      </c>
      <c r="W15" s="505">
        <f>Q15</f>
        <v>56044296.170000002</v>
      </c>
      <c r="X15" s="505">
        <v>0</v>
      </c>
      <c r="Y15" s="505">
        <v>0</v>
      </c>
      <c r="Z15" s="526">
        <v>48</v>
      </c>
      <c r="AA15" s="510">
        <f>V15</f>
        <v>56044296.170000002</v>
      </c>
    </row>
    <row r="16" spans="1:27" s="243" customFormat="1" ht="16.5" thickBot="1" x14ac:dyDescent="0.3">
      <c r="A16" s="848" t="s">
        <v>854</v>
      </c>
      <c r="B16" s="849"/>
      <c r="C16" s="511" t="s">
        <v>1064</v>
      </c>
      <c r="D16" s="511" t="s">
        <v>1064</v>
      </c>
      <c r="E16" s="512"/>
      <c r="F16" s="512"/>
      <c r="G16" s="512" t="s">
        <v>1064</v>
      </c>
      <c r="H16" s="512"/>
      <c r="I16" s="512"/>
      <c r="J16" s="512"/>
      <c r="K16" s="512"/>
      <c r="L16" s="513"/>
      <c r="M16" s="514"/>
      <c r="N16" s="514"/>
      <c r="O16" s="514"/>
      <c r="P16" s="514"/>
      <c r="Q16" s="514"/>
      <c r="R16" s="514"/>
      <c r="S16" s="515"/>
      <c r="T16" s="511"/>
      <c r="U16" s="511"/>
      <c r="V16" s="511"/>
      <c r="W16" s="511"/>
      <c r="X16" s="511"/>
      <c r="Y16" s="511"/>
      <c r="Z16" s="511" t="s">
        <v>1064</v>
      </c>
      <c r="AA16" s="516"/>
    </row>
    <row r="17" spans="1:27" s="495" customFormat="1" ht="13.15" x14ac:dyDescent="0.25">
      <c r="A17" s="460"/>
      <c r="B17" s="460"/>
      <c r="C17" s="460"/>
      <c r="D17" s="460"/>
      <c r="E17" s="506"/>
      <c r="F17" s="506"/>
      <c r="G17" s="506"/>
      <c r="H17" s="506"/>
      <c r="I17" s="506"/>
      <c r="J17" s="506"/>
      <c r="K17" s="506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</row>
    <row r="18" spans="1:27" s="495" customFormat="1" ht="13.15" x14ac:dyDescent="0.25">
      <c r="A18" s="460"/>
      <c r="B18" s="460"/>
      <c r="C18" s="460"/>
      <c r="D18" s="460"/>
      <c r="E18" s="506"/>
      <c r="F18" s="506"/>
      <c r="G18" s="506"/>
      <c r="H18" s="506"/>
      <c r="I18" s="506"/>
      <c r="J18" s="506"/>
      <c r="K18" s="506"/>
      <c r="M18" s="243"/>
      <c r="N18" s="243"/>
      <c r="O18" s="243"/>
      <c r="P18" s="243"/>
      <c r="Q18" s="517"/>
      <c r="R18" s="243"/>
      <c r="S18" s="243"/>
      <c r="T18" s="243"/>
      <c r="U18" s="243"/>
      <c r="V18" s="243"/>
      <c r="W18" s="243"/>
      <c r="X18" s="243"/>
      <c r="Y18" s="243"/>
      <c r="Z18" s="243"/>
      <c r="AA18" s="243"/>
    </row>
    <row r="19" spans="1:27" s="495" customFormat="1" ht="13.15" x14ac:dyDescent="0.25">
      <c r="A19" s="460"/>
      <c r="B19" s="460"/>
      <c r="C19" s="460"/>
      <c r="D19" s="460"/>
      <c r="E19" s="506"/>
      <c r="F19" s="506"/>
      <c r="G19" s="506"/>
      <c r="H19" s="506"/>
      <c r="I19" s="506"/>
      <c r="J19" s="506"/>
      <c r="K19" s="506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</row>
    <row r="20" spans="1:27" s="495" customFormat="1" ht="13.15" x14ac:dyDescent="0.25">
      <c r="A20" s="460"/>
      <c r="B20" s="460"/>
      <c r="C20" s="460"/>
      <c r="D20" s="460"/>
      <c r="E20" s="506"/>
      <c r="F20" s="525"/>
      <c r="G20" s="506"/>
      <c r="H20" s="506"/>
      <c r="I20" s="506"/>
      <c r="J20" s="506"/>
      <c r="K20" s="506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</row>
    <row r="21" spans="1:27" s="495" customFormat="1" ht="13.15" x14ac:dyDescent="0.25">
      <c r="A21" s="460"/>
      <c r="B21" s="460"/>
      <c r="C21" s="460"/>
      <c r="D21" s="460"/>
      <c r="E21" s="506"/>
      <c r="F21" s="506"/>
      <c r="G21" s="506"/>
      <c r="H21" s="506"/>
      <c r="I21" s="506"/>
      <c r="J21" s="506"/>
      <c r="K21" s="506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</row>
    <row r="22" spans="1:27" s="495" customFormat="1" ht="13.15" x14ac:dyDescent="0.25">
      <c r="A22" s="460"/>
      <c r="B22" s="460"/>
      <c r="C22" s="460"/>
      <c r="D22" s="460"/>
      <c r="E22" s="506"/>
      <c r="F22" s="506"/>
      <c r="G22" s="506"/>
      <c r="H22" s="506"/>
      <c r="I22" s="506"/>
      <c r="J22" s="506"/>
      <c r="K22" s="506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</row>
    <row r="23" spans="1:27" s="495" customFormat="1" ht="13.15" x14ac:dyDescent="0.25">
      <c r="A23" s="460"/>
      <c r="B23" s="460"/>
      <c r="C23" s="460"/>
      <c r="D23" s="460"/>
      <c r="E23" s="506"/>
      <c r="F23" s="506"/>
      <c r="G23" s="506"/>
      <c r="H23" s="506"/>
      <c r="I23" s="506"/>
      <c r="J23" s="506"/>
      <c r="K23" s="506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</row>
    <row r="24" spans="1:27" s="495" customFormat="1" ht="13.15" x14ac:dyDescent="0.25">
      <c r="A24" s="460"/>
      <c r="B24" s="460"/>
      <c r="C24" s="460"/>
      <c r="D24" s="460"/>
      <c r="E24" s="506"/>
      <c r="F24" s="506"/>
      <c r="G24" s="506"/>
      <c r="H24" s="506"/>
      <c r="I24" s="506"/>
      <c r="J24" s="506"/>
      <c r="K24" s="506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</row>
    <row r="25" spans="1:27" s="495" customFormat="1" ht="13.15" x14ac:dyDescent="0.25">
      <c r="A25" s="460"/>
      <c r="B25" s="460"/>
      <c r="C25" s="460"/>
      <c r="D25" s="460"/>
      <c r="E25" s="506"/>
      <c r="F25" s="506"/>
      <c r="G25" s="506"/>
      <c r="H25" s="506"/>
      <c r="I25" s="506"/>
      <c r="J25" s="506"/>
      <c r="K25" s="506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</row>
    <row r="26" spans="1:27" s="495" customFormat="1" ht="13.15" x14ac:dyDescent="0.25">
      <c r="A26" s="460"/>
      <c r="B26" s="460"/>
      <c r="C26" s="460"/>
      <c r="D26" s="460"/>
      <c r="E26" s="506"/>
      <c r="F26" s="506"/>
      <c r="G26" s="506"/>
      <c r="H26" s="506"/>
      <c r="I26" s="506"/>
      <c r="J26" s="506"/>
      <c r="K26" s="506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</row>
    <row r="27" spans="1:27" s="495" customFormat="1" ht="13.15" x14ac:dyDescent="0.25">
      <c r="A27" s="460"/>
      <c r="B27" s="460"/>
      <c r="C27" s="460"/>
      <c r="D27" s="460"/>
      <c r="E27" s="506"/>
      <c r="F27" s="506"/>
      <c r="G27" s="506"/>
      <c r="H27" s="506"/>
      <c r="I27" s="506"/>
      <c r="J27" s="506"/>
      <c r="K27" s="506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</row>
    <row r="28" spans="1:27" s="495" customFormat="1" ht="13.15" x14ac:dyDescent="0.25">
      <c r="A28" s="460"/>
      <c r="B28" s="460"/>
      <c r="C28" s="460"/>
      <c r="D28" s="460"/>
      <c r="E28" s="506"/>
      <c r="F28" s="506"/>
      <c r="G28" s="506"/>
      <c r="H28" s="506"/>
      <c r="I28" s="506"/>
      <c r="J28" s="506"/>
      <c r="K28" s="506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</row>
    <row r="29" spans="1:27" s="495" customFormat="1" ht="13.15" x14ac:dyDescent="0.25">
      <c r="A29" s="460"/>
      <c r="B29" s="460"/>
      <c r="C29" s="460"/>
      <c r="D29" s="460"/>
      <c r="E29" s="506"/>
      <c r="F29" s="506"/>
      <c r="G29" s="506"/>
      <c r="H29" s="506"/>
      <c r="I29" s="506"/>
      <c r="J29" s="506"/>
      <c r="K29" s="506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</row>
    <row r="30" spans="1:27" s="495" customFormat="1" ht="13.15" x14ac:dyDescent="0.25">
      <c r="A30" s="460"/>
      <c r="B30" s="460"/>
      <c r="C30" s="460"/>
      <c r="D30" s="460"/>
      <c r="E30" s="506"/>
      <c r="F30" s="506"/>
      <c r="G30" s="506"/>
      <c r="H30" s="506"/>
      <c r="I30" s="506"/>
      <c r="J30" s="506"/>
      <c r="K30" s="506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</row>
    <row r="31" spans="1:27" s="495" customFormat="1" ht="13.15" x14ac:dyDescent="0.25">
      <c r="A31" s="460"/>
      <c r="B31" s="460"/>
      <c r="C31" s="460"/>
      <c r="D31" s="460"/>
      <c r="E31" s="506"/>
      <c r="F31" s="506"/>
      <c r="G31" s="506"/>
      <c r="H31" s="506"/>
      <c r="I31" s="506"/>
      <c r="J31" s="506"/>
      <c r="K31" s="506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</row>
    <row r="32" spans="1:27" s="495" customFormat="1" ht="13.15" x14ac:dyDescent="0.25">
      <c r="A32" s="460"/>
      <c r="B32" s="460"/>
      <c r="C32" s="460"/>
      <c r="D32" s="460"/>
      <c r="E32" s="506"/>
      <c r="F32" s="506"/>
      <c r="G32" s="506"/>
      <c r="H32" s="506"/>
      <c r="I32" s="506"/>
      <c r="J32" s="506"/>
      <c r="K32" s="506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</row>
    <row r="33" spans="1:27" s="495" customFormat="1" ht="13.15" x14ac:dyDescent="0.25">
      <c r="A33" s="460"/>
      <c r="B33" s="460"/>
      <c r="C33" s="460"/>
      <c r="D33" s="460"/>
      <c r="E33" s="506"/>
      <c r="F33" s="506"/>
      <c r="G33" s="506"/>
      <c r="H33" s="506"/>
      <c r="I33" s="506"/>
      <c r="J33" s="506"/>
      <c r="K33" s="506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</row>
    <row r="34" spans="1:27" s="495" customFormat="1" ht="13.15" x14ac:dyDescent="0.25">
      <c r="A34" s="460"/>
      <c r="B34" s="460"/>
      <c r="C34" s="460"/>
      <c r="D34" s="460"/>
      <c r="E34" s="506"/>
      <c r="F34" s="506"/>
      <c r="G34" s="506"/>
      <c r="H34" s="506"/>
      <c r="I34" s="506"/>
      <c r="J34" s="506"/>
      <c r="K34" s="506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</row>
    <row r="35" spans="1:27" s="495" customFormat="1" ht="13.15" x14ac:dyDescent="0.25">
      <c r="A35" s="460"/>
      <c r="B35" s="460"/>
      <c r="C35" s="460"/>
      <c r="D35" s="460"/>
      <c r="E35" s="506"/>
      <c r="F35" s="506"/>
      <c r="G35" s="506"/>
      <c r="H35" s="506"/>
      <c r="I35" s="506"/>
      <c r="J35" s="506"/>
      <c r="K35" s="506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</row>
    <row r="36" spans="1:27" s="495" customFormat="1" ht="13.15" x14ac:dyDescent="0.25">
      <c r="A36" s="460"/>
      <c r="B36" s="460"/>
      <c r="C36" s="460"/>
      <c r="D36" s="460"/>
      <c r="E36" s="506"/>
      <c r="F36" s="506"/>
      <c r="G36" s="506"/>
      <c r="H36" s="506"/>
      <c r="I36" s="506"/>
      <c r="J36" s="506"/>
      <c r="K36" s="506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</row>
    <row r="37" spans="1:27" s="495" customFormat="1" ht="13.15" x14ac:dyDescent="0.25">
      <c r="A37" s="460"/>
      <c r="B37" s="460"/>
      <c r="C37" s="460"/>
      <c r="D37" s="460"/>
      <c r="E37" s="506"/>
      <c r="F37" s="506"/>
      <c r="G37" s="506"/>
      <c r="H37" s="506"/>
      <c r="I37" s="506"/>
      <c r="J37" s="506"/>
      <c r="K37" s="506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</row>
    <row r="38" spans="1:27" s="495" customFormat="1" ht="13.15" x14ac:dyDescent="0.25">
      <c r="A38" s="460"/>
      <c r="B38" s="460"/>
      <c r="C38" s="460"/>
      <c r="D38" s="460"/>
      <c r="E38" s="506"/>
      <c r="F38" s="506"/>
      <c r="G38" s="506"/>
      <c r="H38" s="506"/>
      <c r="I38" s="506"/>
      <c r="J38" s="506"/>
      <c r="K38" s="506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1:27" s="495" customFormat="1" ht="13.15" x14ac:dyDescent="0.25">
      <c r="A39" s="460"/>
      <c r="B39" s="460"/>
      <c r="C39" s="460"/>
      <c r="D39" s="460"/>
      <c r="E39" s="506"/>
      <c r="F39" s="506"/>
      <c r="G39" s="506"/>
      <c r="H39" s="506"/>
      <c r="I39" s="506"/>
      <c r="J39" s="506"/>
      <c r="K39" s="506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1:27" s="495" customFormat="1" ht="13.15" x14ac:dyDescent="0.25">
      <c r="A40" s="460"/>
      <c r="B40" s="460"/>
      <c r="C40" s="460"/>
      <c r="D40" s="460"/>
      <c r="E40" s="506"/>
      <c r="F40" s="506"/>
      <c r="G40" s="506"/>
      <c r="H40" s="506"/>
      <c r="I40" s="506"/>
      <c r="J40" s="506"/>
      <c r="K40" s="506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1:27" s="495" customFormat="1" ht="13.15" x14ac:dyDescent="0.25">
      <c r="A41" s="460"/>
      <c r="B41" s="460"/>
      <c r="C41" s="460"/>
      <c r="D41" s="460"/>
      <c r="E41" s="506"/>
      <c r="F41" s="506"/>
      <c r="G41" s="506"/>
      <c r="H41" s="506"/>
      <c r="I41" s="506"/>
      <c r="J41" s="506"/>
      <c r="K41" s="506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1:27" s="495" customFormat="1" ht="13.15" x14ac:dyDescent="0.25">
      <c r="A42" s="460"/>
      <c r="B42" s="460"/>
      <c r="C42" s="460"/>
      <c r="D42" s="460"/>
      <c r="E42" s="506"/>
      <c r="F42" s="506"/>
      <c r="G42" s="506"/>
      <c r="H42" s="506"/>
      <c r="I42" s="506"/>
      <c r="J42" s="506"/>
      <c r="K42" s="506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1:27" s="495" customFormat="1" ht="13.15" x14ac:dyDescent="0.25">
      <c r="A43" s="460"/>
      <c r="B43" s="460"/>
      <c r="C43" s="460"/>
      <c r="D43" s="460"/>
      <c r="E43" s="506"/>
      <c r="F43" s="506"/>
      <c r="G43" s="506"/>
      <c r="H43" s="506"/>
      <c r="I43" s="506"/>
      <c r="J43" s="506"/>
      <c r="K43" s="506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1:27" s="495" customFormat="1" ht="13.15" x14ac:dyDescent="0.25">
      <c r="A44" s="460"/>
      <c r="B44" s="460"/>
      <c r="C44" s="460"/>
      <c r="D44" s="460"/>
      <c r="E44" s="506"/>
      <c r="F44" s="506"/>
      <c r="G44" s="506"/>
      <c r="H44" s="506"/>
      <c r="I44" s="506"/>
      <c r="J44" s="506"/>
      <c r="K44" s="506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1:27" s="495" customFormat="1" ht="13.15" x14ac:dyDescent="0.25">
      <c r="A45" s="460"/>
      <c r="B45" s="460"/>
      <c r="C45" s="460"/>
      <c r="D45" s="460"/>
      <c r="E45" s="506"/>
      <c r="F45" s="506"/>
      <c r="G45" s="506"/>
      <c r="H45" s="506"/>
      <c r="I45" s="506"/>
      <c r="J45" s="506"/>
      <c r="K45" s="506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  <row r="46" spans="1:27" s="495" customFormat="1" ht="13.15" x14ac:dyDescent="0.25">
      <c r="A46" s="460"/>
      <c r="B46" s="460"/>
      <c r="C46" s="460"/>
      <c r="D46" s="460"/>
      <c r="E46" s="506"/>
      <c r="F46" s="506"/>
      <c r="G46" s="506"/>
      <c r="H46" s="506"/>
      <c r="I46" s="506"/>
      <c r="J46" s="506"/>
      <c r="K46" s="506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</row>
    <row r="47" spans="1:27" s="495" customFormat="1" ht="13.15" x14ac:dyDescent="0.25">
      <c r="A47" s="460"/>
      <c r="B47" s="460"/>
      <c r="C47" s="460"/>
      <c r="D47" s="460"/>
      <c r="E47" s="506"/>
      <c r="F47" s="506"/>
      <c r="G47" s="506"/>
      <c r="H47" s="506"/>
      <c r="I47" s="506"/>
      <c r="J47" s="506"/>
      <c r="K47" s="506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</row>
    <row r="48" spans="1:27" s="495" customFormat="1" ht="13.15" x14ac:dyDescent="0.25">
      <c r="A48" s="460"/>
      <c r="B48" s="460"/>
      <c r="C48" s="460"/>
      <c r="D48" s="460"/>
      <c r="E48" s="506"/>
      <c r="F48" s="506"/>
      <c r="G48" s="506"/>
      <c r="H48" s="506"/>
      <c r="I48" s="506"/>
      <c r="J48" s="506"/>
      <c r="K48" s="506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</row>
    <row r="49" spans="1:27" s="495" customFormat="1" ht="13.15" x14ac:dyDescent="0.25">
      <c r="A49" s="460"/>
      <c r="B49" s="460"/>
      <c r="C49" s="460"/>
      <c r="D49" s="460"/>
      <c r="E49" s="506"/>
      <c r="F49" s="506"/>
      <c r="G49" s="506"/>
      <c r="H49" s="506"/>
      <c r="I49" s="506"/>
      <c r="J49" s="506"/>
      <c r="K49" s="506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</row>
    <row r="50" spans="1:27" s="495" customFormat="1" ht="13.15" x14ac:dyDescent="0.25">
      <c r="A50" s="460"/>
      <c r="B50" s="460"/>
      <c r="C50" s="460"/>
      <c r="D50" s="460"/>
      <c r="E50" s="506"/>
      <c r="F50" s="506"/>
      <c r="G50" s="506"/>
      <c r="H50" s="506"/>
      <c r="I50" s="506"/>
      <c r="J50" s="506"/>
      <c r="K50" s="506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</row>
    <row r="51" spans="1:27" s="495" customFormat="1" ht="13.15" x14ac:dyDescent="0.25">
      <c r="A51" s="460"/>
      <c r="B51" s="460"/>
      <c r="C51" s="460"/>
      <c r="D51" s="460"/>
      <c r="E51" s="506"/>
      <c r="F51" s="506"/>
      <c r="G51" s="506"/>
      <c r="H51" s="506"/>
      <c r="I51" s="506"/>
      <c r="J51" s="506"/>
      <c r="K51" s="506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</row>
    <row r="52" spans="1:27" s="495" customFormat="1" ht="13.15" x14ac:dyDescent="0.25">
      <c r="A52" s="460"/>
      <c r="B52" s="460"/>
      <c r="C52" s="460"/>
      <c r="D52" s="460"/>
      <c r="E52" s="506"/>
      <c r="F52" s="506"/>
      <c r="G52" s="506"/>
      <c r="H52" s="506"/>
      <c r="I52" s="506"/>
      <c r="J52" s="506"/>
      <c r="K52" s="506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</row>
    <row r="53" spans="1:27" s="495" customFormat="1" ht="13.15" x14ac:dyDescent="0.25">
      <c r="A53" s="460"/>
      <c r="B53" s="460"/>
      <c r="C53" s="460"/>
      <c r="D53" s="460"/>
      <c r="E53" s="506"/>
      <c r="F53" s="506"/>
      <c r="G53" s="506"/>
      <c r="H53" s="506"/>
      <c r="I53" s="506"/>
      <c r="J53" s="506"/>
      <c r="K53" s="506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</row>
    <row r="54" spans="1:27" s="495" customFormat="1" ht="13.15" x14ac:dyDescent="0.25">
      <c r="A54" s="460"/>
      <c r="B54" s="460"/>
      <c r="C54" s="460"/>
      <c r="D54" s="460"/>
      <c r="E54" s="506"/>
      <c r="F54" s="506"/>
      <c r="G54" s="506"/>
      <c r="H54" s="506"/>
      <c r="I54" s="506"/>
      <c r="J54" s="506"/>
      <c r="K54" s="506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</row>
    <row r="55" spans="1:27" s="495" customFormat="1" ht="13.15" x14ac:dyDescent="0.25">
      <c r="A55" s="460"/>
      <c r="B55" s="460"/>
      <c r="C55" s="460"/>
      <c r="D55" s="460"/>
      <c r="E55" s="506"/>
      <c r="F55" s="506"/>
      <c r="G55" s="506"/>
      <c r="H55" s="506"/>
      <c r="I55" s="506"/>
      <c r="J55" s="506"/>
      <c r="K55" s="506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</row>
    <row r="56" spans="1:27" s="495" customFormat="1" ht="13.15" x14ac:dyDescent="0.25">
      <c r="A56" s="460"/>
      <c r="B56" s="460"/>
      <c r="C56" s="460"/>
      <c r="D56" s="460"/>
      <c r="E56" s="506"/>
      <c r="F56" s="506"/>
      <c r="G56" s="506"/>
      <c r="H56" s="506"/>
      <c r="I56" s="506"/>
      <c r="J56" s="506"/>
      <c r="K56" s="506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</row>
    <row r="57" spans="1:27" s="495" customFormat="1" ht="13.15" x14ac:dyDescent="0.25">
      <c r="A57" s="460"/>
      <c r="B57" s="460"/>
      <c r="C57" s="460"/>
      <c r="D57" s="460"/>
      <c r="E57" s="506"/>
      <c r="F57" s="506"/>
      <c r="G57" s="506"/>
      <c r="H57" s="506"/>
      <c r="I57" s="506"/>
      <c r="J57" s="506"/>
      <c r="K57" s="506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</row>
    <row r="58" spans="1:27" s="495" customFormat="1" x14ac:dyDescent="0.2">
      <c r="A58" s="460"/>
      <c r="B58" s="460"/>
      <c r="C58" s="460"/>
      <c r="D58" s="460"/>
      <c r="E58" s="506"/>
      <c r="F58" s="506"/>
      <c r="G58" s="506"/>
      <c r="H58" s="506"/>
      <c r="I58" s="506"/>
      <c r="J58" s="506"/>
      <c r="K58" s="506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</row>
    <row r="59" spans="1:27" s="495" customFormat="1" x14ac:dyDescent="0.2">
      <c r="A59" s="460"/>
      <c r="B59" s="460"/>
      <c r="C59" s="460"/>
      <c r="D59" s="460"/>
      <c r="E59" s="506"/>
      <c r="F59" s="506"/>
      <c r="G59" s="506"/>
      <c r="H59" s="506"/>
      <c r="I59" s="506"/>
      <c r="J59" s="506"/>
      <c r="K59" s="506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</row>
    <row r="60" spans="1:27" s="495" customFormat="1" x14ac:dyDescent="0.2">
      <c r="A60" s="460"/>
      <c r="B60" s="460"/>
      <c r="C60" s="460"/>
      <c r="D60" s="460"/>
      <c r="E60" s="506"/>
      <c r="F60" s="506"/>
      <c r="G60" s="506"/>
      <c r="H60" s="506"/>
      <c r="I60" s="506"/>
      <c r="J60" s="506"/>
      <c r="K60" s="506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</row>
    <row r="61" spans="1:27" s="495" customFormat="1" x14ac:dyDescent="0.2">
      <c r="A61" s="460"/>
      <c r="B61" s="460"/>
      <c r="C61" s="460"/>
      <c r="D61" s="460"/>
      <c r="E61" s="506"/>
      <c r="F61" s="506"/>
      <c r="G61" s="506"/>
      <c r="H61" s="506"/>
      <c r="I61" s="506"/>
      <c r="J61" s="506"/>
      <c r="K61" s="506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</row>
    <row r="62" spans="1:27" s="495" customFormat="1" x14ac:dyDescent="0.2">
      <c r="A62" s="460"/>
      <c r="B62" s="460"/>
      <c r="C62" s="460"/>
      <c r="D62" s="460"/>
      <c r="E62" s="506"/>
      <c r="F62" s="506"/>
      <c r="G62" s="506"/>
      <c r="H62" s="506"/>
      <c r="I62" s="506"/>
      <c r="J62" s="506"/>
      <c r="K62" s="506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</row>
    <row r="63" spans="1:27" s="495" customFormat="1" x14ac:dyDescent="0.2">
      <c r="A63" s="460"/>
      <c r="B63" s="460"/>
      <c r="C63" s="460"/>
      <c r="D63" s="460"/>
      <c r="E63" s="506"/>
      <c r="F63" s="506"/>
      <c r="G63" s="506"/>
      <c r="H63" s="506"/>
      <c r="I63" s="506"/>
      <c r="J63" s="506"/>
      <c r="K63" s="506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</row>
    <row r="64" spans="1:27" s="495" customFormat="1" x14ac:dyDescent="0.2">
      <c r="A64" s="460"/>
      <c r="B64" s="460"/>
      <c r="C64" s="460"/>
      <c r="D64" s="460"/>
      <c r="E64" s="506"/>
      <c r="F64" s="506"/>
      <c r="G64" s="506"/>
      <c r="H64" s="506"/>
      <c r="I64" s="506"/>
      <c r="J64" s="506"/>
      <c r="K64" s="506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</row>
    <row r="65" spans="1:27" s="495" customFormat="1" x14ac:dyDescent="0.2">
      <c r="A65" s="460"/>
      <c r="B65" s="460"/>
      <c r="C65" s="460"/>
      <c r="D65" s="460"/>
      <c r="E65" s="506"/>
      <c r="F65" s="506"/>
      <c r="G65" s="506"/>
      <c r="H65" s="506"/>
      <c r="I65" s="506"/>
      <c r="J65" s="506"/>
      <c r="K65" s="506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</row>
    <row r="66" spans="1:27" s="495" customFormat="1" x14ac:dyDescent="0.2">
      <c r="A66" s="460"/>
      <c r="B66" s="460"/>
      <c r="C66" s="460"/>
      <c r="D66" s="460"/>
      <c r="E66" s="506"/>
      <c r="F66" s="506"/>
      <c r="G66" s="506"/>
      <c r="H66" s="506"/>
      <c r="I66" s="506"/>
      <c r="J66" s="506"/>
      <c r="K66" s="506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</row>
    <row r="67" spans="1:27" s="495" customFormat="1" x14ac:dyDescent="0.2">
      <c r="A67" s="460"/>
      <c r="B67" s="460"/>
      <c r="C67" s="460"/>
      <c r="D67" s="460"/>
      <c r="E67" s="506"/>
      <c r="F67" s="506"/>
      <c r="G67" s="506"/>
      <c r="H67" s="506"/>
      <c r="I67" s="506"/>
      <c r="J67" s="506"/>
      <c r="K67" s="506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</row>
    <row r="68" spans="1:27" s="495" customFormat="1" x14ac:dyDescent="0.2">
      <c r="A68" s="460"/>
      <c r="B68" s="460"/>
      <c r="C68" s="460"/>
      <c r="D68" s="460"/>
      <c r="E68" s="506"/>
      <c r="F68" s="506"/>
      <c r="G68" s="506"/>
      <c r="H68" s="506"/>
      <c r="I68" s="506"/>
      <c r="J68" s="506"/>
      <c r="K68" s="506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</row>
    <row r="69" spans="1:27" s="495" customFormat="1" x14ac:dyDescent="0.2">
      <c r="A69" s="460"/>
      <c r="B69" s="460"/>
      <c r="C69" s="460"/>
      <c r="D69" s="460"/>
      <c r="E69" s="506"/>
      <c r="F69" s="506"/>
      <c r="G69" s="506"/>
      <c r="H69" s="506"/>
      <c r="I69" s="506"/>
      <c r="J69" s="506"/>
      <c r="K69" s="506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</row>
    <row r="70" spans="1:27" s="495" customFormat="1" x14ac:dyDescent="0.2">
      <c r="A70" s="460"/>
      <c r="B70" s="460"/>
      <c r="C70" s="460"/>
      <c r="D70" s="460"/>
      <c r="E70" s="506"/>
      <c r="F70" s="506"/>
      <c r="G70" s="506"/>
      <c r="H70" s="506"/>
      <c r="I70" s="506"/>
      <c r="J70" s="506"/>
      <c r="K70" s="506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</row>
    <row r="71" spans="1:27" s="495" customFormat="1" x14ac:dyDescent="0.2">
      <c r="A71" s="460"/>
      <c r="B71" s="460"/>
      <c r="C71" s="460"/>
      <c r="D71" s="460"/>
      <c r="E71" s="506"/>
      <c r="F71" s="506"/>
      <c r="G71" s="506"/>
      <c r="H71" s="506"/>
      <c r="I71" s="506"/>
      <c r="J71" s="506"/>
      <c r="K71" s="506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</row>
    <row r="72" spans="1:27" s="495" customFormat="1" x14ac:dyDescent="0.2">
      <c r="A72" s="460"/>
      <c r="B72" s="460"/>
      <c r="C72" s="460"/>
      <c r="D72" s="460"/>
      <c r="E72" s="506"/>
      <c r="F72" s="506"/>
      <c r="G72" s="506"/>
      <c r="H72" s="506"/>
      <c r="I72" s="506"/>
      <c r="J72" s="506"/>
      <c r="K72" s="506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</row>
    <row r="73" spans="1:27" s="495" customFormat="1" x14ac:dyDescent="0.2">
      <c r="A73" s="460"/>
      <c r="B73" s="460"/>
      <c r="C73" s="460"/>
      <c r="D73" s="460"/>
      <c r="E73" s="506"/>
      <c r="F73" s="506"/>
      <c r="G73" s="506"/>
      <c r="H73" s="506"/>
      <c r="I73" s="506"/>
      <c r="J73" s="506"/>
      <c r="K73" s="506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</row>
    <row r="74" spans="1:27" s="495" customFormat="1" x14ac:dyDescent="0.2">
      <c r="A74" s="460"/>
      <c r="B74" s="460"/>
      <c r="C74" s="460"/>
      <c r="D74" s="460"/>
      <c r="E74" s="506"/>
      <c r="F74" s="506"/>
      <c r="G74" s="506"/>
      <c r="H74" s="506"/>
      <c r="I74" s="506"/>
      <c r="J74" s="506"/>
      <c r="K74" s="506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</row>
    <row r="75" spans="1:27" s="495" customFormat="1" x14ac:dyDescent="0.2">
      <c r="A75" s="460"/>
      <c r="B75" s="460"/>
      <c r="C75" s="460"/>
      <c r="D75" s="460"/>
      <c r="E75" s="506"/>
      <c r="F75" s="506"/>
      <c r="G75" s="506"/>
      <c r="H75" s="506"/>
      <c r="I75" s="506"/>
      <c r="J75" s="506"/>
      <c r="K75" s="506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</row>
    <row r="76" spans="1:27" s="495" customFormat="1" x14ac:dyDescent="0.2">
      <c r="A76" s="460"/>
      <c r="B76" s="460"/>
      <c r="C76" s="460"/>
      <c r="D76" s="460"/>
      <c r="E76" s="506"/>
      <c r="F76" s="506"/>
      <c r="G76" s="506"/>
      <c r="H76" s="506"/>
      <c r="I76" s="506"/>
      <c r="J76" s="506"/>
      <c r="K76" s="506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</row>
    <row r="77" spans="1:27" s="495" customFormat="1" x14ac:dyDescent="0.2">
      <c r="A77" s="460"/>
      <c r="B77" s="460"/>
      <c r="C77" s="460"/>
      <c r="D77" s="460"/>
      <c r="E77" s="506"/>
      <c r="F77" s="506"/>
      <c r="G77" s="506"/>
      <c r="H77" s="506"/>
      <c r="I77" s="506"/>
      <c r="J77" s="506"/>
      <c r="K77" s="506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</row>
    <row r="78" spans="1:27" s="495" customFormat="1" x14ac:dyDescent="0.2">
      <c r="A78" s="460"/>
      <c r="B78" s="460"/>
      <c r="C78" s="460"/>
      <c r="D78" s="460"/>
      <c r="E78" s="506"/>
      <c r="F78" s="506"/>
      <c r="G78" s="506"/>
      <c r="H78" s="506"/>
      <c r="I78" s="506"/>
      <c r="J78" s="506"/>
      <c r="K78" s="506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</row>
    <row r="79" spans="1:27" s="495" customFormat="1" x14ac:dyDescent="0.2">
      <c r="A79" s="460"/>
      <c r="B79" s="460"/>
      <c r="C79" s="460"/>
      <c r="D79" s="460"/>
      <c r="E79" s="506"/>
      <c r="F79" s="506"/>
      <c r="G79" s="506"/>
      <c r="H79" s="506"/>
      <c r="I79" s="506"/>
      <c r="J79" s="506"/>
      <c r="K79" s="506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</row>
    <row r="80" spans="1:27" s="495" customFormat="1" x14ac:dyDescent="0.2">
      <c r="A80" s="460"/>
      <c r="B80" s="460"/>
      <c r="C80" s="460"/>
      <c r="D80" s="460"/>
      <c r="E80" s="506"/>
      <c r="F80" s="506"/>
      <c r="G80" s="506"/>
      <c r="H80" s="506"/>
      <c r="I80" s="506"/>
      <c r="J80" s="506"/>
      <c r="K80" s="506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</row>
    <row r="81" spans="1:27" s="495" customFormat="1" x14ac:dyDescent="0.2">
      <c r="A81" s="460"/>
      <c r="B81" s="460"/>
      <c r="C81" s="460"/>
      <c r="D81" s="460"/>
      <c r="E81" s="506"/>
      <c r="F81" s="506"/>
      <c r="G81" s="506"/>
      <c r="H81" s="506"/>
      <c r="I81" s="506"/>
      <c r="J81" s="506"/>
      <c r="K81" s="506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</row>
    <row r="82" spans="1:27" s="495" customFormat="1" x14ac:dyDescent="0.2">
      <c r="A82" s="460"/>
      <c r="B82" s="460"/>
      <c r="C82" s="460"/>
      <c r="D82" s="460"/>
      <c r="E82" s="506"/>
      <c r="F82" s="506"/>
      <c r="G82" s="506"/>
      <c r="H82" s="506"/>
      <c r="I82" s="506"/>
      <c r="J82" s="506"/>
      <c r="K82" s="506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</row>
    <row r="83" spans="1:27" s="495" customFormat="1" x14ac:dyDescent="0.2">
      <c r="A83" s="460"/>
      <c r="B83" s="460"/>
      <c r="C83" s="460"/>
      <c r="D83" s="460"/>
      <c r="E83" s="506"/>
      <c r="F83" s="506"/>
      <c r="G83" s="506"/>
      <c r="H83" s="506"/>
      <c r="I83" s="506"/>
      <c r="J83" s="506"/>
      <c r="K83" s="506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</row>
    <row r="84" spans="1:27" s="495" customFormat="1" x14ac:dyDescent="0.2">
      <c r="A84" s="460"/>
      <c r="B84" s="460"/>
      <c r="C84" s="460"/>
      <c r="D84" s="460"/>
      <c r="E84" s="506"/>
      <c r="F84" s="506"/>
      <c r="G84" s="506"/>
      <c r="H84" s="506"/>
      <c r="I84" s="506"/>
      <c r="J84" s="506"/>
      <c r="K84" s="506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</row>
    <row r="85" spans="1:27" s="495" customFormat="1" x14ac:dyDescent="0.2">
      <c r="A85" s="460"/>
      <c r="B85" s="460"/>
      <c r="C85" s="460"/>
      <c r="D85" s="460"/>
      <c r="E85" s="506"/>
      <c r="F85" s="506"/>
      <c r="G85" s="506"/>
      <c r="H85" s="506"/>
      <c r="I85" s="506"/>
      <c r="J85" s="506"/>
      <c r="K85" s="506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</row>
    <row r="86" spans="1:27" s="495" customFormat="1" x14ac:dyDescent="0.2">
      <c r="A86" s="460"/>
      <c r="B86" s="460"/>
      <c r="C86" s="460"/>
      <c r="D86" s="460"/>
      <c r="E86" s="506"/>
      <c r="F86" s="506"/>
      <c r="G86" s="506"/>
      <c r="H86" s="506"/>
      <c r="I86" s="506"/>
      <c r="J86" s="506"/>
      <c r="K86" s="506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</row>
    <row r="87" spans="1:27" s="495" customFormat="1" x14ac:dyDescent="0.2">
      <c r="A87" s="460"/>
      <c r="B87" s="460"/>
      <c r="C87" s="460"/>
      <c r="D87" s="460"/>
      <c r="E87" s="506"/>
      <c r="F87" s="506"/>
      <c r="G87" s="506"/>
      <c r="H87" s="506"/>
      <c r="I87" s="506"/>
      <c r="J87" s="506"/>
      <c r="K87" s="506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</row>
    <row r="88" spans="1:27" s="495" customFormat="1" x14ac:dyDescent="0.2">
      <c r="A88" s="460"/>
      <c r="B88" s="460"/>
      <c r="C88" s="460"/>
      <c r="D88" s="460"/>
      <c r="E88" s="506"/>
      <c r="F88" s="506"/>
      <c r="G88" s="506"/>
      <c r="H88" s="506"/>
      <c r="I88" s="506"/>
      <c r="J88" s="506"/>
      <c r="K88" s="506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</row>
    <row r="89" spans="1:27" s="495" customFormat="1" x14ac:dyDescent="0.2">
      <c r="A89" s="460"/>
      <c r="B89" s="460"/>
      <c r="C89" s="460"/>
      <c r="D89" s="460"/>
      <c r="E89" s="506"/>
      <c r="F89" s="506"/>
      <c r="G89" s="506"/>
      <c r="H89" s="506"/>
      <c r="I89" s="506"/>
      <c r="J89" s="506"/>
      <c r="K89" s="506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</row>
    <row r="90" spans="1:27" s="495" customFormat="1" x14ac:dyDescent="0.2">
      <c r="A90" s="460"/>
      <c r="B90" s="460"/>
      <c r="C90" s="460"/>
      <c r="D90" s="460"/>
      <c r="E90" s="506"/>
      <c r="F90" s="506"/>
      <c r="G90" s="506"/>
      <c r="H90" s="506"/>
      <c r="I90" s="506"/>
      <c r="J90" s="506"/>
      <c r="K90" s="506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</row>
    <row r="91" spans="1:27" s="495" customFormat="1" x14ac:dyDescent="0.2">
      <c r="A91" s="460"/>
      <c r="B91" s="460"/>
      <c r="C91" s="460"/>
      <c r="D91" s="460"/>
      <c r="E91" s="506"/>
      <c r="F91" s="506"/>
      <c r="G91" s="506"/>
      <c r="H91" s="506"/>
      <c r="I91" s="506"/>
      <c r="J91" s="506"/>
      <c r="K91" s="506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</row>
    <row r="92" spans="1:27" s="495" customFormat="1" x14ac:dyDescent="0.2">
      <c r="A92" s="460"/>
      <c r="B92" s="460"/>
      <c r="C92" s="460"/>
      <c r="D92" s="460"/>
      <c r="E92" s="506"/>
      <c r="F92" s="506"/>
      <c r="G92" s="506"/>
      <c r="H92" s="506"/>
      <c r="I92" s="506"/>
      <c r="J92" s="506"/>
      <c r="K92" s="506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</row>
    <row r="93" spans="1:27" s="495" customFormat="1" x14ac:dyDescent="0.2">
      <c r="A93" s="460"/>
      <c r="B93" s="460"/>
      <c r="C93" s="460"/>
      <c r="D93" s="460"/>
      <c r="E93" s="506"/>
      <c r="F93" s="506"/>
      <c r="G93" s="506"/>
      <c r="H93" s="506"/>
      <c r="I93" s="506"/>
      <c r="J93" s="506"/>
      <c r="K93" s="506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</row>
    <row r="94" spans="1:27" s="495" customFormat="1" x14ac:dyDescent="0.2">
      <c r="A94" s="460"/>
      <c r="B94" s="460"/>
      <c r="C94" s="460"/>
      <c r="D94" s="460"/>
      <c r="E94" s="506"/>
      <c r="F94" s="506"/>
      <c r="G94" s="506"/>
      <c r="H94" s="506"/>
      <c r="I94" s="506"/>
      <c r="J94" s="506"/>
      <c r="K94" s="506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</row>
    <row r="95" spans="1:27" s="495" customFormat="1" x14ac:dyDescent="0.2">
      <c r="A95" s="460"/>
      <c r="B95" s="460"/>
      <c r="C95" s="460"/>
      <c r="D95" s="460"/>
      <c r="E95" s="506"/>
      <c r="F95" s="506"/>
      <c r="G95" s="506"/>
      <c r="H95" s="506"/>
      <c r="I95" s="506"/>
      <c r="J95" s="506"/>
      <c r="K95" s="506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</row>
    <row r="96" spans="1:27" s="495" customFormat="1" x14ac:dyDescent="0.2">
      <c r="A96" s="460"/>
      <c r="B96" s="460"/>
      <c r="C96" s="460"/>
      <c r="D96" s="460"/>
      <c r="E96" s="506"/>
      <c r="F96" s="506"/>
      <c r="G96" s="506"/>
      <c r="H96" s="506"/>
      <c r="I96" s="506"/>
      <c r="J96" s="506"/>
      <c r="K96" s="506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</row>
    <row r="97" spans="1:27" s="495" customFormat="1" x14ac:dyDescent="0.2">
      <c r="A97" s="460"/>
      <c r="B97" s="460"/>
      <c r="C97" s="460"/>
      <c r="D97" s="460"/>
      <c r="E97" s="506"/>
      <c r="F97" s="506"/>
      <c r="G97" s="506"/>
      <c r="H97" s="506"/>
      <c r="I97" s="506"/>
      <c r="J97" s="506"/>
      <c r="K97" s="506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</row>
    <row r="98" spans="1:27" s="495" customFormat="1" x14ac:dyDescent="0.2">
      <c r="A98" s="460"/>
      <c r="B98" s="460"/>
      <c r="C98" s="460"/>
      <c r="D98" s="460"/>
      <c r="E98" s="506"/>
      <c r="F98" s="506"/>
      <c r="G98" s="506"/>
      <c r="H98" s="506"/>
      <c r="I98" s="506"/>
      <c r="J98" s="506"/>
      <c r="K98" s="506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</row>
    <row r="99" spans="1:27" s="495" customFormat="1" x14ac:dyDescent="0.2">
      <c r="A99" s="460"/>
      <c r="B99" s="460"/>
      <c r="C99" s="460"/>
      <c r="D99" s="460"/>
      <c r="E99" s="506"/>
      <c r="F99" s="506"/>
      <c r="G99" s="506"/>
      <c r="H99" s="506"/>
      <c r="I99" s="506"/>
      <c r="J99" s="506"/>
      <c r="K99" s="506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</row>
    <row r="100" spans="1:27" s="495" customFormat="1" x14ac:dyDescent="0.2">
      <c r="A100" s="460"/>
      <c r="B100" s="460"/>
      <c r="C100" s="460"/>
      <c r="D100" s="460"/>
      <c r="E100" s="506"/>
      <c r="F100" s="506"/>
      <c r="G100" s="506"/>
      <c r="H100" s="506"/>
      <c r="I100" s="506"/>
      <c r="J100" s="506"/>
      <c r="K100" s="506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</row>
    <row r="101" spans="1:27" s="495" customFormat="1" x14ac:dyDescent="0.2">
      <c r="A101" s="460"/>
      <c r="B101" s="460"/>
      <c r="C101" s="460"/>
      <c r="D101" s="460"/>
      <c r="E101" s="506"/>
      <c r="F101" s="506"/>
      <c r="G101" s="506"/>
      <c r="H101" s="506"/>
      <c r="I101" s="506"/>
      <c r="J101" s="506"/>
      <c r="K101" s="506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</row>
    <row r="102" spans="1:27" s="495" customFormat="1" x14ac:dyDescent="0.2">
      <c r="A102" s="460"/>
      <c r="B102" s="460"/>
      <c r="C102" s="460"/>
      <c r="D102" s="460"/>
      <c r="E102" s="506"/>
      <c r="F102" s="506"/>
      <c r="G102" s="506"/>
      <c r="H102" s="506"/>
      <c r="I102" s="506"/>
      <c r="J102" s="506"/>
      <c r="K102" s="506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</row>
    <row r="103" spans="1:27" s="495" customFormat="1" x14ac:dyDescent="0.2">
      <c r="A103" s="460"/>
      <c r="B103" s="460"/>
      <c r="C103" s="460"/>
      <c r="D103" s="460"/>
      <c r="E103" s="506"/>
      <c r="F103" s="506"/>
      <c r="G103" s="506"/>
      <c r="H103" s="506"/>
      <c r="I103" s="506"/>
      <c r="J103" s="506"/>
      <c r="K103" s="506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</row>
    <row r="104" spans="1:27" s="495" customFormat="1" x14ac:dyDescent="0.2">
      <c r="A104" s="460"/>
      <c r="B104" s="460"/>
      <c r="C104" s="460"/>
      <c r="D104" s="460"/>
      <c r="E104" s="506"/>
      <c r="F104" s="506"/>
      <c r="G104" s="506"/>
      <c r="H104" s="506"/>
      <c r="I104" s="506"/>
      <c r="J104" s="506"/>
      <c r="K104" s="506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</row>
    <row r="105" spans="1:27" s="495" customFormat="1" x14ac:dyDescent="0.2">
      <c r="A105" s="460"/>
      <c r="B105" s="460"/>
      <c r="C105" s="460"/>
      <c r="D105" s="460"/>
      <c r="E105" s="506"/>
      <c r="F105" s="506"/>
      <c r="G105" s="506"/>
      <c r="H105" s="506"/>
      <c r="I105" s="506"/>
      <c r="J105" s="506"/>
      <c r="K105" s="506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</row>
    <row r="106" spans="1:27" s="495" customFormat="1" x14ac:dyDescent="0.2">
      <c r="A106" s="460"/>
      <c r="B106" s="460"/>
      <c r="C106" s="460"/>
      <c r="D106" s="460"/>
      <c r="E106" s="506"/>
      <c r="F106" s="506"/>
      <c r="G106" s="506"/>
      <c r="H106" s="506"/>
      <c r="I106" s="506"/>
      <c r="J106" s="506"/>
      <c r="K106" s="506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</row>
    <row r="107" spans="1:27" s="495" customFormat="1" x14ac:dyDescent="0.2">
      <c r="A107" s="460"/>
      <c r="B107" s="460"/>
      <c r="C107" s="460"/>
      <c r="D107" s="460"/>
      <c r="E107" s="506"/>
      <c r="F107" s="506"/>
      <c r="G107" s="506"/>
      <c r="H107" s="506"/>
      <c r="I107" s="506"/>
      <c r="J107" s="506"/>
      <c r="K107" s="506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</row>
    <row r="108" spans="1:27" s="495" customFormat="1" x14ac:dyDescent="0.2">
      <c r="A108" s="460"/>
      <c r="B108" s="460"/>
      <c r="C108" s="460"/>
      <c r="D108" s="460"/>
      <c r="E108" s="506"/>
      <c r="F108" s="506"/>
      <c r="G108" s="506"/>
      <c r="H108" s="506"/>
      <c r="I108" s="506"/>
      <c r="J108" s="506"/>
      <c r="K108" s="506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</row>
    <row r="109" spans="1:27" s="495" customFormat="1" x14ac:dyDescent="0.2">
      <c r="A109" s="460"/>
      <c r="B109" s="460"/>
      <c r="C109" s="460"/>
      <c r="D109" s="460"/>
      <c r="E109" s="506"/>
      <c r="F109" s="506"/>
      <c r="G109" s="506"/>
      <c r="H109" s="506"/>
      <c r="I109" s="506"/>
      <c r="J109" s="506"/>
      <c r="K109" s="506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</row>
    <row r="110" spans="1:27" s="495" customFormat="1" x14ac:dyDescent="0.2">
      <c r="A110" s="460"/>
      <c r="B110" s="460"/>
      <c r="C110" s="460"/>
      <c r="D110" s="460"/>
      <c r="E110" s="506"/>
      <c r="F110" s="506"/>
      <c r="G110" s="506"/>
      <c r="H110" s="506"/>
      <c r="I110" s="506"/>
      <c r="J110" s="506"/>
      <c r="K110" s="506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</row>
    <row r="111" spans="1:27" s="495" customFormat="1" x14ac:dyDescent="0.2">
      <c r="A111" s="460"/>
      <c r="B111" s="460"/>
      <c r="C111" s="460"/>
      <c r="D111" s="460"/>
      <c r="E111" s="506"/>
      <c r="F111" s="506"/>
      <c r="G111" s="506"/>
      <c r="H111" s="506"/>
      <c r="I111" s="506"/>
      <c r="J111" s="506"/>
      <c r="K111" s="506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</row>
    <row r="112" spans="1:27" s="495" customFormat="1" x14ac:dyDescent="0.2">
      <c r="A112" s="460"/>
      <c r="B112" s="460"/>
      <c r="C112" s="460"/>
      <c r="D112" s="460"/>
      <c r="E112" s="506"/>
      <c r="F112" s="506"/>
      <c r="G112" s="506"/>
      <c r="H112" s="506"/>
      <c r="I112" s="506"/>
      <c r="J112" s="506"/>
      <c r="K112" s="506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</row>
    <row r="113" spans="1:27" s="495" customFormat="1" x14ac:dyDescent="0.2">
      <c r="A113" s="460"/>
      <c r="B113" s="460"/>
      <c r="C113" s="460"/>
      <c r="D113" s="460"/>
      <c r="E113" s="506"/>
      <c r="F113" s="506"/>
      <c r="G113" s="506"/>
      <c r="H113" s="506"/>
      <c r="I113" s="506"/>
      <c r="J113" s="506"/>
      <c r="K113" s="506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</row>
    <row r="114" spans="1:27" s="495" customFormat="1" x14ac:dyDescent="0.2">
      <c r="A114" s="460"/>
      <c r="B114" s="460"/>
      <c r="C114" s="460"/>
      <c r="D114" s="460"/>
      <c r="E114" s="506"/>
      <c r="F114" s="506"/>
      <c r="G114" s="506"/>
      <c r="H114" s="506"/>
      <c r="I114" s="506"/>
      <c r="J114" s="506"/>
      <c r="K114" s="506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</row>
    <row r="115" spans="1:27" s="495" customFormat="1" x14ac:dyDescent="0.2">
      <c r="A115" s="460"/>
      <c r="B115" s="460"/>
      <c r="C115" s="460"/>
      <c r="D115" s="460"/>
      <c r="E115" s="506"/>
      <c r="F115" s="506"/>
      <c r="G115" s="506"/>
      <c r="H115" s="506"/>
      <c r="I115" s="506"/>
      <c r="J115" s="506"/>
      <c r="K115" s="506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</row>
    <row r="116" spans="1:27" s="495" customFormat="1" x14ac:dyDescent="0.2">
      <c r="A116" s="460"/>
      <c r="B116" s="460"/>
      <c r="C116" s="460"/>
      <c r="D116" s="460"/>
      <c r="E116" s="506"/>
      <c r="F116" s="506"/>
      <c r="G116" s="506"/>
      <c r="H116" s="506"/>
      <c r="I116" s="506"/>
      <c r="J116" s="506"/>
      <c r="K116" s="506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</row>
    <row r="117" spans="1:27" s="495" customFormat="1" x14ac:dyDescent="0.2">
      <c r="A117" s="460"/>
      <c r="B117" s="460"/>
      <c r="C117" s="460"/>
      <c r="D117" s="460"/>
      <c r="E117" s="506"/>
      <c r="F117" s="506"/>
      <c r="G117" s="506"/>
      <c r="H117" s="506"/>
      <c r="I117" s="506"/>
      <c r="J117" s="506"/>
      <c r="K117" s="506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</row>
    <row r="118" spans="1:27" s="495" customFormat="1" x14ac:dyDescent="0.2">
      <c r="A118" s="460"/>
      <c r="B118" s="460"/>
      <c r="C118" s="460"/>
      <c r="D118" s="460"/>
      <c r="E118" s="506"/>
      <c r="F118" s="506"/>
      <c r="G118" s="506"/>
      <c r="H118" s="506"/>
      <c r="I118" s="506"/>
      <c r="J118" s="506"/>
      <c r="K118" s="506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</row>
    <row r="119" spans="1:27" s="495" customFormat="1" x14ac:dyDescent="0.2">
      <c r="A119" s="460"/>
      <c r="B119" s="460"/>
      <c r="C119" s="460"/>
      <c r="D119" s="460"/>
      <c r="E119" s="506"/>
      <c r="F119" s="506"/>
      <c r="G119" s="506"/>
      <c r="H119" s="506"/>
      <c r="I119" s="506"/>
      <c r="J119" s="506"/>
      <c r="K119" s="506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</row>
    <row r="120" spans="1:27" s="495" customFormat="1" x14ac:dyDescent="0.2">
      <c r="A120" s="460"/>
      <c r="B120" s="460"/>
      <c r="C120" s="460"/>
      <c r="D120" s="460"/>
      <c r="E120" s="506"/>
      <c r="F120" s="506"/>
      <c r="G120" s="506"/>
      <c r="H120" s="506"/>
      <c r="I120" s="506"/>
      <c r="J120" s="506"/>
      <c r="K120" s="506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</row>
    <row r="121" spans="1:27" s="495" customFormat="1" x14ac:dyDescent="0.2">
      <c r="A121" s="460"/>
      <c r="B121" s="460"/>
      <c r="C121" s="460"/>
      <c r="D121" s="460"/>
      <c r="E121" s="506"/>
      <c r="F121" s="506"/>
      <c r="G121" s="506"/>
      <c r="H121" s="506"/>
      <c r="I121" s="506"/>
      <c r="J121" s="506"/>
      <c r="K121" s="506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</row>
    <row r="122" spans="1:27" s="495" customFormat="1" x14ac:dyDescent="0.2">
      <c r="A122" s="460"/>
      <c r="B122" s="460"/>
      <c r="C122" s="460"/>
      <c r="D122" s="460"/>
      <c r="E122" s="506"/>
      <c r="F122" s="506"/>
      <c r="G122" s="506"/>
      <c r="H122" s="506"/>
      <c r="I122" s="506"/>
      <c r="J122" s="506"/>
      <c r="K122" s="506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</row>
    <row r="123" spans="1:27" s="495" customFormat="1" x14ac:dyDescent="0.2">
      <c r="A123" s="460"/>
      <c r="B123" s="460"/>
      <c r="C123" s="460"/>
      <c r="D123" s="460"/>
      <c r="E123" s="506"/>
      <c r="F123" s="506"/>
      <c r="G123" s="506"/>
      <c r="H123" s="506"/>
      <c r="I123" s="506"/>
      <c r="J123" s="506"/>
      <c r="K123" s="506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</row>
    <row r="124" spans="1:27" s="495" customFormat="1" x14ac:dyDescent="0.2">
      <c r="A124" s="460"/>
      <c r="B124" s="460"/>
      <c r="C124" s="460"/>
      <c r="D124" s="460"/>
      <c r="E124" s="506"/>
      <c r="F124" s="506"/>
      <c r="G124" s="506"/>
      <c r="H124" s="506"/>
      <c r="I124" s="506"/>
      <c r="J124" s="506"/>
      <c r="K124" s="506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</row>
    <row r="125" spans="1:27" s="495" customFormat="1" x14ac:dyDescent="0.2">
      <c r="A125" s="460"/>
      <c r="B125" s="460"/>
      <c r="C125" s="460"/>
      <c r="D125" s="460"/>
      <c r="E125" s="506"/>
      <c r="F125" s="506"/>
      <c r="G125" s="506"/>
      <c r="H125" s="506"/>
      <c r="I125" s="506"/>
      <c r="J125" s="506"/>
      <c r="K125" s="506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</row>
    <row r="126" spans="1:27" s="495" customFormat="1" x14ac:dyDescent="0.2">
      <c r="A126" s="460"/>
      <c r="B126" s="460"/>
      <c r="C126" s="460"/>
      <c r="D126" s="460"/>
      <c r="E126" s="506"/>
      <c r="F126" s="506"/>
      <c r="G126" s="506"/>
      <c r="H126" s="506"/>
      <c r="I126" s="506"/>
      <c r="J126" s="506"/>
      <c r="K126" s="506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</row>
    <row r="127" spans="1:27" s="495" customFormat="1" x14ac:dyDescent="0.2">
      <c r="A127" s="460"/>
      <c r="B127" s="460"/>
      <c r="C127" s="460"/>
      <c r="D127" s="460"/>
      <c r="E127" s="506"/>
      <c r="F127" s="506"/>
      <c r="G127" s="506"/>
      <c r="H127" s="506"/>
      <c r="I127" s="506"/>
      <c r="J127" s="506"/>
      <c r="K127" s="506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</row>
    <row r="128" spans="1:27" s="495" customFormat="1" x14ac:dyDescent="0.2">
      <c r="A128" s="460"/>
      <c r="B128" s="460"/>
      <c r="C128" s="460"/>
      <c r="D128" s="460"/>
      <c r="E128" s="506"/>
      <c r="F128" s="506"/>
      <c r="G128" s="506"/>
      <c r="H128" s="506"/>
      <c r="I128" s="506"/>
      <c r="J128" s="506"/>
      <c r="K128" s="506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</row>
    <row r="129" spans="1:27" s="495" customFormat="1" x14ac:dyDescent="0.2">
      <c r="A129" s="460"/>
      <c r="B129" s="460"/>
      <c r="C129" s="460"/>
      <c r="D129" s="460"/>
      <c r="E129" s="506"/>
      <c r="F129" s="506"/>
      <c r="G129" s="506"/>
      <c r="H129" s="506"/>
      <c r="I129" s="506"/>
      <c r="J129" s="506"/>
      <c r="K129" s="506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</row>
    <row r="130" spans="1:27" s="495" customFormat="1" x14ac:dyDescent="0.2">
      <c r="A130" s="460"/>
      <c r="B130" s="460"/>
      <c r="C130" s="460"/>
      <c r="D130" s="460"/>
      <c r="E130" s="506"/>
      <c r="F130" s="506"/>
      <c r="G130" s="506"/>
      <c r="H130" s="506"/>
      <c r="I130" s="506"/>
      <c r="J130" s="506"/>
      <c r="K130" s="506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</row>
    <row r="131" spans="1:27" s="495" customFormat="1" x14ac:dyDescent="0.2">
      <c r="A131" s="460"/>
      <c r="B131" s="460"/>
      <c r="C131" s="460"/>
      <c r="D131" s="460"/>
      <c r="E131" s="506"/>
      <c r="F131" s="506"/>
      <c r="G131" s="506"/>
      <c r="H131" s="506"/>
      <c r="I131" s="506"/>
      <c r="J131" s="506"/>
      <c r="K131" s="506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</row>
    <row r="132" spans="1:27" s="495" customFormat="1" x14ac:dyDescent="0.2">
      <c r="A132" s="460"/>
      <c r="B132" s="460"/>
      <c r="C132" s="460"/>
      <c r="D132" s="460"/>
      <c r="E132" s="506"/>
      <c r="F132" s="506"/>
      <c r="G132" s="506"/>
      <c r="H132" s="506"/>
      <c r="I132" s="506"/>
      <c r="J132" s="506"/>
      <c r="K132" s="506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</row>
    <row r="133" spans="1:27" s="495" customFormat="1" x14ac:dyDescent="0.2">
      <c r="A133" s="460"/>
      <c r="B133" s="460"/>
      <c r="C133" s="460"/>
      <c r="D133" s="460"/>
      <c r="E133" s="506"/>
      <c r="F133" s="506"/>
      <c r="G133" s="506"/>
      <c r="H133" s="506"/>
      <c r="I133" s="506"/>
      <c r="J133" s="506"/>
      <c r="K133" s="506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</row>
    <row r="134" spans="1:27" s="495" customFormat="1" x14ac:dyDescent="0.2">
      <c r="A134" s="460"/>
      <c r="B134" s="460"/>
      <c r="C134" s="460"/>
      <c r="D134" s="460"/>
      <c r="E134" s="506"/>
      <c r="F134" s="506"/>
      <c r="G134" s="506"/>
      <c r="H134" s="506"/>
      <c r="I134" s="506"/>
      <c r="J134" s="506"/>
      <c r="K134" s="506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</row>
    <row r="135" spans="1:27" s="495" customFormat="1" x14ac:dyDescent="0.2">
      <c r="A135" s="460"/>
      <c r="B135" s="460"/>
      <c r="C135" s="460"/>
      <c r="D135" s="460"/>
      <c r="E135" s="506"/>
      <c r="F135" s="506"/>
      <c r="G135" s="506"/>
      <c r="H135" s="506"/>
      <c r="I135" s="506"/>
      <c r="J135" s="506"/>
      <c r="K135" s="506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</row>
    <row r="136" spans="1:27" s="495" customFormat="1" x14ac:dyDescent="0.2">
      <c r="A136" s="460"/>
      <c r="B136" s="460"/>
      <c r="C136" s="460"/>
      <c r="D136" s="460"/>
      <c r="E136" s="506"/>
      <c r="F136" s="506"/>
      <c r="G136" s="506"/>
      <c r="H136" s="506"/>
      <c r="I136" s="506"/>
      <c r="J136" s="506"/>
      <c r="K136" s="506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</row>
    <row r="137" spans="1:27" s="495" customFormat="1" x14ac:dyDescent="0.2">
      <c r="A137" s="460"/>
      <c r="B137" s="460"/>
      <c r="C137" s="460"/>
      <c r="D137" s="460"/>
      <c r="E137" s="506"/>
      <c r="F137" s="506"/>
      <c r="G137" s="506"/>
      <c r="H137" s="506"/>
      <c r="I137" s="506"/>
      <c r="J137" s="506"/>
      <c r="K137" s="506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</row>
    <row r="138" spans="1:27" s="495" customFormat="1" x14ac:dyDescent="0.2">
      <c r="A138" s="460"/>
      <c r="B138" s="460"/>
      <c r="C138" s="460"/>
      <c r="D138" s="460"/>
      <c r="E138" s="506"/>
      <c r="F138" s="506"/>
      <c r="G138" s="506"/>
      <c r="H138" s="506"/>
      <c r="I138" s="506"/>
      <c r="J138" s="506"/>
      <c r="K138" s="506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</row>
    <row r="139" spans="1:27" s="495" customFormat="1" x14ac:dyDescent="0.2">
      <c r="A139" s="460"/>
      <c r="B139" s="460"/>
      <c r="C139" s="460"/>
      <c r="D139" s="460"/>
      <c r="E139" s="506"/>
      <c r="F139" s="506"/>
      <c r="G139" s="506"/>
      <c r="H139" s="506"/>
      <c r="I139" s="506"/>
      <c r="J139" s="506"/>
      <c r="K139" s="506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</row>
    <row r="140" spans="1:27" s="495" customFormat="1" x14ac:dyDescent="0.2">
      <c r="A140" s="460"/>
      <c r="B140" s="460"/>
      <c r="C140" s="460"/>
      <c r="D140" s="460"/>
      <c r="E140" s="506"/>
      <c r="F140" s="506"/>
      <c r="G140" s="506"/>
      <c r="H140" s="506"/>
      <c r="I140" s="506"/>
      <c r="J140" s="506"/>
      <c r="K140" s="506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</row>
    <row r="141" spans="1:27" s="495" customFormat="1" x14ac:dyDescent="0.2">
      <c r="A141" s="460"/>
      <c r="B141" s="460"/>
      <c r="C141" s="460"/>
      <c r="D141" s="460"/>
      <c r="E141" s="506"/>
      <c r="F141" s="506"/>
      <c r="G141" s="506"/>
      <c r="H141" s="506"/>
      <c r="I141" s="506"/>
      <c r="J141" s="506"/>
      <c r="K141" s="506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</row>
    <row r="142" spans="1:27" s="495" customFormat="1" x14ac:dyDescent="0.2">
      <c r="A142" s="460"/>
      <c r="B142" s="460"/>
      <c r="C142" s="460"/>
      <c r="D142" s="460"/>
      <c r="E142" s="506"/>
      <c r="F142" s="506"/>
      <c r="G142" s="506"/>
      <c r="H142" s="506"/>
      <c r="I142" s="506"/>
      <c r="J142" s="506"/>
      <c r="K142" s="506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</row>
    <row r="143" spans="1:27" s="495" customFormat="1" x14ac:dyDescent="0.2">
      <c r="A143" s="460"/>
      <c r="B143" s="460"/>
      <c r="C143" s="460"/>
      <c r="D143" s="460"/>
      <c r="E143" s="506"/>
      <c r="F143" s="506"/>
      <c r="G143" s="506"/>
      <c r="H143" s="506"/>
      <c r="I143" s="506"/>
      <c r="J143" s="506"/>
      <c r="K143" s="506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</row>
    <row r="144" spans="1:27" s="495" customFormat="1" x14ac:dyDescent="0.2">
      <c r="A144" s="460"/>
      <c r="B144" s="460"/>
      <c r="C144" s="460"/>
      <c r="D144" s="460"/>
      <c r="E144" s="506"/>
      <c r="F144" s="506"/>
      <c r="G144" s="506"/>
      <c r="H144" s="506"/>
      <c r="I144" s="506"/>
      <c r="J144" s="506"/>
      <c r="K144" s="506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</row>
    <row r="145" spans="1:27" s="495" customFormat="1" x14ac:dyDescent="0.2">
      <c r="A145" s="460"/>
      <c r="B145" s="460"/>
      <c r="C145" s="460"/>
      <c r="D145" s="460"/>
      <c r="E145" s="506"/>
      <c r="F145" s="506"/>
      <c r="G145" s="506"/>
      <c r="H145" s="506"/>
      <c r="I145" s="506"/>
      <c r="J145" s="506"/>
      <c r="K145" s="506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</row>
    <row r="146" spans="1:27" s="495" customFormat="1" x14ac:dyDescent="0.2">
      <c r="A146" s="460"/>
      <c r="B146" s="460"/>
      <c r="C146" s="460"/>
      <c r="D146" s="460"/>
      <c r="E146" s="506"/>
      <c r="F146" s="506"/>
      <c r="G146" s="506"/>
      <c r="H146" s="506"/>
      <c r="I146" s="506"/>
      <c r="J146" s="506"/>
      <c r="K146" s="506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</row>
    <row r="147" spans="1:27" s="495" customFormat="1" x14ac:dyDescent="0.2">
      <c r="A147" s="460"/>
      <c r="B147" s="460"/>
      <c r="C147" s="460"/>
      <c r="D147" s="460"/>
      <c r="E147" s="506"/>
      <c r="F147" s="506"/>
      <c r="G147" s="506"/>
      <c r="H147" s="506"/>
      <c r="I147" s="506"/>
      <c r="J147" s="506"/>
      <c r="K147" s="506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</row>
    <row r="148" spans="1:27" s="495" customFormat="1" x14ac:dyDescent="0.2">
      <c r="A148" s="460"/>
      <c r="B148" s="460"/>
      <c r="C148" s="460"/>
      <c r="D148" s="460"/>
      <c r="E148" s="506"/>
      <c r="F148" s="506"/>
      <c r="G148" s="506"/>
      <c r="H148" s="506"/>
      <c r="I148" s="506"/>
      <c r="J148" s="506"/>
      <c r="K148" s="506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</row>
    <row r="149" spans="1:27" s="495" customFormat="1" x14ac:dyDescent="0.2">
      <c r="A149" s="460"/>
      <c r="B149" s="460"/>
      <c r="C149" s="460"/>
      <c r="D149" s="460"/>
      <c r="E149" s="506"/>
      <c r="F149" s="506"/>
      <c r="G149" s="506"/>
      <c r="H149" s="506"/>
      <c r="I149" s="506"/>
      <c r="J149" s="506"/>
      <c r="K149" s="506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</row>
    <row r="150" spans="1:27" s="495" customFormat="1" x14ac:dyDescent="0.2">
      <c r="A150" s="460"/>
      <c r="B150" s="460"/>
      <c r="C150" s="460"/>
      <c r="D150" s="460"/>
      <c r="E150" s="506"/>
      <c r="F150" s="506"/>
      <c r="G150" s="506"/>
      <c r="H150" s="506"/>
      <c r="I150" s="506"/>
      <c r="J150" s="506"/>
      <c r="K150" s="506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</row>
    <row r="151" spans="1:27" s="495" customFormat="1" x14ac:dyDescent="0.2">
      <c r="A151" s="460"/>
      <c r="B151" s="460"/>
      <c r="C151" s="460"/>
      <c r="D151" s="460"/>
      <c r="E151" s="506"/>
      <c r="F151" s="506"/>
      <c r="G151" s="506"/>
      <c r="H151" s="506"/>
      <c r="I151" s="506"/>
      <c r="J151" s="506"/>
      <c r="K151" s="506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</row>
    <row r="152" spans="1:27" s="495" customFormat="1" x14ac:dyDescent="0.2">
      <c r="A152" s="460"/>
      <c r="B152" s="460"/>
      <c r="C152" s="460"/>
      <c r="D152" s="460"/>
      <c r="E152" s="506"/>
      <c r="F152" s="506"/>
      <c r="G152" s="506"/>
      <c r="H152" s="506"/>
      <c r="I152" s="506"/>
      <c r="J152" s="506"/>
      <c r="K152" s="506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</row>
    <row r="153" spans="1:27" s="495" customFormat="1" x14ac:dyDescent="0.2">
      <c r="A153" s="460"/>
      <c r="B153" s="460"/>
      <c r="C153" s="460"/>
      <c r="D153" s="460"/>
      <c r="E153" s="506"/>
      <c r="F153" s="506"/>
      <c r="G153" s="506"/>
      <c r="H153" s="506"/>
      <c r="I153" s="506"/>
      <c r="J153" s="506"/>
      <c r="K153" s="506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</row>
    <row r="154" spans="1:27" s="495" customFormat="1" x14ac:dyDescent="0.2">
      <c r="A154" s="460"/>
      <c r="B154" s="460"/>
      <c r="C154" s="460"/>
      <c r="D154" s="460"/>
      <c r="E154" s="506"/>
      <c r="F154" s="506"/>
      <c r="G154" s="506"/>
      <c r="H154" s="506"/>
      <c r="I154" s="506"/>
      <c r="J154" s="506"/>
      <c r="K154" s="506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</row>
    <row r="155" spans="1:27" s="495" customFormat="1" x14ac:dyDescent="0.2">
      <c r="A155" s="460"/>
      <c r="B155" s="460"/>
      <c r="C155" s="460"/>
      <c r="D155" s="460"/>
      <c r="E155" s="506"/>
      <c r="F155" s="506"/>
      <c r="G155" s="506"/>
      <c r="H155" s="506"/>
      <c r="I155" s="506"/>
      <c r="J155" s="506"/>
      <c r="K155" s="506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</row>
    <row r="156" spans="1:27" s="495" customFormat="1" x14ac:dyDescent="0.2">
      <c r="A156" s="460"/>
      <c r="B156" s="460"/>
      <c r="C156" s="460"/>
      <c r="D156" s="460"/>
      <c r="E156" s="506"/>
      <c r="F156" s="506"/>
      <c r="G156" s="506"/>
      <c r="H156" s="506"/>
      <c r="I156" s="506"/>
      <c r="J156" s="506"/>
      <c r="K156" s="506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</row>
    <row r="157" spans="1:27" s="495" customFormat="1" x14ac:dyDescent="0.2">
      <c r="A157" s="460"/>
      <c r="B157" s="460"/>
      <c r="C157" s="460"/>
      <c r="D157" s="460"/>
      <c r="E157" s="506"/>
      <c r="F157" s="506"/>
      <c r="G157" s="506"/>
      <c r="H157" s="506"/>
      <c r="I157" s="506"/>
      <c r="J157" s="506"/>
      <c r="K157" s="506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</row>
    <row r="158" spans="1:27" s="495" customFormat="1" x14ac:dyDescent="0.2">
      <c r="A158" s="460"/>
      <c r="B158" s="460"/>
      <c r="C158" s="460"/>
      <c r="D158" s="460"/>
      <c r="E158" s="506"/>
      <c r="F158" s="506"/>
      <c r="G158" s="506"/>
      <c r="H158" s="506"/>
      <c r="I158" s="506"/>
      <c r="J158" s="506"/>
      <c r="K158" s="506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</row>
    <row r="159" spans="1:27" s="495" customFormat="1" x14ac:dyDescent="0.2">
      <c r="A159" s="460"/>
      <c r="B159" s="460"/>
      <c r="C159" s="460"/>
      <c r="D159" s="460"/>
      <c r="E159" s="506"/>
      <c r="F159" s="506"/>
      <c r="G159" s="506"/>
      <c r="H159" s="506"/>
      <c r="I159" s="506"/>
      <c r="J159" s="506"/>
      <c r="K159" s="506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</row>
    <row r="160" spans="1:27" s="495" customFormat="1" x14ac:dyDescent="0.2">
      <c r="A160" s="460"/>
      <c r="B160" s="460"/>
      <c r="C160" s="460"/>
      <c r="D160" s="460"/>
      <c r="E160" s="506"/>
      <c r="F160" s="506"/>
      <c r="G160" s="506"/>
      <c r="H160" s="506"/>
      <c r="I160" s="506"/>
      <c r="J160" s="506"/>
      <c r="K160" s="506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</row>
    <row r="161" spans="1:27" s="495" customFormat="1" x14ac:dyDescent="0.2">
      <c r="A161" s="460"/>
      <c r="B161" s="460"/>
      <c r="C161" s="460"/>
      <c r="D161" s="460"/>
      <c r="E161" s="506"/>
      <c r="F161" s="506"/>
      <c r="G161" s="506"/>
      <c r="H161" s="506"/>
      <c r="I161" s="506"/>
      <c r="J161" s="506"/>
      <c r="K161" s="506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</row>
    <row r="162" spans="1:27" s="495" customFormat="1" x14ac:dyDescent="0.2">
      <c r="A162" s="460"/>
      <c r="B162" s="460"/>
      <c r="C162" s="460"/>
      <c r="D162" s="460"/>
      <c r="E162" s="506"/>
      <c r="F162" s="506"/>
      <c r="G162" s="506"/>
      <c r="H162" s="506"/>
      <c r="I162" s="506"/>
      <c r="J162" s="506"/>
      <c r="K162" s="506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</row>
    <row r="163" spans="1:27" s="495" customFormat="1" x14ac:dyDescent="0.2">
      <c r="A163" s="460"/>
      <c r="B163" s="460"/>
      <c r="C163" s="460"/>
      <c r="D163" s="460"/>
      <c r="E163" s="506"/>
      <c r="F163" s="506"/>
      <c r="G163" s="506"/>
      <c r="H163" s="506"/>
      <c r="I163" s="506"/>
      <c r="J163" s="506"/>
      <c r="K163" s="506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</row>
    <row r="164" spans="1:27" s="495" customFormat="1" x14ac:dyDescent="0.2">
      <c r="A164" s="460"/>
      <c r="B164" s="460"/>
      <c r="C164" s="460"/>
      <c r="D164" s="460"/>
      <c r="E164" s="506"/>
      <c r="F164" s="506"/>
      <c r="G164" s="506"/>
      <c r="H164" s="506"/>
      <c r="I164" s="506"/>
      <c r="J164" s="506"/>
      <c r="K164" s="506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</row>
    <row r="165" spans="1:27" s="495" customFormat="1" x14ac:dyDescent="0.2">
      <c r="A165" s="460"/>
      <c r="B165" s="460"/>
      <c r="C165" s="460"/>
      <c r="D165" s="460"/>
      <c r="E165" s="506"/>
      <c r="F165" s="506"/>
      <c r="G165" s="506"/>
      <c r="H165" s="506"/>
      <c r="I165" s="506"/>
      <c r="J165" s="506"/>
      <c r="K165" s="506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</row>
    <row r="166" spans="1:27" s="495" customFormat="1" x14ac:dyDescent="0.2">
      <c r="A166" s="460"/>
      <c r="B166" s="460"/>
      <c r="C166" s="460"/>
      <c r="D166" s="460"/>
      <c r="E166" s="506"/>
      <c r="F166" s="506"/>
      <c r="G166" s="506"/>
      <c r="H166" s="506"/>
      <c r="I166" s="506"/>
      <c r="J166" s="506"/>
      <c r="K166" s="506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</row>
    <row r="167" spans="1:27" s="495" customFormat="1" x14ac:dyDescent="0.2">
      <c r="A167" s="460"/>
      <c r="B167" s="460"/>
      <c r="C167" s="460"/>
      <c r="D167" s="460"/>
      <c r="E167" s="506"/>
      <c r="F167" s="506"/>
      <c r="G167" s="506"/>
      <c r="H167" s="506"/>
      <c r="I167" s="506"/>
      <c r="J167" s="506"/>
      <c r="K167" s="506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</row>
    <row r="168" spans="1:27" s="495" customFormat="1" x14ac:dyDescent="0.2">
      <c r="A168" s="460"/>
      <c r="B168" s="460"/>
      <c r="C168" s="460"/>
      <c r="D168" s="460"/>
      <c r="E168" s="506"/>
      <c r="F168" s="506"/>
      <c r="G168" s="506"/>
      <c r="H168" s="506"/>
      <c r="I168" s="506"/>
      <c r="J168" s="506"/>
      <c r="K168" s="506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</row>
    <row r="169" spans="1:27" s="495" customFormat="1" x14ac:dyDescent="0.2">
      <c r="A169" s="460"/>
      <c r="B169" s="460"/>
      <c r="C169" s="460"/>
      <c r="D169" s="460"/>
      <c r="E169" s="506"/>
      <c r="F169" s="506"/>
      <c r="G169" s="506"/>
      <c r="H169" s="506"/>
      <c r="I169" s="506"/>
      <c r="J169" s="506"/>
      <c r="K169" s="506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</row>
    <row r="170" spans="1:27" s="495" customFormat="1" x14ac:dyDescent="0.2">
      <c r="A170" s="460"/>
      <c r="B170" s="460"/>
      <c r="C170" s="460"/>
      <c r="D170" s="460"/>
      <c r="E170" s="506"/>
      <c r="F170" s="506"/>
      <c r="G170" s="506"/>
      <c r="H170" s="506"/>
      <c r="I170" s="506"/>
      <c r="J170" s="506"/>
      <c r="K170" s="506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</row>
    <row r="171" spans="1:27" s="495" customFormat="1" x14ac:dyDescent="0.2">
      <c r="A171" s="460"/>
      <c r="B171" s="460"/>
      <c r="C171" s="460"/>
      <c r="D171" s="460"/>
      <c r="E171" s="506"/>
      <c r="F171" s="506"/>
      <c r="G171" s="506"/>
      <c r="H171" s="506"/>
      <c r="I171" s="506"/>
      <c r="J171" s="506"/>
      <c r="K171" s="506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</row>
    <row r="172" spans="1:27" s="495" customFormat="1" x14ac:dyDescent="0.2">
      <c r="A172" s="460"/>
      <c r="B172" s="460"/>
      <c r="C172" s="460"/>
      <c r="D172" s="460"/>
      <c r="E172" s="506"/>
      <c r="F172" s="506"/>
      <c r="G172" s="506"/>
      <c r="H172" s="506"/>
      <c r="I172" s="506"/>
      <c r="J172" s="506"/>
      <c r="K172" s="506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</row>
    <row r="173" spans="1:27" s="495" customFormat="1" x14ac:dyDescent="0.2">
      <c r="A173" s="460"/>
      <c r="B173" s="460"/>
      <c r="C173" s="460"/>
      <c r="D173" s="460"/>
      <c r="E173" s="506"/>
      <c r="F173" s="506"/>
      <c r="G173" s="506"/>
      <c r="H173" s="506"/>
      <c r="I173" s="506"/>
      <c r="J173" s="506"/>
      <c r="K173" s="506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</row>
    <row r="174" spans="1:27" s="495" customFormat="1" x14ac:dyDescent="0.2">
      <c r="A174" s="460"/>
      <c r="B174" s="460"/>
      <c r="C174" s="460"/>
      <c r="D174" s="460"/>
      <c r="E174" s="506"/>
      <c r="F174" s="506"/>
      <c r="G174" s="506"/>
      <c r="H174" s="506"/>
      <c r="I174" s="506"/>
      <c r="J174" s="506"/>
      <c r="K174" s="506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</row>
    <row r="175" spans="1:27" s="495" customFormat="1" x14ac:dyDescent="0.2">
      <c r="A175" s="460"/>
      <c r="B175" s="460"/>
      <c r="C175" s="460"/>
      <c r="D175" s="460"/>
      <c r="E175" s="506"/>
      <c r="F175" s="506"/>
      <c r="G175" s="506"/>
      <c r="H175" s="506"/>
      <c r="I175" s="506"/>
      <c r="J175" s="506"/>
      <c r="K175" s="506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</row>
    <row r="176" spans="1:27" s="495" customFormat="1" x14ac:dyDescent="0.2">
      <c r="A176" s="460"/>
      <c r="B176" s="460"/>
      <c r="C176" s="460"/>
      <c r="D176" s="460"/>
      <c r="E176" s="506"/>
      <c r="F176" s="506"/>
      <c r="G176" s="506"/>
      <c r="H176" s="506"/>
      <c r="I176" s="506"/>
      <c r="J176" s="506"/>
      <c r="K176" s="506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</row>
    <row r="177" spans="1:27" s="495" customFormat="1" x14ac:dyDescent="0.2">
      <c r="A177" s="460"/>
      <c r="B177" s="460"/>
      <c r="C177" s="460"/>
      <c r="D177" s="460"/>
      <c r="E177" s="506"/>
      <c r="F177" s="506"/>
      <c r="G177" s="506"/>
      <c r="H177" s="506"/>
      <c r="I177" s="506"/>
      <c r="J177" s="506"/>
      <c r="K177" s="506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</row>
    <row r="178" spans="1:27" s="495" customFormat="1" x14ac:dyDescent="0.2">
      <c r="A178" s="460"/>
      <c r="B178" s="460"/>
      <c r="C178" s="460"/>
      <c r="D178" s="460"/>
      <c r="E178" s="506"/>
      <c r="F178" s="506"/>
      <c r="G178" s="506"/>
      <c r="H178" s="506"/>
      <c r="I178" s="506"/>
      <c r="J178" s="506"/>
      <c r="K178" s="506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</row>
    <row r="179" spans="1:27" s="495" customFormat="1" x14ac:dyDescent="0.2">
      <c r="A179" s="460"/>
      <c r="B179" s="460"/>
      <c r="C179" s="460"/>
      <c r="D179" s="460"/>
      <c r="E179" s="506"/>
      <c r="F179" s="506"/>
      <c r="G179" s="506"/>
      <c r="H179" s="506"/>
      <c r="I179" s="506"/>
      <c r="J179" s="506"/>
      <c r="K179" s="506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</row>
    <row r="180" spans="1:27" s="495" customFormat="1" x14ac:dyDescent="0.2">
      <c r="A180" s="460"/>
      <c r="B180" s="460"/>
      <c r="C180" s="460"/>
      <c r="D180" s="460"/>
      <c r="E180" s="506"/>
      <c r="F180" s="506"/>
      <c r="G180" s="506"/>
      <c r="H180" s="506"/>
      <c r="I180" s="506"/>
      <c r="J180" s="506"/>
      <c r="K180" s="506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</row>
    <row r="181" spans="1:27" s="495" customFormat="1" x14ac:dyDescent="0.2">
      <c r="A181" s="460"/>
      <c r="B181" s="460"/>
      <c r="C181" s="460"/>
      <c r="D181" s="460"/>
      <c r="E181" s="506"/>
      <c r="F181" s="506"/>
      <c r="G181" s="506"/>
      <c r="H181" s="506"/>
      <c r="I181" s="506"/>
      <c r="J181" s="506"/>
      <c r="K181" s="506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</row>
    <row r="182" spans="1:27" s="495" customFormat="1" x14ac:dyDescent="0.2">
      <c r="A182" s="460"/>
      <c r="B182" s="460"/>
      <c r="C182" s="460"/>
      <c r="D182" s="460"/>
      <c r="E182" s="506"/>
      <c r="F182" s="506"/>
      <c r="G182" s="506"/>
      <c r="H182" s="506"/>
      <c r="I182" s="506"/>
      <c r="J182" s="506"/>
      <c r="K182" s="506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</row>
    <row r="183" spans="1:27" s="495" customFormat="1" x14ac:dyDescent="0.2">
      <c r="A183" s="460"/>
      <c r="B183" s="460"/>
      <c r="C183" s="460"/>
      <c r="D183" s="460"/>
      <c r="E183" s="506"/>
      <c r="F183" s="506"/>
      <c r="G183" s="506"/>
      <c r="H183" s="506"/>
      <c r="I183" s="506"/>
      <c r="J183" s="506"/>
      <c r="K183" s="506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</row>
    <row r="184" spans="1:27" s="495" customFormat="1" x14ac:dyDescent="0.2">
      <c r="A184" s="460"/>
      <c r="B184" s="460"/>
      <c r="C184" s="460"/>
      <c r="D184" s="460"/>
      <c r="E184" s="506"/>
      <c r="F184" s="506"/>
      <c r="G184" s="506"/>
      <c r="H184" s="506"/>
      <c r="I184" s="506"/>
      <c r="J184" s="506"/>
      <c r="K184" s="506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</row>
    <row r="185" spans="1:27" s="495" customFormat="1" x14ac:dyDescent="0.2">
      <c r="A185" s="460"/>
      <c r="B185" s="460"/>
      <c r="C185" s="460"/>
      <c r="D185" s="460"/>
      <c r="E185" s="506"/>
      <c r="F185" s="506"/>
      <c r="G185" s="506"/>
      <c r="H185" s="506"/>
      <c r="I185" s="506"/>
      <c r="J185" s="506"/>
      <c r="K185" s="506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</row>
    <row r="186" spans="1:27" s="495" customFormat="1" x14ac:dyDescent="0.2">
      <c r="A186" s="460"/>
      <c r="B186" s="460"/>
      <c r="C186" s="460"/>
      <c r="D186" s="460"/>
      <c r="E186" s="506"/>
      <c r="F186" s="506"/>
      <c r="G186" s="506"/>
      <c r="H186" s="506"/>
      <c r="I186" s="506"/>
      <c r="J186" s="506"/>
      <c r="K186" s="506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</row>
    <row r="187" spans="1:27" s="495" customFormat="1" x14ac:dyDescent="0.2">
      <c r="A187" s="460"/>
      <c r="B187" s="460"/>
      <c r="C187" s="460"/>
      <c r="D187" s="460"/>
      <c r="E187" s="506"/>
      <c r="F187" s="506"/>
      <c r="G187" s="506"/>
      <c r="H187" s="506"/>
      <c r="I187" s="506"/>
      <c r="J187" s="506"/>
      <c r="K187" s="506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</row>
    <row r="188" spans="1:27" s="495" customFormat="1" x14ac:dyDescent="0.2">
      <c r="A188" s="460"/>
      <c r="B188" s="460"/>
      <c r="C188" s="460"/>
      <c r="D188" s="460"/>
      <c r="E188" s="506"/>
      <c r="F188" s="506"/>
      <c r="G188" s="506"/>
      <c r="H188" s="506"/>
      <c r="I188" s="506"/>
      <c r="J188" s="506"/>
      <c r="K188" s="506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</row>
    <row r="189" spans="1:27" s="495" customFormat="1" x14ac:dyDescent="0.2">
      <c r="A189" s="460"/>
      <c r="B189" s="460"/>
      <c r="C189" s="460"/>
      <c r="D189" s="460"/>
      <c r="E189" s="506"/>
      <c r="F189" s="506"/>
      <c r="G189" s="506"/>
      <c r="H189" s="506"/>
      <c r="I189" s="506"/>
      <c r="J189" s="506"/>
      <c r="K189" s="506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</row>
    <row r="190" spans="1:27" s="495" customFormat="1" x14ac:dyDescent="0.2">
      <c r="A190" s="460"/>
      <c r="B190" s="460"/>
      <c r="C190" s="460"/>
      <c r="D190" s="460"/>
      <c r="E190" s="506"/>
      <c r="F190" s="506"/>
      <c r="G190" s="506"/>
      <c r="H190" s="506"/>
      <c r="I190" s="506"/>
      <c r="J190" s="506"/>
      <c r="K190" s="506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</row>
    <row r="191" spans="1:27" s="495" customFormat="1" x14ac:dyDescent="0.2">
      <c r="A191" s="460"/>
      <c r="B191" s="460"/>
      <c r="C191" s="460"/>
      <c r="D191" s="460"/>
      <c r="E191" s="506"/>
      <c r="F191" s="506"/>
      <c r="G191" s="506"/>
      <c r="H191" s="506"/>
      <c r="I191" s="506"/>
      <c r="J191" s="506"/>
      <c r="K191" s="506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</row>
    <row r="192" spans="1:27" s="495" customFormat="1" x14ac:dyDescent="0.2">
      <c r="A192" s="460"/>
      <c r="B192" s="460"/>
      <c r="C192" s="460"/>
      <c r="D192" s="460"/>
      <c r="E192" s="506"/>
      <c r="F192" s="506"/>
      <c r="G192" s="506"/>
      <c r="H192" s="506"/>
      <c r="I192" s="506"/>
      <c r="J192" s="506"/>
      <c r="K192" s="506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</row>
    <row r="193" spans="1:27" s="495" customFormat="1" x14ac:dyDescent="0.2">
      <c r="A193" s="460"/>
      <c r="B193" s="460"/>
      <c r="C193" s="460"/>
      <c r="D193" s="460"/>
      <c r="E193" s="506"/>
      <c r="F193" s="506"/>
      <c r="G193" s="506"/>
      <c r="H193" s="506"/>
      <c r="I193" s="506"/>
      <c r="J193" s="506"/>
      <c r="K193" s="506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</row>
    <row r="194" spans="1:27" s="495" customFormat="1" x14ac:dyDescent="0.2">
      <c r="A194" s="460"/>
      <c r="B194" s="460"/>
      <c r="C194" s="460"/>
      <c r="D194" s="460"/>
      <c r="E194" s="506"/>
      <c r="F194" s="506"/>
      <c r="G194" s="506"/>
      <c r="H194" s="506"/>
      <c r="I194" s="506"/>
      <c r="J194" s="506"/>
      <c r="K194" s="506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</row>
    <row r="195" spans="1:27" s="495" customFormat="1" x14ac:dyDescent="0.2">
      <c r="A195" s="460"/>
      <c r="B195" s="460"/>
      <c r="C195" s="460"/>
      <c r="D195" s="460"/>
      <c r="E195" s="506"/>
      <c r="F195" s="506"/>
      <c r="G195" s="506"/>
      <c r="H195" s="506"/>
      <c r="I195" s="506"/>
      <c r="J195" s="506"/>
      <c r="K195" s="506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</row>
    <row r="196" spans="1:27" s="495" customFormat="1" x14ac:dyDescent="0.2">
      <c r="A196" s="460"/>
      <c r="B196" s="460"/>
      <c r="C196" s="460"/>
      <c r="D196" s="460"/>
      <c r="E196" s="506"/>
      <c r="F196" s="506"/>
      <c r="G196" s="506"/>
      <c r="H196" s="506"/>
      <c r="I196" s="506"/>
      <c r="J196" s="506"/>
      <c r="K196" s="506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</row>
    <row r="197" spans="1:27" s="495" customFormat="1" x14ac:dyDescent="0.2">
      <c r="A197" s="460"/>
      <c r="B197" s="460"/>
      <c r="C197" s="460"/>
      <c r="D197" s="460"/>
      <c r="E197" s="506"/>
      <c r="F197" s="506"/>
      <c r="G197" s="506"/>
      <c r="H197" s="506"/>
      <c r="I197" s="506"/>
      <c r="J197" s="506"/>
      <c r="K197" s="506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</row>
    <row r="198" spans="1:27" s="495" customFormat="1" x14ac:dyDescent="0.2">
      <c r="A198" s="460"/>
      <c r="B198" s="460"/>
      <c r="C198" s="460"/>
      <c r="D198" s="460"/>
      <c r="E198" s="506"/>
      <c r="F198" s="506"/>
      <c r="G198" s="506"/>
      <c r="H198" s="506"/>
      <c r="I198" s="506"/>
      <c r="J198" s="506"/>
      <c r="K198" s="506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</row>
    <row r="199" spans="1:27" s="495" customFormat="1" x14ac:dyDescent="0.2">
      <c r="A199" s="460"/>
      <c r="B199" s="460"/>
      <c r="C199" s="460"/>
      <c r="D199" s="460"/>
      <c r="E199" s="506"/>
      <c r="F199" s="506"/>
      <c r="G199" s="506"/>
      <c r="H199" s="506"/>
      <c r="I199" s="506"/>
      <c r="J199" s="506"/>
      <c r="K199" s="506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</row>
    <row r="200" spans="1:27" s="495" customFormat="1" x14ac:dyDescent="0.2">
      <c r="A200" s="460"/>
      <c r="B200" s="460"/>
      <c r="C200" s="460"/>
      <c r="D200" s="460"/>
      <c r="E200" s="506"/>
      <c r="F200" s="506"/>
      <c r="G200" s="506"/>
      <c r="H200" s="506"/>
      <c r="I200" s="506"/>
      <c r="J200" s="506"/>
      <c r="K200" s="506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</row>
    <row r="201" spans="1:27" s="495" customFormat="1" x14ac:dyDescent="0.2">
      <c r="A201" s="460"/>
      <c r="B201" s="460"/>
      <c r="C201" s="460"/>
      <c r="D201" s="460"/>
      <c r="E201" s="506"/>
      <c r="F201" s="506"/>
      <c r="G201" s="506"/>
      <c r="H201" s="506"/>
      <c r="I201" s="506"/>
      <c r="J201" s="506"/>
      <c r="K201" s="506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</row>
    <row r="202" spans="1:27" s="495" customFormat="1" x14ac:dyDescent="0.2">
      <c r="A202" s="460"/>
      <c r="B202" s="460"/>
      <c r="C202" s="460"/>
      <c r="D202" s="460"/>
      <c r="E202" s="506"/>
      <c r="F202" s="506"/>
      <c r="G202" s="506"/>
      <c r="H202" s="506"/>
      <c r="I202" s="506"/>
      <c r="J202" s="506"/>
      <c r="K202" s="506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</row>
    <row r="203" spans="1:27" s="495" customFormat="1" x14ac:dyDescent="0.2">
      <c r="A203" s="460"/>
      <c r="B203" s="460"/>
      <c r="C203" s="460"/>
      <c r="D203" s="460"/>
      <c r="E203" s="506"/>
      <c r="F203" s="506"/>
      <c r="G203" s="506"/>
      <c r="H203" s="506"/>
      <c r="I203" s="506"/>
      <c r="J203" s="506"/>
      <c r="K203" s="506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</row>
    <row r="204" spans="1:27" s="495" customFormat="1" x14ac:dyDescent="0.2">
      <c r="A204" s="460"/>
      <c r="B204" s="460"/>
      <c r="C204" s="460"/>
      <c r="D204" s="460"/>
      <c r="E204" s="506"/>
      <c r="F204" s="506"/>
      <c r="G204" s="506"/>
      <c r="H204" s="506"/>
      <c r="I204" s="506"/>
      <c r="J204" s="506"/>
      <c r="K204" s="506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</row>
    <row r="205" spans="1:27" s="495" customFormat="1" x14ac:dyDescent="0.2">
      <c r="A205" s="460"/>
      <c r="B205" s="460"/>
      <c r="C205" s="460"/>
      <c r="D205" s="460"/>
      <c r="E205" s="506"/>
      <c r="F205" s="506"/>
      <c r="G205" s="506"/>
      <c r="H205" s="506"/>
      <c r="I205" s="506"/>
      <c r="J205" s="506"/>
      <c r="K205" s="506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</row>
    <row r="206" spans="1:27" s="495" customFormat="1" x14ac:dyDescent="0.2">
      <c r="A206" s="460"/>
      <c r="B206" s="460"/>
      <c r="C206" s="460"/>
      <c r="D206" s="460"/>
      <c r="E206" s="506"/>
      <c r="F206" s="506"/>
      <c r="G206" s="506"/>
      <c r="H206" s="506"/>
      <c r="I206" s="506"/>
      <c r="J206" s="506"/>
      <c r="K206" s="506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</row>
    <row r="207" spans="1:27" s="495" customFormat="1" x14ac:dyDescent="0.2">
      <c r="A207" s="460"/>
      <c r="B207" s="460"/>
      <c r="C207" s="460"/>
      <c r="D207" s="460"/>
      <c r="E207" s="506"/>
      <c r="F207" s="506"/>
      <c r="G207" s="506"/>
      <c r="H207" s="506"/>
      <c r="I207" s="506"/>
      <c r="J207" s="506"/>
      <c r="K207" s="506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</row>
    <row r="208" spans="1:27" s="495" customFormat="1" x14ac:dyDescent="0.2">
      <c r="A208" s="460"/>
      <c r="B208" s="460"/>
      <c r="C208" s="460"/>
      <c r="D208" s="460"/>
      <c r="E208" s="506"/>
      <c r="F208" s="506"/>
      <c r="G208" s="506"/>
      <c r="H208" s="506"/>
      <c r="I208" s="506"/>
      <c r="J208" s="506"/>
      <c r="K208" s="506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</row>
    <row r="209" spans="1:27" s="495" customFormat="1" x14ac:dyDescent="0.2">
      <c r="A209" s="460"/>
      <c r="B209" s="460"/>
      <c r="C209" s="460"/>
      <c r="D209" s="460"/>
      <c r="E209" s="506"/>
      <c r="F209" s="506"/>
      <c r="G209" s="506"/>
      <c r="H209" s="506"/>
      <c r="I209" s="506"/>
      <c r="J209" s="506"/>
      <c r="K209" s="506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</row>
    <row r="210" spans="1:27" s="495" customFormat="1" x14ac:dyDescent="0.2">
      <c r="A210" s="460"/>
      <c r="B210" s="460"/>
      <c r="C210" s="460"/>
      <c r="D210" s="460"/>
      <c r="E210" s="506"/>
      <c r="F210" s="506"/>
      <c r="G210" s="506"/>
      <c r="H210" s="506"/>
      <c r="I210" s="506"/>
      <c r="J210" s="506"/>
      <c r="K210" s="506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</row>
    <row r="211" spans="1:27" s="495" customFormat="1" x14ac:dyDescent="0.2">
      <c r="A211" s="460"/>
      <c r="B211" s="460"/>
      <c r="C211" s="460"/>
      <c r="D211" s="460"/>
      <c r="E211" s="506"/>
      <c r="F211" s="506"/>
      <c r="G211" s="506"/>
      <c r="H211" s="506"/>
      <c r="I211" s="506"/>
      <c r="J211" s="506"/>
      <c r="K211" s="506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</row>
    <row r="212" spans="1:27" s="495" customFormat="1" x14ac:dyDescent="0.2">
      <c r="A212" s="460"/>
      <c r="B212" s="460"/>
      <c r="C212" s="460"/>
      <c r="D212" s="460"/>
      <c r="E212" s="506"/>
      <c r="F212" s="506"/>
      <c r="G212" s="506"/>
      <c r="H212" s="506"/>
      <c r="I212" s="506"/>
      <c r="J212" s="506"/>
      <c r="K212" s="506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</row>
    <row r="213" spans="1:27" s="495" customFormat="1" x14ac:dyDescent="0.2">
      <c r="A213" s="460"/>
      <c r="B213" s="460"/>
      <c r="C213" s="460"/>
      <c r="D213" s="460"/>
      <c r="E213" s="506"/>
      <c r="F213" s="506"/>
      <c r="G213" s="506"/>
      <c r="H213" s="506"/>
      <c r="I213" s="506"/>
      <c r="J213" s="506"/>
      <c r="K213" s="506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</row>
    <row r="214" spans="1:27" s="495" customFormat="1" x14ac:dyDescent="0.2">
      <c r="A214" s="460"/>
      <c r="B214" s="460"/>
      <c r="C214" s="460"/>
      <c r="D214" s="460"/>
      <c r="E214" s="506"/>
      <c r="F214" s="506"/>
      <c r="G214" s="506"/>
      <c r="H214" s="506"/>
      <c r="I214" s="506"/>
      <c r="J214" s="506"/>
      <c r="K214" s="506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</row>
    <row r="215" spans="1:27" s="495" customFormat="1" x14ac:dyDescent="0.2">
      <c r="A215" s="460"/>
      <c r="B215" s="460"/>
      <c r="C215" s="460"/>
      <c r="D215" s="460"/>
      <c r="E215" s="506"/>
      <c r="F215" s="506"/>
      <c r="G215" s="506"/>
      <c r="H215" s="506"/>
      <c r="I215" s="506"/>
      <c r="J215" s="506"/>
      <c r="K215" s="506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</row>
    <row r="216" spans="1:27" s="495" customFormat="1" x14ac:dyDescent="0.2">
      <c r="A216" s="460"/>
      <c r="B216" s="460"/>
      <c r="C216" s="460"/>
      <c r="D216" s="460"/>
      <c r="E216" s="506"/>
      <c r="F216" s="506"/>
      <c r="G216" s="506"/>
      <c r="H216" s="506"/>
      <c r="I216" s="506"/>
      <c r="J216" s="506"/>
      <c r="K216" s="506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</row>
    <row r="217" spans="1:27" s="495" customFormat="1" x14ac:dyDescent="0.2">
      <c r="A217" s="460"/>
      <c r="B217" s="460"/>
      <c r="C217" s="460"/>
      <c r="D217" s="460"/>
      <c r="E217" s="506"/>
      <c r="F217" s="506"/>
      <c r="G217" s="506"/>
      <c r="H217" s="506"/>
      <c r="I217" s="506"/>
      <c r="J217" s="506"/>
      <c r="K217" s="506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</row>
    <row r="218" spans="1:27" s="495" customFormat="1" x14ac:dyDescent="0.2">
      <c r="A218" s="460"/>
      <c r="B218" s="460"/>
      <c r="C218" s="460"/>
      <c r="D218" s="460"/>
      <c r="E218" s="506"/>
      <c r="F218" s="506"/>
      <c r="G218" s="506"/>
      <c r="H218" s="506"/>
      <c r="I218" s="506"/>
      <c r="J218" s="506"/>
      <c r="K218" s="506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</row>
    <row r="219" spans="1:27" s="495" customFormat="1" x14ac:dyDescent="0.2">
      <c r="A219" s="460"/>
      <c r="B219" s="460"/>
      <c r="C219" s="460"/>
      <c r="D219" s="460"/>
      <c r="E219" s="506"/>
      <c r="F219" s="506"/>
      <c r="G219" s="506"/>
      <c r="H219" s="506"/>
      <c r="I219" s="506"/>
      <c r="J219" s="506"/>
      <c r="K219" s="506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</row>
    <row r="220" spans="1:27" s="495" customFormat="1" x14ac:dyDescent="0.2">
      <c r="A220" s="460"/>
      <c r="B220" s="460"/>
      <c r="C220" s="460"/>
      <c r="D220" s="460"/>
      <c r="E220" s="506"/>
      <c r="F220" s="506"/>
      <c r="G220" s="506"/>
      <c r="H220" s="506"/>
      <c r="I220" s="506"/>
      <c r="J220" s="506"/>
      <c r="K220" s="506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</row>
    <row r="221" spans="1:27" s="495" customFormat="1" x14ac:dyDescent="0.2">
      <c r="A221" s="460"/>
      <c r="B221" s="460"/>
      <c r="C221" s="460"/>
      <c r="D221" s="460"/>
      <c r="E221" s="506"/>
      <c r="F221" s="506"/>
      <c r="G221" s="506"/>
      <c r="H221" s="506"/>
      <c r="I221" s="506"/>
      <c r="J221" s="506"/>
      <c r="K221" s="506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</row>
    <row r="222" spans="1:27" s="495" customFormat="1" x14ac:dyDescent="0.2">
      <c r="A222" s="460"/>
      <c r="B222" s="460"/>
      <c r="C222" s="460"/>
      <c r="D222" s="460"/>
      <c r="E222" s="506"/>
      <c r="F222" s="506"/>
      <c r="G222" s="506"/>
      <c r="H222" s="506"/>
      <c r="I222" s="506"/>
      <c r="J222" s="506"/>
      <c r="K222" s="506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</row>
    <row r="223" spans="1:27" s="495" customFormat="1" x14ac:dyDescent="0.2">
      <c r="A223" s="460"/>
      <c r="B223" s="460"/>
      <c r="C223" s="460"/>
      <c r="D223" s="460"/>
      <c r="E223" s="506"/>
      <c r="F223" s="506"/>
      <c r="G223" s="506"/>
      <c r="H223" s="506"/>
      <c r="I223" s="506"/>
      <c r="J223" s="506"/>
      <c r="K223" s="506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</row>
    <row r="224" spans="1:27" s="495" customFormat="1" x14ac:dyDescent="0.2">
      <c r="A224" s="460"/>
      <c r="B224" s="460"/>
      <c r="C224" s="460"/>
      <c r="D224" s="460"/>
      <c r="E224" s="506"/>
      <c r="F224" s="506"/>
      <c r="G224" s="506"/>
      <c r="H224" s="506"/>
      <c r="I224" s="506"/>
      <c r="J224" s="506"/>
      <c r="K224" s="506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</row>
    <row r="225" spans="1:27" s="495" customFormat="1" x14ac:dyDescent="0.2">
      <c r="A225" s="460"/>
      <c r="B225" s="460"/>
      <c r="C225" s="460"/>
      <c r="D225" s="460"/>
      <c r="E225" s="506"/>
      <c r="F225" s="506"/>
      <c r="G225" s="506"/>
      <c r="H225" s="506"/>
      <c r="I225" s="506"/>
      <c r="J225" s="506"/>
      <c r="K225" s="506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</row>
    <row r="226" spans="1:27" s="495" customFormat="1" x14ac:dyDescent="0.2">
      <c r="A226" s="460"/>
      <c r="B226" s="460"/>
      <c r="C226" s="460"/>
      <c r="D226" s="460"/>
      <c r="E226" s="506"/>
      <c r="F226" s="506"/>
      <c r="G226" s="506"/>
      <c r="H226" s="506"/>
      <c r="I226" s="506"/>
      <c r="J226" s="506"/>
      <c r="K226" s="506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</row>
    <row r="227" spans="1:27" s="495" customFormat="1" x14ac:dyDescent="0.2">
      <c r="A227" s="460"/>
      <c r="B227" s="460"/>
      <c r="C227" s="460"/>
      <c r="D227" s="460"/>
      <c r="E227" s="506"/>
      <c r="F227" s="506"/>
      <c r="G227" s="506"/>
      <c r="H227" s="506"/>
      <c r="I227" s="506"/>
      <c r="J227" s="506"/>
      <c r="K227" s="506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</row>
    <row r="228" spans="1:27" s="495" customFormat="1" x14ac:dyDescent="0.2">
      <c r="A228" s="460"/>
      <c r="B228" s="460"/>
      <c r="C228" s="460"/>
      <c r="D228" s="460"/>
      <c r="E228" s="506"/>
      <c r="F228" s="506"/>
      <c r="G228" s="506"/>
      <c r="H228" s="506"/>
      <c r="I228" s="506"/>
      <c r="J228" s="506"/>
      <c r="K228" s="506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</row>
    <row r="229" spans="1:27" s="495" customFormat="1" x14ac:dyDescent="0.2">
      <c r="A229" s="460"/>
      <c r="B229" s="460"/>
      <c r="C229" s="460"/>
      <c r="D229" s="460"/>
      <c r="E229" s="506"/>
      <c r="F229" s="506"/>
      <c r="G229" s="506"/>
      <c r="H229" s="506"/>
      <c r="I229" s="506"/>
      <c r="J229" s="506"/>
      <c r="K229" s="506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</row>
    <row r="230" spans="1:27" s="495" customFormat="1" x14ac:dyDescent="0.2">
      <c r="A230" s="460"/>
      <c r="B230" s="460"/>
      <c r="C230" s="460"/>
      <c r="D230" s="460"/>
      <c r="E230" s="506"/>
      <c r="F230" s="506"/>
      <c r="G230" s="506"/>
      <c r="H230" s="506"/>
      <c r="I230" s="506"/>
      <c r="J230" s="506"/>
      <c r="K230" s="506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</row>
    <row r="231" spans="1:27" s="495" customFormat="1" x14ac:dyDescent="0.2">
      <c r="A231" s="460"/>
      <c r="B231" s="460"/>
      <c r="C231" s="460"/>
      <c r="D231" s="460"/>
      <c r="E231" s="506"/>
      <c r="F231" s="506"/>
      <c r="G231" s="506"/>
      <c r="H231" s="506"/>
      <c r="I231" s="506"/>
      <c r="J231" s="506"/>
      <c r="K231" s="506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</row>
    <row r="232" spans="1:27" s="495" customFormat="1" x14ac:dyDescent="0.2">
      <c r="A232" s="460"/>
      <c r="B232" s="460"/>
      <c r="C232" s="460"/>
      <c r="D232" s="460"/>
      <c r="E232" s="506"/>
      <c r="F232" s="506"/>
      <c r="G232" s="506"/>
      <c r="H232" s="506"/>
      <c r="I232" s="506"/>
      <c r="J232" s="506"/>
      <c r="K232" s="506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</row>
    <row r="233" spans="1:27" s="495" customFormat="1" x14ac:dyDescent="0.2">
      <c r="A233" s="460"/>
      <c r="B233" s="460"/>
      <c r="C233" s="460"/>
      <c r="D233" s="460"/>
      <c r="E233" s="506"/>
      <c r="F233" s="506"/>
      <c r="G233" s="506"/>
      <c r="H233" s="506"/>
      <c r="I233" s="506"/>
      <c r="J233" s="506"/>
      <c r="K233" s="506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</row>
    <row r="234" spans="1:27" s="495" customFormat="1" x14ac:dyDescent="0.2">
      <c r="A234" s="460"/>
      <c r="B234" s="460"/>
      <c r="C234" s="460"/>
      <c r="D234" s="460"/>
      <c r="E234" s="506"/>
      <c r="F234" s="506"/>
      <c r="G234" s="506"/>
      <c r="H234" s="506"/>
      <c r="I234" s="506"/>
      <c r="J234" s="506"/>
      <c r="K234" s="506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</row>
    <row r="235" spans="1:27" s="495" customFormat="1" x14ac:dyDescent="0.2">
      <c r="A235" s="460"/>
      <c r="B235" s="460"/>
      <c r="C235" s="460"/>
      <c r="D235" s="460"/>
      <c r="E235" s="506"/>
      <c r="F235" s="506"/>
      <c r="G235" s="506"/>
      <c r="H235" s="506"/>
      <c r="I235" s="506"/>
      <c r="J235" s="506"/>
      <c r="K235" s="506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</row>
    <row r="236" spans="1:27" s="495" customFormat="1" x14ac:dyDescent="0.2">
      <c r="A236" s="460"/>
      <c r="B236" s="460"/>
      <c r="C236" s="460"/>
      <c r="D236" s="460"/>
      <c r="E236" s="506"/>
      <c r="F236" s="506"/>
      <c r="G236" s="506"/>
      <c r="H236" s="506"/>
      <c r="I236" s="506"/>
      <c r="J236" s="506"/>
      <c r="K236" s="506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</row>
    <row r="237" spans="1:27" s="495" customFormat="1" x14ac:dyDescent="0.2">
      <c r="A237" s="460"/>
      <c r="B237" s="460"/>
      <c r="C237" s="460"/>
      <c r="D237" s="460"/>
      <c r="E237" s="506"/>
      <c r="F237" s="506"/>
      <c r="G237" s="506"/>
      <c r="H237" s="506"/>
      <c r="I237" s="506"/>
      <c r="J237" s="506"/>
      <c r="K237" s="506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</row>
    <row r="238" spans="1:27" s="495" customFormat="1" x14ac:dyDescent="0.2">
      <c r="A238" s="460"/>
      <c r="B238" s="460"/>
      <c r="C238" s="460"/>
      <c r="D238" s="460"/>
      <c r="E238" s="506"/>
      <c r="F238" s="506"/>
      <c r="G238" s="506"/>
      <c r="H238" s="506"/>
      <c r="I238" s="506"/>
      <c r="J238" s="506"/>
      <c r="K238" s="506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</row>
    <row r="239" spans="1:27" s="495" customFormat="1" x14ac:dyDescent="0.2">
      <c r="A239" s="460"/>
      <c r="B239" s="460"/>
      <c r="C239" s="460"/>
      <c r="D239" s="460"/>
      <c r="E239" s="506"/>
      <c r="F239" s="506"/>
      <c r="G239" s="506"/>
      <c r="H239" s="506"/>
      <c r="I239" s="506"/>
      <c r="J239" s="506"/>
      <c r="K239" s="506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</row>
    <row r="240" spans="1:27" s="495" customFormat="1" x14ac:dyDescent="0.2">
      <c r="A240" s="460"/>
      <c r="B240" s="460"/>
      <c r="C240" s="460"/>
      <c r="D240" s="460"/>
      <c r="E240" s="506"/>
      <c r="F240" s="506"/>
      <c r="G240" s="506"/>
      <c r="H240" s="506"/>
      <c r="I240" s="506"/>
      <c r="J240" s="506"/>
      <c r="K240" s="506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</row>
    <row r="241" spans="1:27" s="495" customFormat="1" x14ac:dyDescent="0.2">
      <c r="A241" s="460"/>
      <c r="B241" s="460"/>
      <c r="C241" s="460"/>
      <c r="D241" s="460"/>
      <c r="E241" s="506"/>
      <c r="F241" s="506"/>
      <c r="G241" s="506"/>
      <c r="H241" s="506"/>
      <c r="I241" s="506"/>
      <c r="J241" s="506"/>
      <c r="K241" s="506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</row>
    <row r="242" spans="1:27" s="495" customFormat="1" x14ac:dyDescent="0.2">
      <c r="A242" s="460"/>
      <c r="B242" s="460"/>
      <c r="C242" s="460"/>
      <c r="D242" s="460"/>
      <c r="E242" s="506"/>
      <c r="F242" s="506"/>
      <c r="G242" s="506"/>
      <c r="H242" s="506"/>
      <c r="I242" s="506"/>
      <c r="J242" s="506"/>
      <c r="K242" s="506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</row>
    <row r="243" spans="1:27" s="495" customFormat="1" x14ac:dyDescent="0.2">
      <c r="A243" s="460"/>
      <c r="B243" s="460"/>
      <c r="C243" s="460"/>
      <c r="D243" s="460"/>
      <c r="E243" s="506"/>
      <c r="F243" s="506"/>
      <c r="G243" s="506"/>
      <c r="H243" s="506"/>
      <c r="I243" s="506"/>
      <c r="J243" s="506"/>
      <c r="K243" s="506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</row>
    <row r="244" spans="1:27" s="495" customFormat="1" x14ac:dyDescent="0.2">
      <c r="A244" s="460"/>
      <c r="B244" s="460"/>
      <c r="C244" s="460"/>
      <c r="D244" s="460"/>
      <c r="E244" s="506"/>
      <c r="F244" s="506"/>
      <c r="G244" s="506"/>
      <c r="H244" s="506"/>
      <c r="I244" s="506"/>
      <c r="J244" s="506"/>
      <c r="K244" s="506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</row>
    <row r="245" spans="1:27" s="495" customFormat="1" x14ac:dyDescent="0.2">
      <c r="A245" s="460"/>
      <c r="B245" s="460"/>
      <c r="C245" s="460"/>
      <c r="D245" s="460"/>
      <c r="E245" s="506"/>
      <c r="F245" s="506"/>
      <c r="G245" s="506"/>
      <c r="H245" s="506"/>
      <c r="I245" s="506"/>
      <c r="J245" s="506"/>
      <c r="K245" s="506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</row>
    <row r="246" spans="1:27" s="495" customFormat="1" x14ac:dyDescent="0.2">
      <c r="A246" s="460"/>
      <c r="B246" s="460"/>
      <c r="C246" s="460"/>
      <c r="D246" s="460"/>
      <c r="E246" s="506"/>
      <c r="F246" s="506"/>
      <c r="G246" s="506"/>
      <c r="H246" s="506"/>
      <c r="I246" s="506"/>
      <c r="J246" s="506"/>
      <c r="K246" s="506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</row>
    <row r="247" spans="1:27" s="495" customFormat="1" x14ac:dyDescent="0.2">
      <c r="A247" s="460"/>
      <c r="B247" s="460"/>
      <c r="C247" s="460"/>
      <c r="D247" s="460"/>
      <c r="E247" s="506"/>
      <c r="F247" s="506"/>
      <c r="G247" s="506"/>
      <c r="H247" s="506"/>
      <c r="I247" s="506"/>
      <c r="J247" s="506"/>
      <c r="K247" s="506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</row>
    <row r="248" spans="1:27" s="495" customFormat="1" x14ac:dyDescent="0.2">
      <c r="A248" s="460"/>
      <c r="B248" s="460"/>
      <c r="C248" s="460"/>
      <c r="D248" s="460"/>
      <c r="E248" s="506"/>
      <c r="F248" s="506"/>
      <c r="G248" s="506"/>
      <c r="H248" s="506"/>
      <c r="I248" s="506"/>
      <c r="J248" s="506"/>
      <c r="K248" s="506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</row>
    <row r="249" spans="1:27" s="495" customFormat="1" x14ac:dyDescent="0.2">
      <c r="A249" s="460"/>
      <c r="B249" s="460"/>
      <c r="C249" s="460"/>
      <c r="D249" s="460"/>
      <c r="E249" s="506"/>
      <c r="F249" s="506"/>
      <c r="G249" s="506"/>
      <c r="H249" s="506"/>
      <c r="I249" s="506"/>
      <c r="J249" s="506"/>
      <c r="K249" s="506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</row>
    <row r="250" spans="1:27" s="495" customFormat="1" x14ac:dyDescent="0.2">
      <c r="A250" s="460"/>
      <c r="B250" s="460"/>
      <c r="C250" s="460"/>
      <c r="D250" s="460"/>
      <c r="E250" s="506"/>
      <c r="F250" s="506"/>
      <c r="G250" s="506"/>
      <c r="H250" s="506"/>
      <c r="I250" s="506"/>
      <c r="J250" s="506"/>
      <c r="K250" s="506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</row>
    <row r="251" spans="1:27" s="495" customFormat="1" x14ac:dyDescent="0.2">
      <c r="A251" s="460"/>
      <c r="B251" s="460"/>
      <c r="C251" s="460"/>
      <c r="D251" s="460"/>
      <c r="E251" s="506"/>
      <c r="F251" s="506"/>
      <c r="G251" s="506"/>
      <c r="H251" s="506"/>
      <c r="I251" s="506"/>
      <c r="J251" s="506"/>
      <c r="K251" s="506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</row>
    <row r="252" spans="1:27" s="495" customFormat="1" x14ac:dyDescent="0.2">
      <c r="A252" s="460"/>
      <c r="B252" s="460"/>
      <c r="C252" s="460"/>
      <c r="D252" s="460"/>
      <c r="E252" s="506"/>
      <c r="F252" s="506"/>
      <c r="G252" s="506"/>
      <c r="H252" s="506"/>
      <c r="I252" s="506"/>
      <c r="J252" s="506"/>
      <c r="K252" s="506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</row>
    <row r="253" spans="1:27" s="495" customFormat="1" x14ac:dyDescent="0.2">
      <c r="A253" s="460"/>
      <c r="B253" s="460"/>
      <c r="C253" s="460"/>
      <c r="D253" s="460"/>
      <c r="E253" s="506"/>
      <c r="F253" s="506"/>
      <c r="G253" s="506"/>
      <c r="H253" s="506"/>
      <c r="I253" s="506"/>
      <c r="J253" s="506"/>
      <c r="K253" s="506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</row>
    <row r="254" spans="1:27" s="495" customFormat="1" x14ac:dyDescent="0.2">
      <c r="A254" s="460"/>
      <c r="B254" s="460"/>
      <c r="C254" s="460"/>
      <c r="D254" s="460"/>
      <c r="E254" s="506"/>
      <c r="F254" s="506"/>
      <c r="G254" s="506"/>
      <c r="H254" s="506"/>
      <c r="I254" s="506"/>
      <c r="J254" s="506"/>
      <c r="K254" s="506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</row>
    <row r="255" spans="1:27" s="495" customFormat="1" x14ac:dyDescent="0.2">
      <c r="A255" s="460"/>
      <c r="B255" s="460"/>
      <c r="C255" s="460"/>
      <c r="D255" s="460"/>
      <c r="E255" s="506"/>
      <c r="F255" s="506"/>
      <c r="G255" s="506"/>
      <c r="H255" s="506"/>
      <c r="I255" s="506"/>
      <c r="J255" s="506"/>
      <c r="K255" s="506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</row>
    <row r="256" spans="1:27" s="495" customFormat="1" x14ac:dyDescent="0.2">
      <c r="A256" s="460"/>
      <c r="B256" s="460"/>
      <c r="C256" s="460"/>
      <c r="D256" s="460"/>
      <c r="E256" s="506"/>
      <c r="F256" s="506"/>
      <c r="G256" s="506"/>
      <c r="H256" s="506"/>
      <c r="I256" s="506"/>
      <c r="J256" s="506"/>
      <c r="K256" s="506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</row>
    <row r="257" spans="1:27" s="495" customFormat="1" x14ac:dyDescent="0.2">
      <c r="A257" s="460"/>
      <c r="B257" s="460"/>
      <c r="C257" s="460"/>
      <c r="D257" s="460"/>
      <c r="E257" s="506"/>
      <c r="F257" s="506"/>
      <c r="G257" s="506"/>
      <c r="H257" s="506"/>
      <c r="I257" s="506"/>
      <c r="J257" s="506"/>
      <c r="K257" s="506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</row>
    <row r="258" spans="1:27" s="495" customFormat="1" x14ac:dyDescent="0.2">
      <c r="A258" s="460"/>
      <c r="B258" s="460"/>
      <c r="C258" s="460"/>
      <c r="D258" s="460"/>
      <c r="E258" s="506"/>
      <c r="F258" s="506"/>
      <c r="G258" s="506"/>
      <c r="H258" s="506"/>
      <c r="I258" s="506"/>
      <c r="J258" s="506"/>
      <c r="K258" s="506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</row>
    <row r="259" spans="1:27" s="495" customFormat="1" x14ac:dyDescent="0.2">
      <c r="A259" s="460"/>
      <c r="B259" s="460"/>
      <c r="C259" s="460"/>
      <c r="D259" s="460"/>
      <c r="E259" s="506"/>
      <c r="F259" s="506"/>
      <c r="G259" s="506"/>
      <c r="H259" s="506"/>
      <c r="I259" s="506"/>
      <c r="J259" s="506"/>
      <c r="K259" s="506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</row>
    <row r="260" spans="1:27" s="495" customFormat="1" x14ac:dyDescent="0.2">
      <c r="A260" s="460"/>
      <c r="B260" s="460"/>
      <c r="C260" s="460"/>
      <c r="D260" s="460"/>
      <c r="E260" s="506"/>
      <c r="F260" s="506"/>
      <c r="G260" s="506"/>
      <c r="H260" s="506"/>
      <c r="I260" s="506"/>
      <c r="J260" s="506"/>
      <c r="K260" s="506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</row>
    <row r="261" spans="1:27" s="495" customFormat="1" x14ac:dyDescent="0.2">
      <c r="A261" s="460"/>
      <c r="B261" s="460"/>
      <c r="C261" s="460"/>
      <c r="D261" s="460"/>
      <c r="E261" s="506"/>
      <c r="F261" s="506"/>
      <c r="G261" s="506"/>
      <c r="H261" s="506"/>
      <c r="I261" s="506"/>
      <c r="J261" s="506"/>
      <c r="K261" s="506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</row>
    <row r="262" spans="1:27" s="495" customFormat="1" x14ac:dyDescent="0.2">
      <c r="A262" s="460"/>
      <c r="B262" s="460"/>
      <c r="C262" s="460"/>
      <c r="D262" s="460"/>
      <c r="E262" s="506"/>
      <c r="F262" s="506"/>
      <c r="G262" s="506"/>
      <c r="H262" s="506"/>
      <c r="I262" s="506"/>
      <c r="J262" s="506"/>
      <c r="K262" s="506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</row>
    <row r="263" spans="1:27" s="495" customFormat="1" x14ac:dyDescent="0.2">
      <c r="A263" s="460"/>
      <c r="B263" s="460"/>
      <c r="C263" s="460"/>
      <c r="D263" s="460"/>
      <c r="E263" s="506"/>
      <c r="F263" s="506"/>
      <c r="G263" s="506"/>
      <c r="H263" s="506"/>
      <c r="I263" s="506"/>
      <c r="J263" s="506"/>
      <c r="K263" s="506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</row>
    <row r="264" spans="1:27" s="495" customFormat="1" x14ac:dyDescent="0.2">
      <c r="A264" s="460"/>
      <c r="B264" s="460"/>
      <c r="C264" s="460"/>
      <c r="D264" s="460"/>
      <c r="E264" s="506"/>
      <c r="F264" s="506"/>
      <c r="G264" s="506"/>
      <c r="H264" s="506"/>
      <c r="I264" s="506"/>
      <c r="J264" s="506"/>
      <c r="K264" s="506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</row>
    <row r="265" spans="1:27" s="495" customFormat="1" x14ac:dyDescent="0.2">
      <c r="A265" s="460"/>
      <c r="B265" s="460"/>
      <c r="C265" s="460"/>
      <c r="D265" s="460"/>
      <c r="E265" s="506"/>
      <c r="F265" s="506"/>
      <c r="G265" s="506"/>
      <c r="H265" s="506"/>
      <c r="I265" s="506"/>
      <c r="J265" s="506"/>
      <c r="K265" s="506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</row>
    <row r="266" spans="1:27" s="495" customFormat="1" x14ac:dyDescent="0.2">
      <c r="A266" s="460"/>
      <c r="B266" s="460"/>
      <c r="C266" s="460"/>
      <c r="D266" s="460"/>
      <c r="E266" s="506"/>
      <c r="F266" s="506"/>
      <c r="G266" s="506"/>
      <c r="H266" s="506"/>
      <c r="I266" s="506"/>
      <c r="J266" s="506"/>
      <c r="K266" s="506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</row>
    <row r="267" spans="1:27" s="495" customFormat="1" x14ac:dyDescent="0.2">
      <c r="A267" s="460"/>
      <c r="B267" s="460"/>
      <c r="C267" s="460"/>
      <c r="D267" s="460"/>
      <c r="E267" s="506"/>
      <c r="F267" s="506"/>
      <c r="G267" s="506"/>
      <c r="H267" s="506"/>
      <c r="I267" s="506"/>
      <c r="J267" s="506"/>
      <c r="K267" s="506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</row>
    <row r="268" spans="1:27" s="495" customFormat="1" x14ac:dyDescent="0.2">
      <c r="A268" s="460"/>
      <c r="B268" s="460"/>
      <c r="C268" s="460"/>
      <c r="D268" s="460"/>
      <c r="E268" s="506"/>
      <c r="F268" s="506"/>
      <c r="G268" s="506"/>
      <c r="H268" s="506"/>
      <c r="I268" s="506"/>
      <c r="J268" s="506"/>
      <c r="K268" s="506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</row>
    <row r="269" spans="1:27" s="495" customFormat="1" x14ac:dyDescent="0.2">
      <c r="A269" s="460"/>
      <c r="B269" s="460"/>
      <c r="C269" s="460"/>
      <c r="D269" s="460"/>
      <c r="E269" s="506"/>
      <c r="F269" s="506"/>
      <c r="G269" s="506"/>
      <c r="H269" s="506"/>
      <c r="I269" s="506"/>
      <c r="J269" s="506"/>
      <c r="K269" s="506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</row>
    <row r="270" spans="1:27" s="495" customFormat="1" x14ac:dyDescent="0.2">
      <c r="A270" s="460"/>
      <c r="B270" s="460"/>
      <c r="C270" s="460"/>
      <c r="D270" s="460"/>
      <c r="E270" s="506"/>
      <c r="F270" s="506"/>
      <c r="G270" s="506"/>
      <c r="H270" s="506"/>
      <c r="I270" s="506"/>
      <c r="J270" s="506"/>
      <c r="K270" s="506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</row>
    <row r="271" spans="1:27" s="495" customFormat="1" x14ac:dyDescent="0.2">
      <c r="A271" s="460"/>
      <c r="B271" s="460"/>
      <c r="C271" s="460"/>
      <c r="D271" s="460"/>
      <c r="E271" s="506"/>
      <c r="F271" s="506"/>
      <c r="G271" s="506"/>
      <c r="H271" s="506"/>
      <c r="I271" s="506"/>
      <c r="J271" s="506"/>
      <c r="K271" s="506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</row>
    <row r="272" spans="1:27" s="495" customFormat="1" x14ac:dyDescent="0.2">
      <c r="A272" s="460"/>
      <c r="B272" s="460"/>
      <c r="C272" s="460"/>
      <c r="D272" s="460"/>
      <c r="E272" s="506"/>
      <c r="F272" s="506"/>
      <c r="G272" s="506"/>
      <c r="H272" s="506"/>
      <c r="I272" s="506"/>
      <c r="J272" s="506"/>
      <c r="K272" s="506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</row>
    <row r="273" spans="1:27" s="495" customFormat="1" x14ac:dyDescent="0.2">
      <c r="A273" s="460"/>
      <c r="B273" s="460"/>
      <c r="C273" s="460"/>
      <c r="D273" s="460"/>
      <c r="E273" s="506"/>
      <c r="F273" s="506"/>
      <c r="G273" s="506"/>
      <c r="H273" s="506"/>
      <c r="I273" s="506"/>
      <c r="J273" s="506"/>
      <c r="K273" s="506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</row>
    <row r="274" spans="1:27" s="495" customFormat="1" x14ac:dyDescent="0.2">
      <c r="A274" s="460"/>
      <c r="B274" s="460"/>
      <c r="C274" s="460"/>
      <c r="D274" s="460"/>
      <c r="E274" s="506"/>
      <c r="F274" s="506"/>
      <c r="G274" s="506"/>
      <c r="H274" s="506"/>
      <c r="I274" s="506"/>
      <c r="J274" s="506"/>
      <c r="K274" s="506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</row>
    <row r="275" spans="1:27" s="495" customFormat="1" x14ac:dyDescent="0.2">
      <c r="A275" s="460"/>
      <c r="B275" s="460"/>
      <c r="C275" s="460"/>
      <c r="D275" s="460"/>
      <c r="E275" s="506"/>
      <c r="F275" s="506"/>
      <c r="G275" s="506"/>
      <c r="H275" s="506"/>
      <c r="I275" s="506"/>
      <c r="J275" s="506"/>
      <c r="K275" s="506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</row>
    <row r="276" spans="1:27" s="495" customFormat="1" x14ac:dyDescent="0.2">
      <c r="A276" s="460"/>
      <c r="B276" s="460"/>
      <c r="C276" s="460"/>
      <c r="D276" s="460"/>
      <c r="E276" s="506"/>
      <c r="F276" s="506"/>
      <c r="G276" s="506"/>
      <c r="H276" s="506"/>
      <c r="I276" s="506"/>
      <c r="J276" s="506"/>
      <c r="K276" s="506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</row>
    <row r="277" spans="1:27" s="495" customFormat="1" x14ac:dyDescent="0.2">
      <c r="A277" s="460"/>
      <c r="B277" s="460"/>
      <c r="C277" s="460"/>
      <c r="D277" s="460"/>
      <c r="E277" s="506"/>
      <c r="F277" s="506"/>
      <c r="G277" s="506"/>
      <c r="H277" s="506"/>
      <c r="I277" s="506"/>
      <c r="J277" s="506"/>
      <c r="K277" s="506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</row>
    <row r="278" spans="1:27" s="495" customFormat="1" x14ac:dyDescent="0.2">
      <c r="A278" s="460"/>
      <c r="B278" s="460"/>
      <c r="C278" s="460"/>
      <c r="D278" s="460"/>
      <c r="E278" s="506"/>
      <c r="F278" s="506"/>
      <c r="G278" s="506"/>
      <c r="H278" s="506"/>
      <c r="I278" s="506"/>
      <c r="J278" s="506"/>
      <c r="K278" s="506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</row>
    <row r="279" spans="1:27" s="495" customFormat="1" x14ac:dyDescent="0.2">
      <c r="A279" s="460"/>
      <c r="B279" s="460"/>
      <c r="C279" s="460"/>
      <c r="D279" s="460"/>
      <c r="E279" s="506"/>
      <c r="F279" s="506"/>
      <c r="G279" s="506"/>
      <c r="H279" s="506"/>
      <c r="I279" s="506"/>
      <c r="J279" s="506"/>
      <c r="K279" s="506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</row>
    <row r="280" spans="1:27" s="495" customFormat="1" x14ac:dyDescent="0.2">
      <c r="A280" s="460"/>
      <c r="B280" s="460"/>
      <c r="C280" s="460"/>
      <c r="D280" s="460"/>
      <c r="E280" s="506"/>
      <c r="F280" s="506"/>
      <c r="G280" s="506"/>
      <c r="H280" s="506"/>
      <c r="I280" s="506"/>
      <c r="J280" s="506"/>
      <c r="K280" s="506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</row>
    <row r="281" spans="1:27" s="495" customFormat="1" x14ac:dyDescent="0.2">
      <c r="A281" s="460"/>
      <c r="B281" s="460"/>
      <c r="C281" s="460"/>
      <c r="D281" s="460"/>
      <c r="E281" s="506"/>
      <c r="F281" s="506"/>
      <c r="G281" s="506"/>
      <c r="H281" s="506"/>
      <c r="I281" s="506"/>
      <c r="J281" s="506"/>
      <c r="K281" s="506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</row>
    <row r="282" spans="1:27" s="495" customFormat="1" x14ac:dyDescent="0.2">
      <c r="A282" s="460"/>
      <c r="B282" s="460"/>
      <c r="C282" s="460"/>
      <c r="D282" s="460"/>
      <c r="E282" s="506"/>
      <c r="F282" s="506"/>
      <c r="G282" s="506"/>
      <c r="H282" s="506"/>
      <c r="I282" s="506"/>
      <c r="J282" s="506"/>
      <c r="K282" s="506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</row>
    <row r="283" spans="1:27" s="495" customFormat="1" x14ac:dyDescent="0.2">
      <c r="A283" s="460"/>
      <c r="B283" s="460"/>
      <c r="C283" s="460"/>
      <c r="D283" s="460"/>
      <c r="E283" s="506"/>
      <c r="F283" s="506"/>
      <c r="G283" s="506"/>
      <c r="H283" s="506"/>
      <c r="I283" s="506"/>
      <c r="J283" s="506"/>
      <c r="K283" s="506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</row>
    <row r="284" spans="1:27" s="495" customFormat="1" x14ac:dyDescent="0.2">
      <c r="A284" s="460"/>
      <c r="B284" s="460"/>
      <c r="C284" s="460"/>
      <c r="D284" s="460"/>
      <c r="E284" s="506"/>
      <c r="F284" s="506"/>
      <c r="G284" s="506"/>
      <c r="H284" s="506"/>
      <c r="I284" s="506"/>
      <c r="J284" s="506"/>
      <c r="K284" s="506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</row>
    <row r="285" spans="1:27" s="495" customFormat="1" x14ac:dyDescent="0.2">
      <c r="A285" s="460"/>
      <c r="B285" s="460"/>
      <c r="C285" s="460"/>
      <c r="D285" s="460"/>
      <c r="E285" s="506"/>
      <c r="F285" s="506"/>
      <c r="G285" s="506"/>
      <c r="H285" s="506"/>
      <c r="I285" s="506"/>
      <c r="J285" s="506"/>
      <c r="K285" s="506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</row>
    <row r="286" spans="1:27" s="495" customFormat="1" x14ac:dyDescent="0.2">
      <c r="A286" s="460"/>
      <c r="B286" s="460"/>
      <c r="C286" s="460"/>
      <c r="D286" s="460"/>
      <c r="E286" s="506"/>
      <c r="F286" s="506"/>
      <c r="G286" s="506"/>
      <c r="H286" s="506"/>
      <c r="I286" s="506"/>
      <c r="J286" s="506"/>
      <c r="K286" s="506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</row>
    <row r="287" spans="1:27" s="495" customFormat="1" x14ac:dyDescent="0.2">
      <c r="A287" s="460"/>
      <c r="B287" s="460"/>
      <c r="C287" s="460"/>
      <c r="D287" s="460"/>
      <c r="E287" s="506"/>
      <c r="F287" s="506"/>
      <c r="G287" s="506"/>
      <c r="H287" s="506"/>
      <c r="I287" s="506"/>
      <c r="J287" s="506"/>
      <c r="K287" s="506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</row>
    <row r="288" spans="1:27" s="495" customFormat="1" x14ac:dyDescent="0.2">
      <c r="A288" s="460"/>
      <c r="B288" s="460"/>
      <c r="C288" s="460"/>
      <c r="D288" s="460"/>
      <c r="E288" s="506"/>
      <c r="F288" s="506"/>
      <c r="G288" s="506"/>
      <c r="H288" s="506"/>
      <c r="I288" s="506"/>
      <c r="J288" s="506"/>
      <c r="K288" s="506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</row>
    <row r="289" spans="1:27" s="495" customFormat="1" x14ac:dyDescent="0.2">
      <c r="A289" s="460"/>
      <c r="B289" s="460"/>
      <c r="C289" s="460"/>
      <c r="D289" s="460"/>
      <c r="E289" s="506"/>
      <c r="F289" s="506"/>
      <c r="G289" s="506"/>
      <c r="H289" s="506"/>
      <c r="I289" s="506"/>
      <c r="J289" s="506"/>
      <c r="K289" s="506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</row>
    <row r="290" spans="1:27" s="495" customFormat="1" x14ac:dyDescent="0.2">
      <c r="A290" s="460"/>
      <c r="B290" s="460"/>
      <c r="C290" s="460"/>
      <c r="D290" s="460"/>
      <c r="E290" s="506"/>
      <c r="F290" s="506"/>
      <c r="G290" s="506"/>
      <c r="H290" s="506"/>
      <c r="I290" s="506"/>
      <c r="J290" s="506"/>
      <c r="K290" s="506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</row>
    <row r="291" spans="1:27" s="495" customFormat="1" x14ac:dyDescent="0.2">
      <c r="A291" s="460"/>
      <c r="B291" s="460"/>
      <c r="C291" s="460"/>
      <c r="D291" s="460"/>
      <c r="E291" s="506"/>
      <c r="F291" s="506"/>
      <c r="G291" s="506"/>
      <c r="H291" s="506"/>
      <c r="I291" s="506"/>
      <c r="J291" s="506"/>
      <c r="K291" s="506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</row>
    <row r="292" spans="1:27" s="495" customFormat="1" x14ac:dyDescent="0.2">
      <c r="A292" s="460"/>
      <c r="B292" s="460"/>
      <c r="C292" s="460"/>
      <c r="D292" s="460"/>
      <c r="E292" s="506"/>
      <c r="F292" s="506"/>
      <c r="G292" s="506"/>
      <c r="H292" s="506"/>
      <c r="I292" s="506"/>
      <c r="J292" s="506"/>
      <c r="K292" s="506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</row>
    <row r="293" spans="1:27" s="495" customFormat="1" x14ac:dyDescent="0.2">
      <c r="A293" s="460"/>
      <c r="B293" s="460"/>
      <c r="C293" s="460"/>
      <c r="D293" s="460"/>
      <c r="E293" s="506"/>
      <c r="F293" s="506"/>
      <c r="G293" s="506"/>
      <c r="H293" s="506"/>
      <c r="I293" s="506"/>
      <c r="J293" s="506"/>
      <c r="K293" s="506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</row>
    <row r="294" spans="1:27" s="495" customFormat="1" x14ac:dyDescent="0.2">
      <c r="A294" s="460"/>
      <c r="B294" s="460"/>
      <c r="C294" s="460"/>
      <c r="D294" s="460"/>
      <c r="E294" s="506"/>
      <c r="F294" s="506"/>
      <c r="G294" s="506"/>
      <c r="H294" s="506"/>
      <c r="I294" s="506"/>
      <c r="J294" s="506"/>
      <c r="K294" s="506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</row>
    <row r="295" spans="1:27" s="495" customFormat="1" x14ac:dyDescent="0.2">
      <c r="A295" s="460"/>
      <c r="B295" s="460"/>
      <c r="C295" s="460"/>
      <c r="D295" s="460"/>
      <c r="E295" s="506"/>
      <c r="F295" s="506"/>
      <c r="G295" s="506"/>
      <c r="H295" s="506"/>
      <c r="I295" s="506"/>
      <c r="J295" s="506"/>
      <c r="K295" s="506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</row>
    <row r="296" spans="1:27" s="495" customFormat="1" x14ac:dyDescent="0.2">
      <c r="A296" s="460"/>
      <c r="B296" s="460"/>
      <c r="C296" s="460"/>
      <c r="D296" s="460"/>
      <c r="E296" s="506"/>
      <c r="F296" s="506"/>
      <c r="G296" s="506"/>
      <c r="H296" s="506"/>
      <c r="I296" s="506"/>
      <c r="J296" s="506"/>
      <c r="K296" s="506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</row>
    <row r="297" spans="1:27" s="495" customFormat="1" x14ac:dyDescent="0.2">
      <c r="A297" s="460"/>
      <c r="B297" s="460"/>
      <c r="C297" s="460"/>
      <c r="D297" s="460"/>
      <c r="E297" s="506"/>
      <c r="F297" s="506"/>
      <c r="G297" s="506"/>
      <c r="H297" s="506"/>
      <c r="I297" s="506"/>
      <c r="J297" s="506"/>
      <c r="K297" s="506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</row>
    <row r="298" spans="1:27" s="495" customFormat="1" x14ac:dyDescent="0.2">
      <c r="A298" s="460"/>
      <c r="B298" s="460"/>
      <c r="C298" s="460"/>
      <c r="D298" s="460"/>
      <c r="E298" s="506"/>
      <c r="F298" s="506"/>
      <c r="G298" s="506"/>
      <c r="H298" s="506"/>
      <c r="I298" s="506"/>
      <c r="J298" s="506"/>
      <c r="K298" s="506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</row>
    <row r="299" spans="1:27" s="495" customFormat="1" x14ac:dyDescent="0.2">
      <c r="A299" s="460"/>
      <c r="B299" s="460"/>
      <c r="C299" s="460"/>
      <c r="D299" s="460"/>
      <c r="E299" s="506"/>
      <c r="F299" s="506"/>
      <c r="G299" s="506"/>
      <c r="H299" s="506"/>
      <c r="I299" s="506"/>
      <c r="J299" s="506"/>
      <c r="K299" s="506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</row>
    <row r="300" spans="1:27" s="495" customFormat="1" x14ac:dyDescent="0.2">
      <c r="A300" s="460"/>
      <c r="B300" s="460"/>
      <c r="C300" s="460"/>
      <c r="D300" s="460"/>
      <c r="E300" s="506"/>
      <c r="F300" s="506"/>
      <c r="G300" s="506"/>
      <c r="H300" s="506"/>
      <c r="I300" s="506"/>
      <c r="J300" s="506"/>
      <c r="K300" s="506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</row>
    <row r="301" spans="1:27" s="495" customFormat="1" x14ac:dyDescent="0.2">
      <c r="A301" s="460"/>
      <c r="B301" s="460"/>
      <c r="C301" s="460"/>
      <c r="D301" s="460"/>
      <c r="E301" s="506"/>
      <c r="F301" s="506"/>
      <c r="G301" s="506"/>
      <c r="H301" s="506"/>
      <c r="I301" s="506"/>
      <c r="J301" s="506"/>
      <c r="K301" s="506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</row>
    <row r="302" spans="1:27" s="495" customFormat="1" x14ac:dyDescent="0.2">
      <c r="A302" s="460"/>
      <c r="B302" s="460"/>
      <c r="C302" s="460"/>
      <c r="D302" s="460"/>
      <c r="E302" s="506"/>
      <c r="F302" s="506"/>
      <c r="G302" s="506"/>
      <c r="H302" s="506"/>
      <c r="I302" s="506"/>
      <c r="J302" s="506"/>
      <c r="K302" s="506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</row>
    <row r="303" spans="1:27" s="495" customFormat="1" x14ac:dyDescent="0.2">
      <c r="A303" s="460"/>
      <c r="B303" s="460"/>
      <c r="C303" s="460"/>
      <c r="D303" s="460"/>
      <c r="E303" s="506"/>
      <c r="F303" s="506"/>
      <c r="G303" s="506"/>
      <c r="H303" s="506"/>
      <c r="I303" s="506"/>
      <c r="J303" s="506"/>
      <c r="K303" s="506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</row>
    <row r="304" spans="1:27" s="495" customFormat="1" x14ac:dyDescent="0.2">
      <c r="A304" s="460"/>
      <c r="B304" s="460"/>
      <c r="C304" s="460"/>
      <c r="D304" s="460"/>
      <c r="E304" s="506"/>
      <c r="F304" s="506"/>
      <c r="G304" s="506"/>
      <c r="H304" s="506"/>
      <c r="I304" s="506"/>
      <c r="J304" s="506"/>
      <c r="K304" s="506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</row>
    <row r="305" spans="1:27" s="495" customFormat="1" x14ac:dyDescent="0.2">
      <c r="A305" s="460"/>
      <c r="B305" s="460"/>
      <c r="C305" s="460"/>
      <c r="D305" s="460"/>
      <c r="E305" s="506"/>
      <c r="F305" s="506"/>
      <c r="G305" s="506"/>
      <c r="H305" s="506"/>
      <c r="I305" s="506"/>
      <c r="J305" s="506"/>
      <c r="K305" s="506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</row>
    <row r="306" spans="1:27" s="495" customFormat="1" x14ac:dyDescent="0.2">
      <c r="A306" s="460"/>
      <c r="B306" s="460"/>
      <c r="C306" s="460"/>
      <c r="D306" s="460"/>
      <c r="E306" s="506"/>
      <c r="F306" s="506"/>
      <c r="G306" s="506"/>
      <c r="H306" s="506"/>
      <c r="I306" s="506"/>
      <c r="J306" s="506"/>
      <c r="K306" s="506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</row>
    <row r="307" spans="1:27" s="495" customFormat="1" x14ac:dyDescent="0.2">
      <c r="A307" s="460"/>
      <c r="B307" s="460"/>
      <c r="C307" s="460"/>
      <c r="D307" s="460"/>
      <c r="E307" s="506"/>
      <c r="F307" s="506"/>
      <c r="G307" s="506"/>
      <c r="H307" s="506"/>
      <c r="I307" s="506"/>
      <c r="J307" s="506"/>
      <c r="K307" s="506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</row>
    <row r="308" spans="1:27" s="495" customFormat="1" x14ac:dyDescent="0.2">
      <c r="A308" s="460"/>
      <c r="B308" s="460"/>
      <c r="C308" s="460"/>
      <c r="D308" s="460"/>
      <c r="E308" s="506"/>
      <c r="F308" s="506"/>
      <c r="G308" s="506"/>
      <c r="H308" s="506"/>
      <c r="I308" s="506"/>
      <c r="J308" s="506"/>
      <c r="K308" s="506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</row>
    <row r="309" spans="1:27" s="495" customFormat="1" x14ac:dyDescent="0.2">
      <c r="A309" s="460"/>
      <c r="B309" s="460"/>
      <c r="C309" s="460"/>
      <c r="D309" s="460"/>
      <c r="E309" s="506"/>
      <c r="F309" s="506"/>
      <c r="G309" s="506"/>
      <c r="H309" s="506"/>
      <c r="I309" s="506"/>
      <c r="J309" s="506"/>
      <c r="K309" s="506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</row>
    <row r="310" spans="1:27" s="495" customFormat="1" x14ac:dyDescent="0.2">
      <c r="A310" s="460"/>
      <c r="B310" s="460"/>
      <c r="C310" s="460"/>
      <c r="D310" s="460"/>
      <c r="E310" s="506"/>
      <c r="F310" s="506"/>
      <c r="G310" s="506"/>
      <c r="H310" s="506"/>
      <c r="I310" s="506"/>
      <c r="J310" s="506"/>
      <c r="K310" s="506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</row>
    <row r="311" spans="1:27" s="495" customFormat="1" x14ac:dyDescent="0.2">
      <c r="A311" s="460"/>
      <c r="B311" s="460"/>
      <c r="C311" s="460"/>
      <c r="D311" s="460"/>
      <c r="E311" s="506"/>
      <c r="F311" s="506"/>
      <c r="G311" s="506"/>
      <c r="H311" s="506"/>
      <c r="I311" s="506"/>
      <c r="J311" s="506"/>
      <c r="K311" s="506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</row>
    <row r="312" spans="1:27" s="495" customFormat="1" x14ac:dyDescent="0.2">
      <c r="A312" s="460"/>
      <c r="B312" s="460"/>
      <c r="C312" s="460"/>
      <c r="D312" s="460"/>
      <c r="E312" s="506"/>
      <c r="F312" s="506"/>
      <c r="G312" s="506"/>
      <c r="H312" s="506"/>
      <c r="I312" s="506"/>
      <c r="J312" s="506"/>
      <c r="K312" s="506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</row>
    <row r="313" spans="1:27" s="495" customFormat="1" x14ac:dyDescent="0.2">
      <c r="A313" s="460"/>
      <c r="B313" s="460"/>
      <c r="C313" s="460"/>
      <c r="D313" s="460"/>
      <c r="E313" s="506"/>
      <c r="F313" s="506"/>
      <c r="G313" s="506"/>
      <c r="H313" s="506"/>
      <c r="I313" s="506"/>
      <c r="J313" s="506"/>
      <c r="K313" s="506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</row>
    <row r="314" spans="1:27" s="495" customFormat="1" x14ac:dyDescent="0.2">
      <c r="A314" s="460"/>
      <c r="B314" s="460"/>
      <c r="C314" s="460"/>
      <c r="D314" s="460"/>
      <c r="E314" s="506"/>
      <c r="F314" s="506"/>
      <c r="G314" s="506"/>
      <c r="H314" s="506"/>
      <c r="I314" s="506"/>
      <c r="J314" s="506"/>
      <c r="K314" s="506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</row>
    <row r="315" spans="1:27" s="495" customFormat="1" x14ac:dyDescent="0.2">
      <c r="A315" s="460"/>
      <c r="B315" s="460"/>
      <c r="C315" s="460"/>
      <c r="D315" s="460"/>
      <c r="E315" s="506"/>
      <c r="F315" s="506"/>
      <c r="G315" s="506"/>
      <c r="H315" s="506"/>
      <c r="I315" s="506"/>
      <c r="J315" s="506"/>
      <c r="K315" s="506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</row>
    <row r="316" spans="1:27" s="495" customFormat="1" x14ac:dyDescent="0.2">
      <c r="A316" s="460"/>
      <c r="B316" s="460"/>
      <c r="C316" s="460"/>
      <c r="D316" s="460"/>
      <c r="E316" s="506"/>
      <c r="F316" s="506"/>
      <c r="G316" s="506"/>
      <c r="H316" s="506"/>
      <c r="I316" s="506"/>
      <c r="J316" s="506"/>
      <c r="K316" s="506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</row>
    <row r="317" spans="1:27" s="495" customFormat="1" x14ac:dyDescent="0.2">
      <c r="A317" s="460"/>
      <c r="B317" s="460"/>
      <c r="C317" s="460"/>
      <c r="D317" s="460"/>
      <c r="E317" s="506"/>
      <c r="F317" s="506"/>
      <c r="G317" s="506"/>
      <c r="H317" s="506"/>
      <c r="I317" s="506"/>
      <c r="J317" s="506"/>
      <c r="K317" s="506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</row>
    <row r="318" spans="1:27" s="495" customFormat="1" x14ac:dyDescent="0.2">
      <c r="A318" s="460"/>
      <c r="B318" s="460"/>
      <c r="C318" s="460"/>
      <c r="D318" s="460"/>
      <c r="E318" s="506"/>
      <c r="F318" s="506"/>
      <c r="G318" s="506"/>
      <c r="H318" s="506"/>
      <c r="I318" s="506"/>
      <c r="J318" s="506"/>
      <c r="K318" s="506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</row>
    <row r="319" spans="1:27" s="495" customFormat="1" x14ac:dyDescent="0.2">
      <c r="A319" s="460"/>
      <c r="B319" s="460"/>
      <c r="C319" s="460"/>
      <c r="D319" s="460"/>
      <c r="E319" s="506"/>
      <c r="F319" s="506"/>
      <c r="G319" s="506"/>
      <c r="H319" s="506"/>
      <c r="I319" s="506"/>
      <c r="J319" s="506"/>
      <c r="K319" s="506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</row>
    <row r="320" spans="1:27" s="495" customFormat="1" x14ac:dyDescent="0.2">
      <c r="A320" s="460"/>
      <c r="B320" s="460"/>
      <c r="C320" s="460"/>
      <c r="D320" s="460"/>
      <c r="E320" s="506"/>
      <c r="F320" s="506"/>
      <c r="G320" s="506"/>
      <c r="H320" s="506"/>
      <c r="I320" s="506"/>
      <c r="J320" s="506"/>
      <c r="K320" s="506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</row>
    <row r="321" spans="1:27" s="495" customFormat="1" x14ac:dyDescent="0.2">
      <c r="A321" s="460"/>
      <c r="B321" s="460"/>
      <c r="C321" s="460"/>
      <c r="D321" s="460"/>
      <c r="E321" s="506"/>
      <c r="F321" s="506"/>
      <c r="G321" s="506"/>
      <c r="H321" s="506"/>
      <c r="I321" s="506"/>
      <c r="J321" s="506"/>
      <c r="K321" s="506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</row>
    <row r="322" spans="1:27" s="495" customFormat="1" x14ac:dyDescent="0.2">
      <c r="A322" s="460"/>
      <c r="B322" s="460"/>
      <c r="C322" s="460"/>
      <c r="D322" s="460"/>
      <c r="E322" s="506"/>
      <c r="F322" s="506"/>
      <c r="G322" s="506"/>
      <c r="H322" s="506"/>
      <c r="I322" s="506"/>
      <c r="J322" s="506"/>
      <c r="K322" s="506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</row>
    <row r="323" spans="1:27" s="495" customFormat="1" x14ac:dyDescent="0.2">
      <c r="A323" s="460"/>
      <c r="B323" s="460"/>
      <c r="C323" s="460"/>
      <c r="D323" s="460"/>
      <c r="E323" s="506"/>
      <c r="F323" s="506"/>
      <c r="G323" s="506"/>
      <c r="H323" s="506"/>
      <c r="I323" s="506"/>
      <c r="J323" s="506"/>
      <c r="K323" s="506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</row>
    <row r="324" spans="1:27" s="495" customFormat="1" x14ac:dyDescent="0.2">
      <c r="A324" s="460"/>
      <c r="B324" s="460"/>
      <c r="C324" s="460"/>
      <c r="D324" s="460"/>
      <c r="E324" s="506"/>
      <c r="F324" s="506"/>
      <c r="G324" s="506"/>
      <c r="H324" s="506"/>
      <c r="I324" s="506"/>
      <c r="J324" s="506"/>
      <c r="K324" s="506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</row>
    <row r="325" spans="1:27" s="495" customFormat="1" x14ac:dyDescent="0.2">
      <c r="A325" s="460"/>
      <c r="B325" s="460"/>
      <c r="C325" s="460"/>
      <c r="D325" s="460"/>
      <c r="E325" s="506"/>
      <c r="F325" s="506"/>
      <c r="G325" s="506"/>
      <c r="H325" s="506"/>
      <c r="I325" s="506"/>
      <c r="J325" s="506"/>
      <c r="K325" s="506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</row>
    <row r="326" spans="1:27" s="495" customFormat="1" x14ac:dyDescent="0.2">
      <c r="A326" s="460"/>
      <c r="B326" s="460"/>
      <c r="C326" s="460"/>
      <c r="D326" s="460"/>
      <c r="E326" s="506"/>
      <c r="F326" s="506"/>
      <c r="G326" s="506"/>
      <c r="H326" s="506"/>
      <c r="I326" s="506"/>
      <c r="J326" s="506"/>
      <c r="K326" s="506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</row>
    <row r="327" spans="1:27" s="495" customFormat="1" x14ac:dyDescent="0.2">
      <c r="A327" s="460"/>
      <c r="B327" s="460"/>
      <c r="C327" s="460"/>
      <c r="D327" s="460"/>
      <c r="E327" s="506"/>
      <c r="F327" s="506"/>
      <c r="G327" s="506"/>
      <c r="H327" s="506"/>
      <c r="I327" s="506"/>
      <c r="J327" s="506"/>
      <c r="K327" s="506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</row>
    <row r="328" spans="1:27" s="495" customFormat="1" x14ac:dyDescent="0.2">
      <c r="A328" s="460"/>
      <c r="B328" s="460"/>
      <c r="C328" s="460"/>
      <c r="D328" s="460"/>
      <c r="E328" s="506"/>
      <c r="F328" s="506"/>
      <c r="G328" s="506"/>
      <c r="H328" s="506"/>
      <c r="I328" s="506"/>
      <c r="J328" s="506"/>
      <c r="K328" s="506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</row>
    <row r="329" spans="1:27" s="495" customFormat="1" x14ac:dyDescent="0.2">
      <c r="A329" s="460"/>
      <c r="B329" s="460"/>
      <c r="C329" s="460"/>
      <c r="D329" s="460"/>
      <c r="E329" s="506"/>
      <c r="F329" s="506"/>
      <c r="G329" s="506"/>
      <c r="H329" s="506"/>
      <c r="I329" s="506"/>
      <c r="J329" s="506"/>
      <c r="K329" s="506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</row>
    <row r="330" spans="1:27" s="495" customFormat="1" x14ac:dyDescent="0.2">
      <c r="A330" s="460"/>
      <c r="B330" s="460"/>
      <c r="C330" s="460"/>
      <c r="D330" s="460"/>
      <c r="E330" s="506"/>
      <c r="F330" s="506"/>
      <c r="G330" s="506"/>
      <c r="H330" s="506"/>
      <c r="I330" s="506"/>
      <c r="J330" s="506"/>
      <c r="K330" s="506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</row>
    <row r="331" spans="1:27" s="495" customFormat="1" x14ac:dyDescent="0.2">
      <c r="A331" s="460"/>
      <c r="B331" s="460"/>
      <c r="C331" s="460"/>
      <c r="D331" s="460"/>
      <c r="E331" s="506"/>
      <c r="F331" s="506"/>
      <c r="G331" s="506"/>
      <c r="H331" s="506"/>
      <c r="I331" s="506"/>
      <c r="J331" s="506"/>
      <c r="K331" s="506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</row>
    <row r="332" spans="1:27" s="495" customFormat="1" x14ac:dyDescent="0.2">
      <c r="A332" s="460"/>
      <c r="B332" s="460"/>
      <c r="C332" s="460"/>
      <c r="D332" s="460"/>
      <c r="E332" s="506"/>
      <c r="F332" s="506"/>
      <c r="G332" s="506"/>
      <c r="H332" s="506"/>
      <c r="I332" s="506"/>
      <c r="J332" s="506"/>
      <c r="K332" s="506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</row>
    <row r="333" spans="1:27" s="495" customFormat="1" x14ac:dyDescent="0.2">
      <c r="A333" s="460"/>
      <c r="B333" s="460"/>
      <c r="C333" s="460"/>
      <c r="D333" s="460"/>
      <c r="E333" s="506"/>
      <c r="F333" s="506"/>
      <c r="G333" s="506"/>
      <c r="H333" s="506"/>
      <c r="I333" s="506"/>
      <c r="J333" s="506"/>
      <c r="K333" s="506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</row>
    <row r="334" spans="1:27" s="495" customFormat="1" x14ac:dyDescent="0.2">
      <c r="A334" s="460"/>
      <c r="B334" s="460"/>
      <c r="C334" s="460"/>
      <c r="D334" s="460"/>
      <c r="E334" s="506"/>
      <c r="F334" s="506"/>
      <c r="G334" s="506"/>
      <c r="H334" s="506"/>
      <c r="I334" s="506"/>
      <c r="J334" s="506"/>
      <c r="K334" s="506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</row>
    <row r="335" spans="1:27" s="495" customFormat="1" x14ac:dyDescent="0.2">
      <c r="A335" s="460"/>
      <c r="B335" s="460"/>
      <c r="C335" s="460"/>
      <c r="D335" s="460"/>
      <c r="E335" s="506"/>
      <c r="F335" s="506"/>
      <c r="G335" s="506"/>
      <c r="H335" s="506"/>
      <c r="I335" s="506"/>
      <c r="J335" s="506"/>
      <c r="K335" s="506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</row>
    <row r="336" spans="1:27" s="495" customFormat="1" x14ac:dyDescent="0.2">
      <c r="A336" s="460"/>
      <c r="B336" s="460"/>
      <c r="C336" s="460"/>
      <c r="D336" s="460"/>
      <c r="E336" s="506"/>
      <c r="F336" s="506"/>
      <c r="G336" s="506"/>
      <c r="H336" s="506"/>
      <c r="I336" s="506"/>
      <c r="J336" s="506"/>
      <c r="K336" s="506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</row>
    <row r="337" spans="1:27" s="495" customFormat="1" x14ac:dyDescent="0.2">
      <c r="A337" s="460"/>
      <c r="B337" s="460"/>
      <c r="C337" s="460"/>
      <c r="D337" s="460"/>
      <c r="E337" s="506"/>
      <c r="F337" s="506"/>
      <c r="G337" s="506"/>
      <c r="H337" s="506"/>
      <c r="I337" s="506"/>
      <c r="J337" s="506"/>
      <c r="K337" s="506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</row>
    <row r="338" spans="1:27" s="495" customFormat="1" x14ac:dyDescent="0.2">
      <c r="A338" s="460"/>
      <c r="B338" s="460"/>
      <c r="C338" s="460"/>
      <c r="D338" s="460"/>
      <c r="E338" s="506"/>
      <c r="F338" s="506"/>
      <c r="G338" s="506"/>
      <c r="H338" s="506"/>
      <c r="I338" s="506"/>
      <c r="J338" s="506"/>
      <c r="K338" s="506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</row>
    <row r="339" spans="1:27" s="495" customFormat="1" x14ac:dyDescent="0.2">
      <c r="A339" s="460"/>
      <c r="B339" s="460"/>
      <c r="C339" s="460"/>
      <c r="D339" s="460"/>
      <c r="E339" s="506"/>
      <c r="F339" s="506"/>
      <c r="G339" s="506"/>
      <c r="H339" s="506"/>
      <c r="I339" s="506"/>
      <c r="J339" s="506"/>
      <c r="K339" s="506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</row>
    <row r="340" spans="1:27" s="495" customFormat="1" x14ac:dyDescent="0.2">
      <c r="A340" s="460"/>
      <c r="B340" s="460"/>
      <c r="C340" s="460"/>
      <c r="D340" s="460"/>
      <c r="E340" s="506"/>
      <c r="F340" s="506"/>
      <c r="G340" s="506"/>
      <c r="H340" s="506"/>
      <c r="I340" s="506"/>
      <c r="J340" s="506"/>
      <c r="K340" s="506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</row>
    <row r="341" spans="1:27" s="495" customFormat="1" x14ac:dyDescent="0.2">
      <c r="A341" s="460"/>
      <c r="B341" s="460"/>
      <c r="C341" s="460"/>
      <c r="D341" s="460"/>
      <c r="E341" s="506"/>
      <c r="F341" s="506"/>
      <c r="G341" s="506"/>
      <c r="H341" s="506"/>
      <c r="I341" s="506"/>
      <c r="J341" s="506"/>
      <c r="K341" s="506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</row>
    <row r="342" spans="1:27" s="495" customFormat="1" x14ac:dyDescent="0.2">
      <c r="A342" s="460"/>
      <c r="B342" s="460"/>
      <c r="C342" s="460"/>
      <c r="D342" s="460"/>
      <c r="E342" s="506"/>
      <c r="F342" s="506"/>
      <c r="G342" s="506"/>
      <c r="H342" s="506"/>
      <c r="I342" s="506"/>
      <c r="J342" s="506"/>
      <c r="K342" s="506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</row>
    <row r="343" spans="1:27" s="495" customFormat="1" x14ac:dyDescent="0.2">
      <c r="A343" s="460"/>
      <c r="B343" s="460"/>
      <c r="C343" s="460"/>
      <c r="D343" s="460"/>
      <c r="E343" s="506"/>
      <c r="F343" s="506"/>
      <c r="G343" s="506"/>
      <c r="H343" s="506"/>
      <c r="I343" s="506"/>
      <c r="J343" s="506"/>
      <c r="K343" s="506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</row>
    <row r="344" spans="1:27" s="495" customFormat="1" x14ac:dyDescent="0.2">
      <c r="A344" s="460"/>
      <c r="B344" s="460"/>
      <c r="C344" s="460"/>
      <c r="D344" s="460"/>
      <c r="E344" s="506"/>
      <c r="F344" s="506"/>
      <c r="G344" s="506"/>
      <c r="H344" s="506"/>
      <c r="I344" s="506"/>
      <c r="J344" s="506"/>
      <c r="K344" s="506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</row>
    <row r="345" spans="1:27" s="495" customFormat="1" x14ac:dyDescent="0.2">
      <c r="A345" s="460"/>
      <c r="B345" s="460"/>
      <c r="C345" s="460"/>
      <c r="D345" s="460"/>
      <c r="E345" s="506"/>
      <c r="F345" s="506"/>
      <c r="G345" s="506"/>
      <c r="H345" s="506"/>
      <c r="I345" s="506"/>
      <c r="J345" s="506"/>
      <c r="K345" s="506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</row>
    <row r="346" spans="1:27" s="495" customFormat="1" x14ac:dyDescent="0.2">
      <c r="A346" s="460"/>
      <c r="B346" s="460"/>
      <c r="C346" s="460"/>
      <c r="D346" s="460"/>
      <c r="E346" s="506"/>
      <c r="F346" s="506"/>
      <c r="G346" s="506"/>
      <c r="H346" s="506"/>
      <c r="I346" s="506"/>
      <c r="J346" s="506"/>
      <c r="K346" s="506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</row>
    <row r="347" spans="1:27" s="495" customFormat="1" x14ac:dyDescent="0.2">
      <c r="A347" s="460"/>
      <c r="B347" s="460"/>
      <c r="C347" s="460"/>
      <c r="D347" s="460"/>
      <c r="E347" s="506"/>
      <c r="F347" s="506"/>
      <c r="G347" s="506"/>
      <c r="H347" s="506"/>
      <c r="I347" s="506"/>
      <c r="J347" s="506"/>
      <c r="K347" s="506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</row>
    <row r="348" spans="1:27" s="495" customFormat="1" x14ac:dyDescent="0.2">
      <c r="A348" s="460"/>
      <c r="B348" s="460"/>
      <c r="C348" s="460"/>
      <c r="D348" s="460"/>
      <c r="E348" s="506"/>
      <c r="F348" s="506"/>
      <c r="G348" s="506"/>
      <c r="H348" s="506"/>
      <c r="I348" s="506"/>
      <c r="J348" s="506"/>
      <c r="K348" s="506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</row>
    <row r="349" spans="1:27" s="495" customFormat="1" x14ac:dyDescent="0.2">
      <c r="A349" s="460"/>
      <c r="B349" s="460"/>
      <c r="C349" s="460"/>
      <c r="D349" s="460"/>
      <c r="E349" s="506"/>
      <c r="F349" s="506"/>
      <c r="G349" s="506"/>
      <c r="H349" s="506"/>
      <c r="I349" s="506"/>
      <c r="J349" s="506"/>
      <c r="K349" s="506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</row>
    <row r="350" spans="1:27" s="495" customFormat="1" x14ac:dyDescent="0.2">
      <c r="A350" s="460"/>
      <c r="B350" s="460"/>
      <c r="C350" s="460"/>
      <c r="D350" s="460"/>
      <c r="E350" s="506"/>
      <c r="F350" s="506"/>
      <c r="G350" s="506"/>
      <c r="H350" s="506"/>
      <c r="I350" s="506"/>
      <c r="J350" s="506"/>
      <c r="K350" s="506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</row>
    <row r="351" spans="1:27" s="495" customFormat="1" x14ac:dyDescent="0.2">
      <c r="A351" s="460"/>
      <c r="B351" s="460"/>
      <c r="C351" s="460"/>
      <c r="D351" s="460"/>
      <c r="E351" s="506"/>
      <c r="F351" s="506"/>
      <c r="G351" s="506"/>
      <c r="H351" s="506"/>
      <c r="I351" s="506"/>
      <c r="J351" s="506"/>
      <c r="K351" s="506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</row>
    <row r="352" spans="1:27" s="495" customFormat="1" x14ac:dyDescent="0.2">
      <c r="A352" s="460"/>
      <c r="B352" s="460"/>
      <c r="C352" s="460"/>
      <c r="D352" s="460"/>
      <c r="E352" s="506"/>
      <c r="F352" s="506"/>
      <c r="G352" s="506"/>
      <c r="H352" s="506"/>
      <c r="I352" s="506"/>
      <c r="J352" s="506"/>
      <c r="K352" s="506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</row>
    <row r="353" spans="1:27" s="495" customFormat="1" x14ac:dyDescent="0.2">
      <c r="A353" s="460"/>
      <c r="B353" s="460"/>
      <c r="C353" s="460"/>
      <c r="D353" s="460"/>
      <c r="E353" s="506"/>
      <c r="F353" s="506"/>
      <c r="G353" s="506"/>
      <c r="H353" s="506"/>
      <c r="I353" s="506"/>
      <c r="J353" s="506"/>
      <c r="K353" s="506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</row>
    <row r="354" spans="1:27" s="495" customFormat="1" x14ac:dyDescent="0.2">
      <c r="A354" s="460"/>
      <c r="B354" s="460"/>
      <c r="C354" s="460"/>
      <c r="D354" s="460"/>
      <c r="E354" s="506"/>
      <c r="F354" s="506"/>
      <c r="G354" s="506"/>
      <c r="H354" s="506"/>
      <c r="I354" s="506"/>
      <c r="J354" s="506"/>
      <c r="K354" s="506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</row>
    <row r="355" spans="1:27" s="495" customFormat="1" x14ac:dyDescent="0.2">
      <c r="A355" s="460"/>
      <c r="B355" s="460"/>
      <c r="C355" s="460"/>
      <c r="D355" s="460"/>
      <c r="E355" s="506"/>
      <c r="F355" s="506"/>
      <c r="G355" s="506"/>
      <c r="H355" s="506"/>
      <c r="I355" s="506"/>
      <c r="J355" s="506"/>
      <c r="K355" s="506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</row>
    <row r="356" spans="1:27" s="495" customFormat="1" x14ac:dyDescent="0.2">
      <c r="A356" s="460"/>
      <c r="B356" s="460"/>
      <c r="C356" s="460"/>
      <c r="D356" s="460"/>
      <c r="E356" s="506"/>
      <c r="F356" s="506"/>
      <c r="G356" s="506"/>
      <c r="H356" s="506"/>
      <c r="I356" s="506"/>
      <c r="J356" s="506"/>
      <c r="K356" s="506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</row>
    <row r="357" spans="1:27" s="495" customFormat="1" x14ac:dyDescent="0.2">
      <c r="A357" s="460"/>
      <c r="B357" s="460"/>
      <c r="C357" s="460"/>
      <c r="D357" s="460"/>
      <c r="E357" s="506"/>
      <c r="F357" s="506"/>
      <c r="G357" s="506"/>
      <c r="H357" s="506"/>
      <c r="I357" s="506"/>
      <c r="J357" s="506"/>
      <c r="K357" s="506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</row>
    <row r="358" spans="1:27" s="495" customFormat="1" x14ac:dyDescent="0.2">
      <c r="A358" s="460"/>
      <c r="B358" s="460"/>
      <c r="C358" s="460"/>
      <c r="D358" s="460"/>
      <c r="E358" s="506"/>
      <c r="F358" s="506"/>
      <c r="G358" s="506"/>
      <c r="H358" s="506"/>
      <c r="I358" s="506"/>
      <c r="J358" s="506"/>
      <c r="K358" s="506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</row>
    <row r="359" spans="1:27" s="495" customFormat="1" x14ac:dyDescent="0.2">
      <c r="A359" s="460"/>
      <c r="B359" s="460"/>
      <c r="C359" s="460"/>
      <c r="D359" s="460"/>
      <c r="E359" s="506"/>
      <c r="F359" s="506"/>
      <c r="G359" s="506"/>
      <c r="H359" s="506"/>
      <c r="I359" s="506"/>
      <c r="J359" s="506"/>
      <c r="K359" s="506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</row>
    <row r="360" spans="1:27" s="495" customFormat="1" x14ac:dyDescent="0.2">
      <c r="A360" s="460"/>
      <c r="B360" s="460"/>
      <c r="C360" s="460"/>
      <c r="D360" s="460"/>
      <c r="E360" s="506"/>
      <c r="F360" s="506"/>
      <c r="G360" s="506"/>
      <c r="H360" s="506"/>
      <c r="I360" s="506"/>
      <c r="J360" s="506"/>
      <c r="K360" s="506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</row>
    <row r="361" spans="1:27" s="495" customFormat="1" x14ac:dyDescent="0.2">
      <c r="A361" s="460"/>
      <c r="B361" s="460"/>
      <c r="C361" s="460"/>
      <c r="D361" s="460"/>
      <c r="E361" s="506"/>
      <c r="F361" s="506"/>
      <c r="G361" s="506"/>
      <c r="H361" s="506"/>
      <c r="I361" s="506"/>
      <c r="J361" s="506"/>
      <c r="K361" s="506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</row>
    <row r="362" spans="1:27" s="495" customFormat="1" x14ac:dyDescent="0.2">
      <c r="A362" s="460"/>
      <c r="B362" s="460"/>
      <c r="C362" s="460"/>
      <c r="D362" s="460"/>
      <c r="E362" s="506"/>
      <c r="F362" s="506"/>
      <c r="G362" s="506"/>
      <c r="H362" s="506"/>
      <c r="I362" s="506"/>
      <c r="J362" s="506"/>
      <c r="K362" s="506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</row>
    <row r="363" spans="1:27" s="495" customFormat="1" x14ac:dyDescent="0.2">
      <c r="A363" s="460"/>
      <c r="B363" s="460"/>
      <c r="C363" s="460"/>
      <c r="D363" s="460"/>
      <c r="E363" s="506"/>
      <c r="F363" s="506"/>
      <c r="G363" s="506"/>
      <c r="H363" s="506"/>
      <c r="I363" s="506"/>
      <c r="J363" s="506"/>
      <c r="K363" s="506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</row>
    <row r="364" spans="1:27" s="495" customFormat="1" x14ac:dyDescent="0.2">
      <c r="A364" s="460"/>
      <c r="B364" s="460"/>
      <c r="C364" s="460"/>
      <c r="D364" s="460"/>
      <c r="E364" s="506"/>
      <c r="F364" s="506"/>
      <c r="G364" s="506"/>
      <c r="H364" s="506"/>
      <c r="I364" s="506"/>
      <c r="J364" s="506"/>
      <c r="K364" s="506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</row>
    <row r="365" spans="1:27" s="495" customFormat="1" x14ac:dyDescent="0.2">
      <c r="A365" s="460"/>
      <c r="B365" s="460"/>
      <c r="C365" s="460"/>
      <c r="D365" s="460"/>
      <c r="E365" s="506"/>
      <c r="F365" s="506"/>
      <c r="G365" s="506"/>
      <c r="H365" s="506"/>
      <c r="I365" s="506"/>
      <c r="J365" s="506"/>
      <c r="K365" s="506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</row>
    <row r="366" spans="1:27" s="495" customFormat="1" x14ac:dyDescent="0.2">
      <c r="A366" s="460"/>
      <c r="B366" s="460"/>
      <c r="C366" s="460"/>
      <c r="D366" s="460"/>
      <c r="E366" s="506"/>
      <c r="F366" s="506"/>
      <c r="G366" s="506"/>
      <c r="H366" s="506"/>
      <c r="I366" s="506"/>
      <c r="J366" s="506"/>
      <c r="K366" s="506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</row>
    <row r="367" spans="1:27" s="495" customFormat="1" x14ac:dyDescent="0.2">
      <c r="A367" s="460"/>
      <c r="B367" s="460"/>
      <c r="C367" s="460"/>
      <c r="D367" s="460"/>
      <c r="E367" s="506"/>
      <c r="F367" s="506"/>
      <c r="G367" s="506"/>
      <c r="H367" s="506"/>
      <c r="I367" s="506"/>
      <c r="J367" s="506"/>
      <c r="K367" s="506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</row>
    <row r="368" spans="1:27" s="495" customFormat="1" x14ac:dyDescent="0.2">
      <c r="A368" s="460"/>
      <c r="B368" s="460"/>
      <c r="C368" s="460"/>
      <c r="D368" s="460"/>
      <c r="E368" s="506"/>
      <c r="F368" s="506"/>
      <c r="G368" s="506"/>
      <c r="H368" s="506"/>
      <c r="I368" s="506"/>
      <c r="J368" s="506"/>
      <c r="K368" s="506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</row>
    <row r="369" spans="1:27" s="495" customFormat="1" x14ac:dyDescent="0.2">
      <c r="A369" s="460"/>
      <c r="B369" s="460"/>
      <c r="C369" s="460"/>
      <c r="D369" s="460"/>
      <c r="E369" s="506"/>
      <c r="F369" s="506"/>
      <c r="G369" s="506"/>
      <c r="H369" s="506"/>
      <c r="I369" s="506"/>
      <c r="J369" s="506"/>
      <c r="K369" s="506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</row>
    <row r="370" spans="1:27" s="495" customFormat="1" x14ac:dyDescent="0.2">
      <c r="A370" s="460"/>
      <c r="B370" s="460"/>
      <c r="C370" s="460"/>
      <c r="D370" s="460"/>
      <c r="E370" s="506"/>
      <c r="F370" s="506"/>
      <c r="G370" s="506"/>
      <c r="H370" s="506"/>
      <c r="I370" s="506"/>
      <c r="J370" s="506"/>
      <c r="K370" s="506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</row>
    <row r="371" spans="1:27" s="495" customFormat="1" x14ac:dyDescent="0.2">
      <c r="A371" s="460"/>
      <c r="B371" s="460"/>
      <c r="C371" s="460"/>
      <c r="D371" s="460"/>
      <c r="E371" s="506"/>
      <c r="F371" s="506"/>
      <c r="G371" s="506"/>
      <c r="H371" s="506"/>
      <c r="I371" s="506"/>
      <c r="J371" s="506"/>
      <c r="K371" s="506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</row>
    <row r="372" spans="1:27" s="495" customFormat="1" x14ac:dyDescent="0.2">
      <c r="A372" s="460"/>
      <c r="B372" s="460"/>
      <c r="C372" s="460"/>
      <c r="D372" s="460"/>
      <c r="E372" s="506"/>
      <c r="F372" s="506"/>
      <c r="G372" s="506"/>
      <c r="H372" s="506"/>
      <c r="I372" s="506"/>
      <c r="J372" s="506"/>
      <c r="K372" s="506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</row>
    <row r="373" spans="1:27" s="495" customFormat="1" x14ac:dyDescent="0.2">
      <c r="A373" s="460"/>
      <c r="B373" s="460"/>
      <c r="C373" s="460"/>
      <c r="D373" s="460"/>
      <c r="E373" s="506"/>
      <c r="F373" s="506"/>
      <c r="G373" s="506"/>
      <c r="H373" s="506"/>
      <c r="I373" s="506"/>
      <c r="J373" s="506"/>
      <c r="K373" s="506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</row>
    <row r="374" spans="1:27" s="495" customFormat="1" x14ac:dyDescent="0.2">
      <c r="A374" s="460"/>
      <c r="B374" s="460"/>
      <c r="C374" s="460"/>
      <c r="D374" s="460"/>
      <c r="E374" s="506"/>
      <c r="F374" s="506"/>
      <c r="G374" s="506"/>
      <c r="H374" s="506"/>
      <c r="I374" s="506"/>
      <c r="J374" s="506"/>
      <c r="K374" s="506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</row>
    <row r="375" spans="1:27" s="495" customFormat="1" x14ac:dyDescent="0.2">
      <c r="A375" s="460"/>
      <c r="B375" s="460"/>
      <c r="C375" s="460"/>
      <c r="D375" s="460"/>
      <c r="E375" s="506"/>
      <c r="F375" s="506"/>
      <c r="G375" s="506"/>
      <c r="H375" s="506"/>
      <c r="I375" s="506"/>
      <c r="J375" s="506"/>
      <c r="K375" s="506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</row>
    <row r="376" spans="1:27" s="495" customFormat="1" x14ac:dyDescent="0.2">
      <c r="A376" s="460"/>
      <c r="B376" s="460"/>
      <c r="C376" s="460"/>
      <c r="D376" s="460"/>
      <c r="E376" s="506"/>
      <c r="F376" s="506"/>
      <c r="G376" s="506"/>
      <c r="H376" s="506"/>
      <c r="I376" s="506"/>
      <c r="J376" s="506"/>
      <c r="K376" s="506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</row>
    <row r="377" spans="1:27" s="495" customFormat="1" x14ac:dyDescent="0.2">
      <c r="A377" s="460"/>
      <c r="B377" s="460"/>
      <c r="C377" s="460"/>
      <c r="D377" s="460"/>
      <c r="E377" s="506"/>
      <c r="F377" s="506"/>
      <c r="G377" s="506"/>
      <c r="H377" s="506"/>
      <c r="I377" s="506"/>
      <c r="J377" s="506"/>
      <c r="K377" s="506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</row>
    <row r="378" spans="1:27" s="495" customFormat="1" x14ac:dyDescent="0.2">
      <c r="A378" s="460"/>
      <c r="B378" s="460"/>
      <c r="C378" s="460"/>
      <c r="D378" s="460"/>
      <c r="E378" s="506"/>
      <c r="F378" s="506"/>
      <c r="G378" s="506"/>
      <c r="H378" s="506"/>
      <c r="I378" s="506"/>
      <c r="J378" s="506"/>
      <c r="K378" s="506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</row>
    <row r="379" spans="1:27" s="495" customFormat="1" x14ac:dyDescent="0.2">
      <c r="A379" s="460"/>
      <c r="B379" s="460"/>
      <c r="C379" s="460"/>
      <c r="D379" s="460"/>
      <c r="E379" s="506"/>
      <c r="F379" s="506"/>
      <c r="G379" s="506"/>
      <c r="H379" s="506"/>
      <c r="I379" s="506"/>
      <c r="J379" s="506"/>
      <c r="K379" s="506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</row>
    <row r="380" spans="1:27" s="495" customFormat="1" x14ac:dyDescent="0.2">
      <c r="A380" s="460"/>
      <c r="B380" s="460"/>
      <c r="C380" s="460"/>
      <c r="D380" s="460"/>
      <c r="E380" s="506"/>
      <c r="F380" s="506"/>
      <c r="G380" s="506"/>
      <c r="H380" s="506"/>
      <c r="I380" s="506"/>
      <c r="J380" s="506"/>
      <c r="K380" s="506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</row>
    <row r="381" spans="1:27" s="495" customFormat="1" x14ac:dyDescent="0.2">
      <c r="A381" s="460"/>
      <c r="B381" s="460"/>
      <c r="C381" s="460"/>
      <c r="D381" s="460"/>
      <c r="E381" s="506"/>
      <c r="F381" s="506"/>
      <c r="G381" s="506"/>
      <c r="H381" s="506"/>
      <c r="I381" s="506"/>
      <c r="J381" s="506"/>
      <c r="K381" s="506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</row>
    <row r="382" spans="1:27" s="495" customFormat="1" x14ac:dyDescent="0.2">
      <c r="A382" s="460"/>
      <c r="B382" s="460"/>
      <c r="C382" s="460"/>
      <c r="D382" s="460"/>
      <c r="E382" s="506"/>
      <c r="F382" s="506"/>
      <c r="G382" s="506"/>
      <c r="H382" s="506"/>
      <c r="I382" s="506"/>
      <c r="J382" s="506"/>
      <c r="K382" s="506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</row>
    <row r="383" spans="1:27" s="495" customFormat="1" x14ac:dyDescent="0.2">
      <c r="A383" s="460"/>
      <c r="B383" s="460"/>
      <c r="C383" s="460"/>
      <c r="D383" s="460"/>
      <c r="E383" s="506"/>
      <c r="F383" s="506"/>
      <c r="G383" s="506"/>
      <c r="H383" s="506"/>
      <c r="I383" s="506"/>
      <c r="J383" s="506"/>
      <c r="K383" s="506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</row>
    <row r="384" spans="1:27" s="495" customFormat="1" x14ac:dyDescent="0.2">
      <c r="A384" s="460"/>
      <c r="B384" s="460"/>
      <c r="C384" s="460"/>
      <c r="D384" s="460"/>
      <c r="E384" s="506"/>
      <c r="F384" s="506"/>
      <c r="G384" s="506"/>
      <c r="H384" s="506"/>
      <c r="I384" s="506"/>
      <c r="J384" s="506"/>
      <c r="K384" s="506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</row>
    <row r="385" spans="1:27" s="495" customFormat="1" x14ac:dyDescent="0.2">
      <c r="A385" s="460"/>
      <c r="B385" s="460"/>
      <c r="C385" s="460"/>
      <c r="D385" s="460"/>
      <c r="E385" s="506"/>
      <c r="F385" s="506"/>
      <c r="G385" s="506"/>
      <c r="H385" s="506"/>
      <c r="I385" s="506"/>
      <c r="J385" s="506"/>
      <c r="K385" s="506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</row>
    <row r="386" spans="1:27" s="495" customFormat="1" x14ac:dyDescent="0.2">
      <c r="A386" s="460"/>
      <c r="B386" s="460"/>
      <c r="C386" s="460"/>
      <c r="D386" s="460"/>
      <c r="E386" s="506"/>
      <c r="F386" s="506"/>
      <c r="G386" s="506"/>
      <c r="H386" s="506"/>
      <c r="I386" s="506"/>
      <c r="J386" s="506"/>
      <c r="K386" s="506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</row>
    <row r="387" spans="1:27" s="495" customFormat="1" x14ac:dyDescent="0.2">
      <c r="A387" s="460"/>
      <c r="B387" s="460"/>
      <c r="C387" s="460"/>
      <c r="D387" s="460"/>
      <c r="E387" s="506"/>
      <c r="F387" s="506"/>
      <c r="G387" s="506"/>
      <c r="H387" s="506"/>
      <c r="I387" s="506"/>
      <c r="J387" s="506"/>
      <c r="K387" s="506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</row>
    <row r="388" spans="1:27" s="495" customFormat="1" x14ac:dyDescent="0.2">
      <c r="A388" s="460"/>
      <c r="B388" s="460"/>
      <c r="C388" s="460"/>
      <c r="D388" s="460"/>
      <c r="E388" s="506"/>
      <c r="F388" s="506"/>
      <c r="G388" s="506"/>
      <c r="H388" s="506"/>
      <c r="I388" s="506"/>
      <c r="J388" s="506"/>
      <c r="K388" s="506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</row>
    <row r="389" spans="1:27" s="495" customFormat="1" x14ac:dyDescent="0.2">
      <c r="A389" s="460"/>
      <c r="B389" s="460"/>
      <c r="C389" s="460"/>
      <c r="D389" s="460"/>
      <c r="E389" s="506"/>
      <c r="F389" s="506"/>
      <c r="G389" s="506"/>
      <c r="H389" s="506"/>
      <c r="I389" s="506"/>
      <c r="J389" s="506"/>
      <c r="K389" s="506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</row>
    <row r="390" spans="1:27" s="495" customFormat="1" x14ac:dyDescent="0.2">
      <c r="A390" s="460"/>
      <c r="B390" s="460"/>
      <c r="C390" s="460"/>
      <c r="D390" s="460"/>
      <c r="E390" s="506"/>
      <c r="F390" s="506"/>
      <c r="G390" s="506"/>
      <c r="H390" s="506"/>
      <c r="I390" s="506"/>
      <c r="J390" s="506"/>
      <c r="K390" s="506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</row>
    <row r="391" spans="1:27" s="495" customFormat="1" x14ac:dyDescent="0.2">
      <c r="A391" s="460"/>
      <c r="B391" s="460"/>
      <c r="C391" s="460"/>
      <c r="D391" s="460"/>
      <c r="E391" s="506"/>
      <c r="F391" s="506"/>
      <c r="G391" s="506"/>
      <c r="H391" s="506"/>
      <c r="I391" s="506"/>
      <c r="J391" s="506"/>
      <c r="K391" s="506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</row>
    <row r="392" spans="1:27" s="495" customFormat="1" x14ac:dyDescent="0.2">
      <c r="A392" s="460"/>
      <c r="B392" s="460"/>
      <c r="C392" s="460"/>
      <c r="D392" s="460"/>
      <c r="E392" s="506"/>
      <c r="F392" s="506"/>
      <c r="G392" s="506"/>
      <c r="H392" s="506"/>
      <c r="I392" s="506"/>
      <c r="J392" s="506"/>
      <c r="K392" s="506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</row>
    <row r="393" spans="1:27" s="495" customFormat="1" x14ac:dyDescent="0.2">
      <c r="A393" s="460"/>
      <c r="B393" s="460"/>
      <c r="C393" s="460"/>
      <c r="D393" s="460"/>
      <c r="E393" s="506"/>
      <c r="F393" s="506"/>
      <c r="G393" s="506"/>
      <c r="H393" s="506"/>
      <c r="I393" s="506"/>
      <c r="J393" s="506"/>
      <c r="K393" s="506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</row>
    <row r="394" spans="1:27" s="495" customFormat="1" x14ac:dyDescent="0.2">
      <c r="A394" s="460"/>
      <c r="B394" s="460"/>
      <c r="C394" s="460"/>
      <c r="D394" s="460"/>
      <c r="E394" s="506"/>
      <c r="F394" s="506"/>
      <c r="G394" s="506"/>
      <c r="H394" s="506"/>
      <c r="I394" s="506"/>
      <c r="J394" s="506"/>
      <c r="K394" s="506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</row>
    <row r="395" spans="1:27" s="495" customFormat="1" x14ac:dyDescent="0.2">
      <c r="A395" s="460"/>
      <c r="B395" s="460"/>
      <c r="C395" s="460"/>
      <c r="D395" s="460"/>
      <c r="E395" s="506"/>
      <c r="F395" s="506"/>
      <c r="G395" s="506"/>
      <c r="H395" s="506"/>
      <c r="I395" s="506"/>
      <c r="J395" s="506"/>
      <c r="K395" s="506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</row>
    <row r="396" spans="1:27" s="495" customFormat="1" x14ac:dyDescent="0.2">
      <c r="A396" s="460"/>
      <c r="B396" s="460"/>
      <c r="C396" s="460"/>
      <c r="D396" s="460"/>
      <c r="E396" s="506"/>
      <c r="F396" s="506"/>
      <c r="G396" s="506"/>
      <c r="H396" s="506"/>
      <c r="I396" s="506"/>
      <c r="J396" s="506"/>
      <c r="K396" s="506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</row>
    <row r="397" spans="1:27" s="495" customFormat="1" x14ac:dyDescent="0.2">
      <c r="A397" s="460"/>
      <c r="B397" s="460"/>
      <c r="C397" s="460"/>
      <c r="D397" s="460"/>
      <c r="E397" s="506"/>
      <c r="F397" s="506"/>
      <c r="G397" s="506"/>
      <c r="H397" s="506"/>
      <c r="I397" s="506"/>
      <c r="J397" s="506"/>
      <c r="K397" s="506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</row>
    <row r="398" spans="1:27" s="495" customFormat="1" x14ac:dyDescent="0.2">
      <c r="A398" s="460"/>
      <c r="B398" s="460"/>
      <c r="C398" s="460"/>
      <c r="D398" s="460"/>
      <c r="E398" s="506"/>
      <c r="F398" s="506"/>
      <c r="G398" s="506"/>
      <c r="H398" s="506"/>
      <c r="I398" s="506"/>
      <c r="J398" s="506"/>
      <c r="K398" s="506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</row>
    <row r="399" spans="1:27" s="495" customFormat="1" x14ac:dyDescent="0.2">
      <c r="A399" s="460"/>
      <c r="B399" s="460"/>
      <c r="C399" s="460"/>
      <c r="D399" s="460"/>
      <c r="E399" s="506"/>
      <c r="F399" s="506"/>
      <c r="G399" s="506"/>
      <c r="H399" s="506"/>
      <c r="I399" s="506"/>
      <c r="J399" s="506"/>
      <c r="K399" s="506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</row>
    <row r="400" spans="1:27" s="495" customFormat="1" x14ac:dyDescent="0.2">
      <c r="A400" s="460"/>
      <c r="B400" s="460"/>
      <c r="C400" s="460"/>
      <c r="D400" s="460"/>
      <c r="E400" s="506"/>
      <c r="F400" s="506"/>
      <c r="G400" s="506"/>
      <c r="H400" s="506"/>
      <c r="I400" s="506"/>
      <c r="J400" s="506"/>
      <c r="K400" s="506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</row>
    <row r="401" spans="1:27" s="495" customFormat="1" x14ac:dyDescent="0.2">
      <c r="A401" s="460"/>
      <c r="B401" s="460"/>
      <c r="C401" s="460"/>
      <c r="D401" s="460"/>
      <c r="E401" s="506"/>
      <c r="F401" s="506"/>
      <c r="G401" s="506"/>
      <c r="H401" s="506"/>
      <c r="I401" s="506"/>
      <c r="J401" s="506"/>
      <c r="K401" s="506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</row>
    <row r="402" spans="1:27" s="495" customFormat="1" x14ac:dyDescent="0.2">
      <c r="A402" s="460"/>
      <c r="B402" s="460"/>
      <c r="C402" s="460"/>
      <c r="D402" s="460"/>
      <c r="E402" s="506"/>
      <c r="F402" s="506"/>
      <c r="G402" s="506"/>
      <c r="H402" s="506"/>
      <c r="I402" s="506"/>
      <c r="J402" s="506"/>
      <c r="K402" s="506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</row>
    <row r="403" spans="1:27" s="495" customFormat="1" x14ac:dyDescent="0.2">
      <c r="A403" s="460"/>
      <c r="B403" s="460"/>
      <c r="C403" s="460"/>
      <c r="D403" s="460"/>
      <c r="E403" s="506"/>
      <c r="F403" s="506"/>
      <c r="G403" s="506"/>
      <c r="H403" s="506"/>
      <c r="I403" s="506"/>
      <c r="J403" s="506"/>
      <c r="K403" s="506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</row>
    <row r="404" spans="1:27" s="495" customFormat="1" x14ac:dyDescent="0.2">
      <c r="A404" s="460"/>
      <c r="B404" s="460"/>
      <c r="C404" s="460"/>
      <c r="D404" s="460"/>
      <c r="E404" s="506"/>
      <c r="F404" s="506"/>
      <c r="G404" s="506"/>
      <c r="H404" s="506"/>
      <c r="I404" s="506"/>
      <c r="J404" s="506"/>
      <c r="K404" s="506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</row>
    <row r="405" spans="1:27" s="495" customFormat="1" x14ac:dyDescent="0.2">
      <c r="A405" s="460"/>
      <c r="B405" s="460"/>
      <c r="C405" s="460"/>
      <c r="D405" s="460"/>
      <c r="E405" s="506"/>
      <c r="F405" s="506"/>
      <c r="G405" s="506"/>
      <c r="H405" s="506"/>
      <c r="I405" s="506"/>
      <c r="J405" s="506"/>
      <c r="K405" s="506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</row>
    <row r="406" spans="1:27" s="495" customFormat="1" x14ac:dyDescent="0.2">
      <c r="A406" s="460"/>
      <c r="B406" s="460"/>
      <c r="C406" s="460"/>
      <c r="D406" s="460"/>
      <c r="E406" s="506"/>
      <c r="F406" s="506"/>
      <c r="G406" s="506"/>
      <c r="H406" s="506"/>
      <c r="I406" s="506"/>
      <c r="J406" s="506"/>
      <c r="K406" s="506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</row>
    <row r="407" spans="1:27" s="495" customFormat="1" x14ac:dyDescent="0.2">
      <c r="A407" s="460"/>
      <c r="B407" s="460"/>
      <c r="C407" s="460"/>
      <c r="D407" s="460"/>
      <c r="E407" s="506"/>
      <c r="F407" s="506"/>
      <c r="G407" s="506"/>
      <c r="H407" s="506"/>
      <c r="I407" s="506"/>
      <c r="J407" s="506"/>
      <c r="K407" s="506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</row>
    <row r="408" spans="1:27" s="495" customFormat="1" x14ac:dyDescent="0.2">
      <c r="A408" s="460"/>
      <c r="B408" s="460"/>
      <c r="C408" s="460"/>
      <c r="D408" s="460"/>
      <c r="E408" s="506"/>
      <c r="F408" s="506"/>
      <c r="G408" s="506"/>
      <c r="H408" s="506"/>
      <c r="I408" s="506"/>
      <c r="J408" s="506"/>
      <c r="K408" s="506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</row>
    <row r="409" spans="1:27" s="495" customFormat="1" x14ac:dyDescent="0.2">
      <c r="A409" s="460"/>
      <c r="B409" s="460"/>
      <c r="C409" s="460"/>
      <c r="D409" s="460"/>
      <c r="E409" s="506"/>
      <c r="F409" s="506"/>
      <c r="G409" s="506"/>
      <c r="H409" s="506"/>
      <c r="I409" s="506"/>
      <c r="J409" s="506"/>
      <c r="K409" s="506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</row>
    <row r="410" spans="1:27" s="495" customFormat="1" x14ac:dyDescent="0.2">
      <c r="A410" s="460"/>
      <c r="B410" s="460"/>
      <c r="C410" s="460"/>
      <c r="D410" s="460"/>
      <c r="E410" s="506"/>
      <c r="F410" s="506"/>
      <c r="G410" s="506"/>
      <c r="H410" s="506"/>
      <c r="I410" s="506"/>
      <c r="J410" s="506"/>
      <c r="K410" s="506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</row>
    <row r="411" spans="1:27" s="495" customFormat="1" x14ac:dyDescent="0.2">
      <c r="A411" s="460"/>
      <c r="B411" s="460"/>
      <c r="C411" s="460"/>
      <c r="D411" s="460"/>
      <c r="E411" s="506"/>
      <c r="F411" s="506"/>
      <c r="G411" s="506"/>
      <c r="H411" s="506"/>
      <c r="I411" s="506"/>
      <c r="J411" s="506"/>
      <c r="K411" s="506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</row>
    <row r="412" spans="1:27" s="495" customFormat="1" x14ac:dyDescent="0.2">
      <c r="A412" s="460"/>
      <c r="B412" s="460"/>
      <c r="C412" s="460"/>
      <c r="D412" s="460"/>
      <c r="E412" s="506"/>
      <c r="F412" s="506"/>
      <c r="G412" s="506"/>
      <c r="H412" s="506"/>
      <c r="I412" s="506"/>
      <c r="J412" s="506"/>
      <c r="K412" s="506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</row>
    <row r="413" spans="1:27" s="495" customFormat="1" x14ac:dyDescent="0.2">
      <c r="A413" s="460"/>
      <c r="B413" s="460"/>
      <c r="C413" s="460"/>
      <c r="D413" s="460"/>
      <c r="E413" s="506"/>
      <c r="F413" s="506"/>
      <c r="G413" s="506"/>
      <c r="H413" s="506"/>
      <c r="I413" s="506"/>
      <c r="J413" s="506"/>
      <c r="K413" s="506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</row>
    <row r="414" spans="1:27" s="495" customFormat="1" x14ac:dyDescent="0.2">
      <c r="A414" s="460"/>
      <c r="B414" s="460"/>
      <c r="C414" s="460"/>
      <c r="D414" s="460"/>
      <c r="E414" s="506"/>
      <c r="F414" s="506"/>
      <c r="G414" s="506"/>
      <c r="H414" s="506"/>
      <c r="I414" s="506"/>
      <c r="J414" s="506"/>
      <c r="K414" s="506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</row>
    <row r="415" spans="1:27" s="495" customFormat="1" x14ac:dyDescent="0.2">
      <c r="A415" s="460"/>
      <c r="B415" s="460"/>
      <c r="C415" s="460"/>
      <c r="D415" s="460"/>
      <c r="E415" s="506"/>
      <c r="F415" s="506"/>
      <c r="G415" s="506"/>
      <c r="H415" s="506"/>
      <c r="I415" s="506"/>
      <c r="J415" s="506"/>
      <c r="K415" s="506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</row>
    <row r="416" spans="1:27" s="495" customFormat="1" x14ac:dyDescent="0.2">
      <c r="A416" s="460"/>
      <c r="B416" s="460"/>
      <c r="C416" s="460"/>
      <c r="D416" s="460"/>
      <c r="E416" s="506"/>
      <c r="F416" s="506"/>
      <c r="G416" s="506"/>
      <c r="H416" s="506"/>
      <c r="I416" s="506"/>
      <c r="J416" s="506"/>
      <c r="K416" s="506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</row>
    <row r="417" spans="1:27" s="495" customFormat="1" x14ac:dyDescent="0.2">
      <c r="A417" s="460"/>
      <c r="B417" s="460"/>
      <c r="C417" s="460"/>
      <c r="D417" s="460"/>
      <c r="E417" s="506"/>
      <c r="F417" s="506"/>
      <c r="G417" s="506"/>
      <c r="H417" s="506"/>
      <c r="I417" s="506"/>
      <c r="J417" s="506"/>
      <c r="K417" s="506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</row>
    <row r="418" spans="1:27" s="495" customFormat="1" x14ac:dyDescent="0.2">
      <c r="A418" s="460"/>
      <c r="B418" s="460"/>
      <c r="C418" s="460"/>
      <c r="D418" s="460"/>
      <c r="E418" s="506"/>
      <c r="F418" s="506"/>
      <c r="G418" s="506"/>
      <c r="H418" s="506"/>
      <c r="I418" s="506"/>
      <c r="J418" s="506"/>
      <c r="K418" s="506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</row>
    <row r="419" spans="1:27" s="495" customFormat="1" x14ac:dyDescent="0.2">
      <c r="A419" s="460"/>
      <c r="B419" s="460"/>
      <c r="C419" s="460"/>
      <c r="D419" s="460"/>
      <c r="E419" s="506"/>
      <c r="F419" s="506"/>
      <c r="G419" s="506"/>
      <c r="H419" s="506"/>
      <c r="I419" s="506"/>
      <c r="J419" s="506"/>
      <c r="K419" s="506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</row>
    <row r="420" spans="1:27" s="495" customFormat="1" x14ac:dyDescent="0.2">
      <c r="A420" s="460"/>
      <c r="B420" s="460"/>
      <c r="C420" s="460"/>
      <c r="D420" s="460"/>
      <c r="E420" s="506"/>
      <c r="F420" s="506"/>
      <c r="G420" s="506"/>
      <c r="H420" s="506"/>
      <c r="I420" s="506"/>
      <c r="J420" s="506"/>
      <c r="K420" s="506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</row>
    <row r="421" spans="1:27" s="495" customFormat="1" x14ac:dyDescent="0.2">
      <c r="A421" s="460"/>
      <c r="B421" s="460"/>
      <c r="C421" s="460"/>
      <c r="D421" s="460"/>
      <c r="E421" s="506"/>
      <c r="F421" s="506"/>
      <c r="G421" s="506"/>
      <c r="H421" s="506"/>
      <c r="I421" s="506"/>
      <c r="J421" s="506"/>
      <c r="K421" s="506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</row>
    <row r="422" spans="1:27" s="495" customFormat="1" x14ac:dyDescent="0.2">
      <c r="A422" s="460"/>
      <c r="B422" s="460"/>
      <c r="C422" s="460"/>
      <c r="D422" s="460"/>
      <c r="E422" s="506"/>
      <c r="F422" s="506"/>
      <c r="G422" s="506"/>
      <c r="H422" s="506"/>
      <c r="I422" s="506"/>
      <c r="J422" s="506"/>
      <c r="K422" s="506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</row>
    <row r="423" spans="1:27" s="495" customFormat="1" x14ac:dyDescent="0.2">
      <c r="A423" s="460"/>
      <c r="B423" s="460"/>
      <c r="C423" s="460"/>
      <c r="D423" s="460"/>
      <c r="E423" s="506"/>
      <c r="F423" s="506"/>
      <c r="G423" s="506"/>
      <c r="H423" s="506"/>
      <c r="I423" s="506"/>
      <c r="J423" s="506"/>
      <c r="K423" s="506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</row>
    <row r="424" spans="1:27" s="495" customFormat="1" x14ac:dyDescent="0.2">
      <c r="A424" s="460"/>
      <c r="B424" s="460"/>
      <c r="C424" s="460"/>
      <c r="D424" s="460"/>
      <c r="E424" s="506"/>
      <c r="F424" s="506"/>
      <c r="G424" s="506"/>
      <c r="H424" s="506"/>
      <c r="I424" s="506"/>
      <c r="J424" s="506"/>
      <c r="K424" s="506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</row>
    <row r="425" spans="1:27" s="495" customFormat="1" x14ac:dyDescent="0.2">
      <c r="A425" s="460"/>
      <c r="B425" s="460"/>
      <c r="C425" s="460"/>
      <c r="D425" s="460"/>
      <c r="E425" s="506"/>
      <c r="F425" s="506"/>
      <c r="G425" s="506"/>
      <c r="H425" s="506"/>
      <c r="I425" s="506"/>
      <c r="J425" s="506"/>
      <c r="K425" s="506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</row>
    <row r="426" spans="1:27" s="495" customFormat="1" x14ac:dyDescent="0.2">
      <c r="A426" s="460"/>
      <c r="B426" s="460"/>
      <c r="C426" s="460"/>
      <c r="D426" s="460"/>
      <c r="E426" s="506"/>
      <c r="F426" s="506"/>
      <c r="G426" s="506"/>
      <c r="H426" s="506"/>
      <c r="I426" s="506"/>
      <c r="J426" s="506"/>
      <c r="K426" s="506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</row>
    <row r="427" spans="1:27" s="495" customFormat="1" x14ac:dyDescent="0.2">
      <c r="A427" s="460"/>
      <c r="B427" s="460"/>
      <c r="C427" s="460"/>
      <c r="D427" s="460"/>
      <c r="E427" s="506"/>
      <c r="F427" s="506"/>
      <c r="G427" s="506"/>
      <c r="H427" s="506"/>
      <c r="I427" s="506"/>
      <c r="J427" s="506"/>
      <c r="K427" s="506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</row>
    <row r="428" spans="1:27" s="495" customFormat="1" x14ac:dyDescent="0.2">
      <c r="A428" s="460"/>
      <c r="B428" s="460"/>
      <c r="C428" s="460"/>
      <c r="D428" s="460"/>
      <c r="E428" s="506"/>
      <c r="F428" s="506"/>
      <c r="G428" s="506"/>
      <c r="H428" s="506"/>
      <c r="I428" s="506"/>
      <c r="J428" s="506"/>
      <c r="K428" s="506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</row>
    <row r="429" spans="1:27" s="495" customFormat="1" x14ac:dyDescent="0.2">
      <c r="A429" s="460"/>
      <c r="B429" s="460"/>
      <c r="C429" s="460"/>
      <c r="D429" s="460"/>
      <c r="E429" s="506"/>
      <c r="F429" s="506"/>
      <c r="G429" s="506"/>
      <c r="H429" s="506"/>
      <c r="I429" s="506"/>
      <c r="J429" s="506"/>
      <c r="K429" s="506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</row>
    <row r="430" spans="1:27" s="495" customFormat="1" x14ac:dyDescent="0.2">
      <c r="A430" s="460"/>
      <c r="B430" s="460"/>
      <c r="C430" s="460"/>
      <c r="D430" s="460"/>
      <c r="E430" s="506"/>
      <c r="F430" s="506"/>
      <c r="G430" s="506"/>
      <c r="H430" s="506"/>
      <c r="I430" s="506"/>
      <c r="J430" s="506"/>
      <c r="K430" s="506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</row>
    <row r="431" spans="1:27" s="495" customFormat="1" x14ac:dyDescent="0.2">
      <c r="A431" s="460"/>
      <c r="B431" s="460"/>
      <c r="C431" s="460"/>
      <c r="D431" s="460"/>
      <c r="E431" s="506"/>
      <c r="F431" s="506"/>
      <c r="G431" s="506"/>
      <c r="H431" s="506"/>
      <c r="I431" s="506"/>
      <c r="J431" s="506"/>
      <c r="K431" s="506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</row>
    <row r="432" spans="1:27" s="495" customFormat="1" x14ac:dyDescent="0.2">
      <c r="A432" s="460"/>
      <c r="B432" s="460"/>
      <c r="C432" s="460"/>
      <c r="D432" s="460"/>
      <c r="E432" s="506"/>
      <c r="F432" s="506"/>
      <c r="G432" s="506"/>
      <c r="H432" s="506"/>
      <c r="I432" s="506"/>
      <c r="J432" s="506"/>
      <c r="K432" s="506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</row>
    <row r="433" spans="1:27" s="495" customFormat="1" x14ac:dyDescent="0.2">
      <c r="A433" s="460"/>
      <c r="B433" s="460"/>
      <c r="C433" s="460"/>
      <c r="D433" s="460"/>
      <c r="E433" s="506"/>
      <c r="F433" s="506"/>
      <c r="G433" s="506"/>
      <c r="H433" s="506"/>
      <c r="I433" s="506"/>
      <c r="J433" s="506"/>
      <c r="K433" s="506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</row>
    <row r="434" spans="1:27" s="495" customFormat="1" x14ac:dyDescent="0.2">
      <c r="A434" s="460"/>
      <c r="B434" s="460"/>
      <c r="C434" s="460"/>
      <c r="D434" s="460"/>
      <c r="E434" s="506"/>
      <c r="F434" s="506"/>
      <c r="G434" s="506"/>
      <c r="H434" s="506"/>
      <c r="I434" s="506"/>
      <c r="J434" s="506"/>
      <c r="K434" s="506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</row>
    <row r="435" spans="1:27" s="495" customFormat="1" x14ac:dyDescent="0.2">
      <c r="A435" s="460"/>
      <c r="B435" s="460"/>
      <c r="C435" s="460"/>
      <c r="D435" s="460"/>
      <c r="E435" s="506"/>
      <c r="F435" s="506"/>
      <c r="G435" s="506"/>
      <c r="H435" s="506"/>
      <c r="I435" s="506"/>
      <c r="J435" s="506"/>
      <c r="K435" s="506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</row>
    <row r="436" spans="1:27" s="495" customFormat="1" x14ac:dyDescent="0.2">
      <c r="A436" s="460"/>
      <c r="B436" s="460"/>
      <c r="C436" s="460"/>
      <c r="D436" s="460"/>
      <c r="E436" s="506"/>
      <c r="F436" s="506"/>
      <c r="G436" s="506"/>
      <c r="H436" s="506"/>
      <c r="I436" s="506"/>
      <c r="J436" s="506"/>
      <c r="K436" s="506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</row>
    <row r="437" spans="1:27" s="495" customFormat="1" x14ac:dyDescent="0.2">
      <c r="A437" s="460"/>
      <c r="B437" s="460"/>
      <c r="C437" s="460"/>
      <c r="D437" s="460"/>
      <c r="E437" s="506"/>
      <c r="F437" s="506"/>
      <c r="G437" s="506"/>
      <c r="H437" s="506"/>
      <c r="I437" s="506"/>
      <c r="J437" s="506"/>
      <c r="K437" s="506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</row>
    <row r="438" spans="1:27" s="495" customFormat="1" x14ac:dyDescent="0.2">
      <c r="A438" s="460"/>
      <c r="B438" s="460"/>
      <c r="C438" s="460"/>
      <c r="D438" s="460"/>
      <c r="E438" s="506"/>
      <c r="F438" s="506"/>
      <c r="G438" s="506"/>
      <c r="H438" s="506"/>
      <c r="I438" s="506"/>
      <c r="J438" s="506"/>
      <c r="K438" s="506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</row>
    <row r="439" spans="1:27" s="495" customFormat="1" x14ac:dyDescent="0.2">
      <c r="A439" s="460"/>
      <c r="B439" s="460"/>
      <c r="C439" s="460"/>
      <c r="D439" s="460"/>
      <c r="E439" s="506"/>
      <c r="F439" s="506"/>
      <c r="G439" s="506"/>
      <c r="H439" s="506"/>
      <c r="I439" s="506"/>
      <c r="J439" s="506"/>
      <c r="K439" s="506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</row>
    <row r="440" spans="1:27" s="495" customFormat="1" x14ac:dyDescent="0.2">
      <c r="A440" s="460"/>
      <c r="B440" s="460"/>
      <c r="C440" s="460"/>
      <c r="D440" s="460"/>
      <c r="E440" s="506"/>
      <c r="F440" s="506"/>
      <c r="G440" s="506"/>
      <c r="H440" s="506"/>
      <c r="I440" s="506"/>
      <c r="J440" s="506"/>
      <c r="K440" s="506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</row>
    <row r="441" spans="1:27" s="495" customFormat="1" x14ac:dyDescent="0.2">
      <c r="A441" s="460"/>
      <c r="B441" s="460"/>
      <c r="C441" s="460"/>
      <c r="D441" s="460"/>
      <c r="E441" s="506"/>
      <c r="F441" s="506"/>
      <c r="G441" s="506"/>
      <c r="H441" s="506"/>
      <c r="I441" s="506"/>
      <c r="J441" s="506"/>
      <c r="K441" s="506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</row>
    <row r="442" spans="1:27" s="495" customFormat="1" x14ac:dyDescent="0.2">
      <c r="A442" s="460"/>
      <c r="B442" s="460"/>
      <c r="C442" s="460"/>
      <c r="D442" s="460"/>
      <c r="E442" s="506"/>
      <c r="F442" s="506"/>
      <c r="G442" s="506"/>
      <c r="H442" s="506"/>
      <c r="I442" s="506"/>
      <c r="J442" s="506"/>
      <c r="K442" s="506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</row>
    <row r="443" spans="1:27" s="495" customFormat="1" x14ac:dyDescent="0.2">
      <c r="A443" s="460"/>
      <c r="B443" s="460"/>
      <c r="C443" s="460"/>
      <c r="D443" s="460"/>
      <c r="E443" s="506"/>
      <c r="F443" s="506"/>
      <c r="G443" s="506"/>
      <c r="H443" s="506"/>
      <c r="I443" s="506"/>
      <c r="J443" s="506"/>
      <c r="K443" s="506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</row>
    <row r="444" spans="1:27" s="495" customFormat="1" x14ac:dyDescent="0.2">
      <c r="A444" s="460"/>
      <c r="B444" s="460"/>
      <c r="C444" s="460"/>
      <c r="D444" s="460"/>
      <c r="E444" s="506"/>
      <c r="F444" s="506"/>
      <c r="G444" s="506"/>
      <c r="H444" s="506"/>
      <c r="I444" s="506"/>
      <c r="J444" s="506"/>
      <c r="K444" s="506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</row>
    <row r="445" spans="1:27" s="495" customFormat="1" x14ac:dyDescent="0.2">
      <c r="A445" s="460"/>
      <c r="B445" s="460"/>
      <c r="C445" s="460"/>
      <c r="D445" s="460"/>
      <c r="E445" s="506"/>
      <c r="F445" s="506"/>
      <c r="G445" s="506"/>
      <c r="H445" s="506"/>
      <c r="I445" s="506"/>
      <c r="J445" s="506"/>
      <c r="K445" s="506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</row>
    <row r="446" spans="1:27" s="495" customFormat="1" x14ac:dyDescent="0.2">
      <c r="A446" s="460"/>
      <c r="B446" s="460"/>
      <c r="C446" s="460"/>
      <c r="D446" s="460"/>
      <c r="E446" s="506"/>
      <c r="F446" s="506"/>
      <c r="G446" s="506"/>
      <c r="H446" s="506"/>
      <c r="I446" s="506"/>
      <c r="J446" s="506"/>
      <c r="K446" s="506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</row>
    <row r="447" spans="1:27" s="495" customFormat="1" x14ac:dyDescent="0.2">
      <c r="A447" s="460"/>
      <c r="B447" s="460"/>
      <c r="C447" s="460"/>
      <c r="D447" s="460"/>
      <c r="E447" s="506"/>
      <c r="F447" s="506"/>
      <c r="G447" s="506"/>
      <c r="H447" s="506"/>
      <c r="I447" s="506"/>
      <c r="J447" s="506"/>
      <c r="K447" s="506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</row>
    <row r="448" spans="1:27" s="495" customFormat="1" x14ac:dyDescent="0.2">
      <c r="A448" s="460"/>
      <c r="B448" s="460"/>
      <c r="C448" s="460"/>
      <c r="D448" s="460"/>
      <c r="E448" s="506"/>
      <c r="F448" s="506"/>
      <c r="G448" s="506"/>
      <c r="H448" s="506"/>
      <c r="I448" s="506"/>
      <c r="J448" s="506"/>
      <c r="K448" s="506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</row>
    <row r="449" spans="1:27" s="495" customFormat="1" x14ac:dyDescent="0.2">
      <c r="A449" s="460"/>
      <c r="B449" s="460"/>
      <c r="C449" s="460"/>
      <c r="D449" s="460"/>
      <c r="E449" s="506"/>
      <c r="F449" s="506"/>
      <c r="G449" s="506"/>
      <c r="H449" s="506"/>
      <c r="I449" s="506"/>
      <c r="J449" s="506"/>
      <c r="K449" s="506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</row>
    <row r="450" spans="1:27" s="495" customFormat="1" x14ac:dyDescent="0.2">
      <c r="A450" s="460"/>
      <c r="B450" s="460"/>
      <c r="C450" s="460"/>
      <c r="D450" s="460"/>
      <c r="E450" s="506"/>
      <c r="F450" s="506"/>
      <c r="G450" s="506"/>
      <c r="H450" s="506"/>
      <c r="I450" s="506"/>
      <c r="J450" s="506"/>
      <c r="K450" s="506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</row>
    <row r="451" spans="1:27" s="495" customFormat="1" x14ac:dyDescent="0.2">
      <c r="A451" s="460"/>
      <c r="B451" s="460"/>
      <c r="C451" s="460"/>
      <c r="D451" s="460"/>
      <c r="E451" s="506"/>
      <c r="F451" s="506"/>
      <c r="G451" s="506"/>
      <c r="H451" s="506"/>
      <c r="I451" s="506"/>
      <c r="J451" s="506"/>
      <c r="K451" s="506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</row>
    <row r="452" spans="1:27" s="495" customFormat="1" x14ac:dyDescent="0.2">
      <c r="A452" s="460"/>
      <c r="B452" s="460"/>
      <c r="C452" s="460"/>
      <c r="D452" s="460"/>
      <c r="E452" s="506"/>
      <c r="F452" s="506"/>
      <c r="G452" s="506"/>
      <c r="H452" s="506"/>
      <c r="I452" s="506"/>
      <c r="J452" s="506"/>
      <c r="K452" s="506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</row>
    <row r="453" spans="1:27" s="495" customFormat="1" x14ac:dyDescent="0.2">
      <c r="A453" s="460"/>
      <c r="B453" s="460"/>
      <c r="C453" s="460"/>
      <c r="D453" s="460"/>
      <c r="E453" s="506"/>
      <c r="F453" s="506"/>
      <c r="G453" s="506"/>
      <c r="H453" s="506"/>
      <c r="I453" s="506"/>
      <c r="J453" s="506"/>
      <c r="K453" s="506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</row>
    <row r="454" spans="1:27" s="495" customFormat="1" x14ac:dyDescent="0.2">
      <c r="A454" s="460"/>
      <c r="B454" s="460"/>
      <c r="C454" s="460"/>
      <c r="D454" s="460"/>
      <c r="E454" s="506"/>
      <c r="F454" s="506"/>
      <c r="G454" s="506"/>
      <c r="H454" s="506"/>
      <c r="I454" s="506"/>
      <c r="J454" s="506"/>
      <c r="K454" s="506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</row>
    <row r="455" spans="1:27" s="495" customFormat="1" x14ac:dyDescent="0.2">
      <c r="A455" s="460"/>
      <c r="B455" s="460"/>
      <c r="C455" s="460"/>
      <c r="D455" s="460"/>
      <c r="E455" s="506"/>
      <c r="F455" s="506"/>
      <c r="G455" s="506"/>
      <c r="H455" s="506"/>
      <c r="I455" s="506"/>
      <c r="J455" s="506"/>
      <c r="K455" s="506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</row>
    <row r="456" spans="1:27" s="495" customFormat="1" x14ac:dyDescent="0.2">
      <c r="A456" s="460"/>
      <c r="B456" s="460"/>
      <c r="C456" s="460"/>
      <c r="D456" s="460"/>
      <c r="E456" s="506"/>
      <c r="F456" s="506"/>
      <c r="G456" s="506"/>
      <c r="H456" s="506"/>
      <c r="I456" s="506"/>
      <c r="J456" s="506"/>
      <c r="K456" s="506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</row>
    <row r="457" spans="1:27" s="495" customFormat="1" x14ac:dyDescent="0.2">
      <c r="A457" s="460"/>
      <c r="B457" s="460"/>
      <c r="C457" s="460"/>
      <c r="D457" s="460"/>
      <c r="E457" s="506"/>
      <c r="F457" s="506"/>
      <c r="G457" s="506"/>
      <c r="H457" s="506"/>
      <c r="I457" s="506"/>
      <c r="J457" s="506"/>
      <c r="K457" s="506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</row>
    <row r="458" spans="1:27" s="495" customFormat="1" x14ac:dyDescent="0.2">
      <c r="A458" s="460"/>
      <c r="B458" s="460"/>
      <c r="C458" s="460"/>
      <c r="D458" s="460"/>
      <c r="E458" s="506"/>
      <c r="F458" s="506"/>
      <c r="G458" s="506"/>
      <c r="H458" s="506"/>
      <c r="I458" s="506"/>
      <c r="J458" s="506"/>
      <c r="K458" s="506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</row>
    <row r="459" spans="1:27" s="495" customFormat="1" x14ac:dyDescent="0.2">
      <c r="A459" s="460"/>
      <c r="B459" s="460"/>
      <c r="C459" s="460"/>
      <c r="D459" s="460"/>
      <c r="E459" s="506"/>
      <c r="F459" s="506"/>
      <c r="G459" s="506"/>
      <c r="H459" s="506"/>
      <c r="I459" s="506"/>
      <c r="J459" s="506"/>
      <c r="K459" s="506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</row>
    <row r="460" spans="1:27" s="495" customFormat="1" x14ac:dyDescent="0.2">
      <c r="A460" s="460"/>
      <c r="B460" s="460"/>
      <c r="C460" s="460"/>
      <c r="D460" s="460"/>
      <c r="E460" s="506"/>
      <c r="F460" s="506"/>
      <c r="G460" s="506"/>
      <c r="H460" s="506"/>
      <c r="I460" s="506"/>
      <c r="J460" s="506"/>
      <c r="K460" s="506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</row>
    <row r="461" spans="1:27" s="495" customFormat="1" x14ac:dyDescent="0.2">
      <c r="A461" s="460"/>
      <c r="B461" s="460"/>
      <c r="C461" s="460"/>
      <c r="D461" s="460"/>
      <c r="E461" s="506"/>
      <c r="F461" s="506"/>
      <c r="G461" s="506"/>
      <c r="H461" s="506"/>
      <c r="I461" s="506"/>
      <c r="J461" s="506"/>
      <c r="K461" s="506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</row>
    <row r="462" spans="1:27" s="495" customFormat="1" x14ac:dyDescent="0.2">
      <c r="A462" s="460"/>
      <c r="B462" s="460"/>
      <c r="C462" s="460"/>
      <c r="D462" s="460"/>
      <c r="E462" s="506"/>
      <c r="F462" s="506"/>
      <c r="G462" s="506"/>
      <c r="H462" s="506"/>
      <c r="I462" s="506"/>
      <c r="J462" s="506"/>
      <c r="K462" s="506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</row>
    <row r="463" spans="1:27" s="495" customFormat="1" x14ac:dyDescent="0.2">
      <c r="A463" s="460"/>
      <c r="B463" s="460"/>
      <c r="C463" s="460"/>
      <c r="D463" s="460"/>
      <c r="E463" s="506"/>
      <c r="F463" s="506"/>
      <c r="G463" s="506"/>
      <c r="H463" s="506"/>
      <c r="I463" s="506"/>
      <c r="J463" s="506"/>
      <c r="K463" s="506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</row>
    <row r="464" spans="1:27" s="495" customFormat="1" x14ac:dyDescent="0.2">
      <c r="A464" s="460"/>
      <c r="B464" s="460"/>
      <c r="C464" s="460"/>
      <c r="D464" s="460"/>
      <c r="E464" s="506"/>
      <c r="F464" s="506"/>
      <c r="G464" s="506"/>
      <c r="H464" s="506"/>
      <c r="I464" s="506"/>
      <c r="J464" s="506"/>
      <c r="K464" s="506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</row>
    <row r="465" spans="1:27" s="495" customFormat="1" x14ac:dyDescent="0.2">
      <c r="A465" s="460"/>
      <c r="B465" s="460"/>
      <c r="C465" s="460"/>
      <c r="D465" s="460"/>
      <c r="E465" s="506"/>
      <c r="F465" s="506"/>
      <c r="G465" s="506"/>
      <c r="H465" s="506"/>
      <c r="I465" s="506"/>
      <c r="J465" s="506"/>
      <c r="K465" s="506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</row>
    <row r="466" spans="1:27" s="495" customFormat="1" x14ac:dyDescent="0.2">
      <c r="A466" s="460"/>
      <c r="B466" s="460"/>
      <c r="C466" s="460"/>
      <c r="D466" s="460"/>
      <c r="E466" s="506"/>
      <c r="F466" s="506"/>
      <c r="G466" s="506"/>
      <c r="H466" s="506"/>
      <c r="I466" s="506"/>
      <c r="J466" s="506"/>
      <c r="K466" s="506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</row>
    <row r="467" spans="1:27" s="495" customFormat="1" x14ac:dyDescent="0.2">
      <c r="A467" s="460"/>
      <c r="B467" s="460"/>
      <c r="C467" s="460"/>
      <c r="D467" s="460"/>
      <c r="E467" s="506"/>
      <c r="F467" s="506"/>
      <c r="G467" s="506"/>
      <c r="H467" s="506"/>
      <c r="I467" s="506"/>
      <c r="J467" s="506"/>
      <c r="K467" s="506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</row>
    <row r="468" spans="1:27" s="495" customFormat="1" x14ac:dyDescent="0.2">
      <c r="A468" s="460"/>
      <c r="B468" s="460"/>
      <c r="C468" s="460"/>
      <c r="D468" s="460"/>
      <c r="E468" s="506"/>
      <c r="F468" s="506"/>
      <c r="G468" s="506"/>
      <c r="H468" s="506"/>
      <c r="I468" s="506"/>
      <c r="J468" s="506"/>
      <c r="K468" s="506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</row>
    <row r="469" spans="1:27" s="495" customFormat="1" x14ac:dyDescent="0.2">
      <c r="A469" s="460"/>
      <c r="B469" s="460"/>
      <c r="C469" s="460"/>
      <c r="D469" s="460"/>
      <c r="E469" s="506"/>
      <c r="F469" s="506"/>
      <c r="G469" s="506"/>
      <c r="H469" s="506"/>
      <c r="I469" s="506"/>
      <c r="J469" s="506"/>
      <c r="K469" s="506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</row>
    <row r="470" spans="1:27" s="495" customFormat="1" x14ac:dyDescent="0.2">
      <c r="A470" s="460"/>
      <c r="B470" s="460"/>
      <c r="C470" s="460"/>
      <c r="D470" s="460"/>
      <c r="E470" s="506"/>
      <c r="F470" s="506"/>
      <c r="G470" s="506"/>
      <c r="H470" s="506"/>
      <c r="I470" s="506"/>
      <c r="J470" s="506"/>
      <c r="K470" s="506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</row>
    <row r="471" spans="1:27" s="495" customFormat="1" x14ac:dyDescent="0.2">
      <c r="A471" s="460"/>
      <c r="B471" s="460"/>
      <c r="C471" s="460"/>
      <c r="D471" s="460"/>
      <c r="E471" s="506"/>
      <c r="F471" s="506"/>
      <c r="G471" s="506"/>
      <c r="H471" s="506"/>
      <c r="I471" s="506"/>
      <c r="J471" s="506"/>
      <c r="K471" s="506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</row>
    <row r="472" spans="1:27" s="495" customFormat="1" x14ac:dyDescent="0.2">
      <c r="A472" s="460"/>
      <c r="B472" s="460"/>
      <c r="C472" s="460"/>
      <c r="D472" s="460"/>
      <c r="E472" s="506"/>
      <c r="F472" s="506"/>
      <c r="G472" s="506"/>
      <c r="H472" s="506"/>
      <c r="I472" s="506"/>
      <c r="J472" s="506"/>
      <c r="K472" s="506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</row>
    <row r="473" spans="1:27" s="495" customFormat="1" x14ac:dyDescent="0.2">
      <c r="A473" s="460"/>
      <c r="B473" s="460"/>
      <c r="C473" s="460"/>
      <c r="D473" s="460"/>
      <c r="E473" s="506"/>
      <c r="F473" s="506"/>
      <c r="G473" s="506"/>
      <c r="H473" s="506"/>
      <c r="I473" s="506"/>
      <c r="J473" s="506"/>
      <c r="K473" s="506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</row>
    <row r="474" spans="1:27" s="495" customFormat="1" x14ac:dyDescent="0.2">
      <c r="A474" s="460"/>
      <c r="B474" s="460"/>
      <c r="C474" s="460"/>
      <c r="D474" s="460"/>
      <c r="E474" s="506"/>
      <c r="F474" s="506"/>
      <c r="G474" s="506"/>
      <c r="H474" s="506"/>
      <c r="I474" s="506"/>
      <c r="J474" s="506"/>
      <c r="K474" s="506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</row>
    <row r="475" spans="1:27" s="495" customFormat="1" x14ac:dyDescent="0.2">
      <c r="A475" s="460"/>
      <c r="B475" s="460"/>
      <c r="C475" s="460"/>
      <c r="D475" s="460"/>
      <c r="E475" s="506"/>
      <c r="F475" s="506"/>
      <c r="G475" s="506"/>
      <c r="H475" s="506"/>
      <c r="I475" s="506"/>
      <c r="J475" s="506"/>
      <c r="K475" s="506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</row>
    <row r="476" spans="1:27" s="495" customFormat="1" x14ac:dyDescent="0.2">
      <c r="A476" s="460"/>
      <c r="B476" s="460"/>
      <c r="C476" s="460"/>
      <c r="D476" s="460"/>
      <c r="E476" s="506"/>
      <c r="F476" s="506"/>
      <c r="G476" s="506"/>
      <c r="H476" s="506"/>
      <c r="I476" s="506"/>
      <c r="J476" s="506"/>
      <c r="K476" s="506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</row>
    <row r="477" spans="1:27" s="495" customFormat="1" x14ac:dyDescent="0.2">
      <c r="A477" s="460"/>
      <c r="B477" s="460"/>
      <c r="C477" s="460"/>
      <c r="D477" s="460"/>
      <c r="E477" s="506"/>
      <c r="F477" s="506"/>
      <c r="G477" s="506"/>
      <c r="H477" s="506"/>
      <c r="I477" s="506"/>
      <c r="J477" s="506"/>
      <c r="K477" s="506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</row>
    <row r="478" spans="1:27" s="495" customFormat="1" x14ac:dyDescent="0.2">
      <c r="A478" s="460"/>
      <c r="B478" s="460"/>
      <c r="C478" s="460"/>
      <c r="D478" s="460"/>
      <c r="E478" s="506"/>
      <c r="F478" s="506"/>
      <c r="G478" s="506"/>
      <c r="H478" s="506"/>
      <c r="I478" s="506"/>
      <c r="J478" s="506"/>
      <c r="K478" s="506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</row>
    <row r="479" spans="1:27" s="495" customFormat="1" x14ac:dyDescent="0.2">
      <c r="A479" s="460"/>
      <c r="B479" s="460"/>
      <c r="C479" s="460"/>
      <c r="D479" s="460"/>
      <c r="E479" s="506"/>
      <c r="F479" s="506"/>
      <c r="G479" s="506"/>
      <c r="H479" s="506"/>
      <c r="I479" s="506"/>
      <c r="J479" s="506"/>
      <c r="K479" s="506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</row>
    <row r="480" spans="1:27" s="495" customFormat="1" x14ac:dyDescent="0.2">
      <c r="A480" s="460"/>
      <c r="B480" s="460"/>
      <c r="C480" s="460"/>
      <c r="D480" s="460"/>
      <c r="E480" s="506"/>
      <c r="F480" s="506"/>
      <c r="G480" s="506"/>
      <c r="H480" s="506"/>
      <c r="I480" s="506"/>
      <c r="J480" s="506"/>
      <c r="K480" s="506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</row>
    <row r="481" spans="1:27" s="495" customFormat="1" x14ac:dyDescent="0.2">
      <c r="A481" s="460"/>
      <c r="B481" s="460"/>
      <c r="C481" s="460"/>
      <c r="D481" s="460"/>
      <c r="E481" s="506"/>
      <c r="F481" s="506"/>
      <c r="G481" s="506"/>
      <c r="H481" s="506"/>
      <c r="I481" s="506"/>
      <c r="J481" s="506"/>
      <c r="K481" s="506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</row>
    <row r="482" spans="1:27" s="495" customFormat="1" x14ac:dyDescent="0.2">
      <c r="A482" s="460"/>
      <c r="B482" s="460"/>
      <c r="C482" s="460"/>
      <c r="D482" s="460"/>
      <c r="E482" s="506"/>
      <c r="F482" s="506"/>
      <c r="G482" s="506"/>
      <c r="H482" s="506"/>
      <c r="I482" s="506"/>
      <c r="J482" s="506"/>
      <c r="K482" s="506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</row>
    <row r="483" spans="1:27" s="495" customFormat="1" x14ac:dyDescent="0.2">
      <c r="A483" s="460"/>
      <c r="B483" s="460"/>
      <c r="C483" s="460"/>
      <c r="D483" s="460"/>
      <c r="E483" s="506"/>
      <c r="F483" s="506"/>
      <c r="G483" s="506"/>
      <c r="H483" s="506"/>
      <c r="I483" s="506"/>
      <c r="J483" s="506"/>
      <c r="K483" s="506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</row>
    <row r="484" spans="1:27" s="495" customFormat="1" x14ac:dyDescent="0.2">
      <c r="A484" s="460"/>
      <c r="B484" s="460"/>
      <c r="C484" s="460"/>
      <c r="D484" s="460"/>
      <c r="E484" s="506"/>
      <c r="F484" s="506"/>
      <c r="G484" s="506"/>
      <c r="H484" s="506"/>
      <c r="I484" s="506"/>
      <c r="J484" s="506"/>
      <c r="K484" s="506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</row>
    <row r="485" spans="1:27" s="495" customFormat="1" x14ac:dyDescent="0.2">
      <c r="A485" s="460"/>
      <c r="B485" s="460"/>
      <c r="C485" s="460"/>
      <c r="D485" s="460"/>
      <c r="E485" s="506"/>
      <c r="F485" s="506"/>
      <c r="G485" s="506"/>
      <c r="H485" s="506"/>
      <c r="I485" s="506"/>
      <c r="J485" s="506"/>
      <c r="K485" s="506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</row>
    <row r="486" spans="1:27" s="495" customFormat="1" x14ac:dyDescent="0.2">
      <c r="A486" s="460"/>
      <c r="B486" s="460"/>
      <c r="C486" s="460"/>
      <c r="D486" s="460"/>
      <c r="E486" s="506"/>
      <c r="F486" s="506"/>
      <c r="G486" s="506"/>
      <c r="H486" s="506"/>
      <c r="I486" s="506"/>
      <c r="J486" s="506"/>
      <c r="K486" s="506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</row>
    <row r="487" spans="1:27" s="495" customFormat="1" x14ac:dyDescent="0.2">
      <c r="A487" s="460"/>
      <c r="B487" s="460"/>
      <c r="C487" s="460"/>
      <c r="D487" s="460"/>
      <c r="E487" s="506"/>
      <c r="F487" s="506"/>
      <c r="G487" s="506"/>
      <c r="H487" s="506"/>
      <c r="I487" s="506"/>
      <c r="J487" s="506"/>
      <c r="K487" s="506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</row>
    <row r="488" spans="1:27" s="495" customFormat="1" x14ac:dyDescent="0.2">
      <c r="A488" s="460"/>
      <c r="B488" s="460"/>
      <c r="C488" s="460"/>
      <c r="D488" s="460"/>
      <c r="E488" s="506"/>
      <c r="F488" s="506"/>
      <c r="G488" s="506"/>
      <c r="H488" s="506"/>
      <c r="I488" s="506"/>
      <c r="J488" s="506"/>
      <c r="K488" s="506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</row>
    <row r="489" spans="1:27" s="495" customFormat="1" x14ac:dyDescent="0.2">
      <c r="A489" s="460"/>
      <c r="B489" s="460"/>
      <c r="C489" s="460"/>
      <c r="D489" s="460"/>
      <c r="E489" s="506"/>
      <c r="F489" s="506"/>
      <c r="G489" s="506"/>
      <c r="H489" s="506"/>
      <c r="I489" s="506"/>
      <c r="J489" s="506"/>
      <c r="K489" s="506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</row>
    <row r="490" spans="1:27" s="495" customFormat="1" x14ac:dyDescent="0.2">
      <c r="A490" s="460"/>
      <c r="B490" s="460"/>
      <c r="C490" s="460"/>
      <c r="D490" s="460"/>
      <c r="E490" s="506"/>
      <c r="F490" s="506"/>
      <c r="G490" s="506"/>
      <c r="H490" s="506"/>
      <c r="I490" s="506"/>
      <c r="J490" s="506"/>
      <c r="K490" s="506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</row>
    <row r="491" spans="1:27" s="495" customFormat="1" x14ac:dyDescent="0.2">
      <c r="A491" s="460"/>
      <c r="B491" s="460"/>
      <c r="C491" s="460"/>
      <c r="D491" s="460"/>
      <c r="E491" s="506"/>
      <c r="F491" s="506"/>
      <c r="G491" s="506"/>
      <c r="H491" s="506"/>
      <c r="I491" s="506"/>
      <c r="J491" s="506"/>
      <c r="K491" s="506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</row>
    <row r="492" spans="1:27" s="495" customFormat="1" x14ac:dyDescent="0.2">
      <c r="A492" s="460"/>
      <c r="B492" s="460"/>
      <c r="C492" s="460"/>
      <c r="D492" s="460"/>
      <c r="E492" s="506"/>
      <c r="F492" s="506"/>
      <c r="G492" s="506"/>
      <c r="H492" s="506"/>
      <c r="I492" s="506"/>
      <c r="J492" s="506"/>
      <c r="K492" s="506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</row>
    <row r="493" spans="1:27" s="495" customFormat="1" x14ac:dyDescent="0.2">
      <c r="A493" s="460"/>
      <c r="B493" s="460"/>
      <c r="C493" s="460"/>
      <c r="D493" s="460"/>
      <c r="E493" s="506"/>
      <c r="F493" s="506"/>
      <c r="G493" s="506"/>
      <c r="H493" s="506"/>
      <c r="I493" s="506"/>
      <c r="J493" s="506"/>
      <c r="K493" s="506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</row>
    <row r="494" spans="1:27" s="495" customFormat="1" x14ac:dyDescent="0.2">
      <c r="A494" s="460"/>
      <c r="B494" s="460"/>
      <c r="C494" s="460"/>
      <c r="D494" s="460"/>
      <c r="E494" s="506"/>
      <c r="F494" s="506"/>
      <c r="G494" s="506"/>
      <c r="H494" s="506"/>
      <c r="I494" s="506"/>
      <c r="J494" s="506"/>
      <c r="K494" s="506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</row>
    <row r="495" spans="1:27" s="495" customFormat="1" x14ac:dyDescent="0.2">
      <c r="A495" s="460"/>
      <c r="B495" s="460"/>
      <c r="C495" s="460"/>
      <c r="D495" s="460"/>
      <c r="E495" s="506"/>
      <c r="F495" s="506"/>
      <c r="G495" s="506"/>
      <c r="H495" s="506"/>
      <c r="I495" s="506"/>
      <c r="J495" s="506"/>
      <c r="K495" s="506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</row>
    <row r="496" spans="1:27" s="495" customFormat="1" x14ac:dyDescent="0.2">
      <c r="A496" s="460"/>
      <c r="B496" s="460"/>
      <c r="C496" s="460"/>
      <c r="D496" s="460"/>
      <c r="E496" s="506"/>
      <c r="F496" s="506"/>
      <c r="G496" s="506"/>
      <c r="H496" s="506"/>
      <c r="I496" s="506"/>
      <c r="J496" s="506"/>
      <c r="K496" s="506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</row>
    <row r="497" spans="1:27" s="495" customFormat="1" x14ac:dyDescent="0.2">
      <c r="A497" s="460"/>
      <c r="B497" s="460"/>
      <c r="C497" s="460"/>
      <c r="D497" s="460"/>
      <c r="E497" s="506"/>
      <c r="F497" s="506"/>
      <c r="G497" s="506"/>
      <c r="H497" s="506"/>
      <c r="I497" s="506"/>
      <c r="J497" s="506"/>
      <c r="K497" s="506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</row>
    <row r="498" spans="1:27" s="495" customFormat="1" x14ac:dyDescent="0.2">
      <c r="A498" s="460"/>
      <c r="B498" s="460"/>
      <c r="C498" s="460"/>
      <c r="D498" s="460"/>
      <c r="E498" s="506"/>
      <c r="F498" s="506"/>
      <c r="G498" s="506"/>
      <c r="H498" s="506"/>
      <c r="I498" s="506"/>
      <c r="J498" s="506"/>
      <c r="K498" s="506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</row>
  </sheetData>
  <mergeCells count="43">
    <mergeCell ref="A8:AA8"/>
    <mergeCell ref="A9:B9"/>
    <mergeCell ref="Q1:AA1"/>
    <mergeCell ref="Q2:AA2"/>
    <mergeCell ref="Q3:AA3"/>
    <mergeCell ref="Q4:AA4"/>
    <mergeCell ref="A6:AA6"/>
    <mergeCell ref="A7:AA7"/>
    <mergeCell ref="A10:A12"/>
    <mergeCell ref="B10:B12"/>
    <mergeCell ref="C10:C12"/>
    <mergeCell ref="D10:D12"/>
    <mergeCell ref="E10:F10"/>
    <mergeCell ref="M10:P10"/>
    <mergeCell ref="Q10:Q12"/>
    <mergeCell ref="K11:K12"/>
    <mergeCell ref="M11:M12"/>
    <mergeCell ref="N11:N12"/>
    <mergeCell ref="O11:O12"/>
    <mergeCell ref="V10:W10"/>
    <mergeCell ref="X10:Y10"/>
    <mergeCell ref="Z10:Z12"/>
    <mergeCell ref="AA10:AA12"/>
    <mergeCell ref="W11:W12"/>
    <mergeCell ref="X11:X12"/>
    <mergeCell ref="Y11:Y12"/>
    <mergeCell ref="V11:V12"/>
    <mergeCell ref="A16:B16"/>
    <mergeCell ref="P11:P12"/>
    <mergeCell ref="R11:R12"/>
    <mergeCell ref="S11:S12"/>
    <mergeCell ref="T11:T12"/>
    <mergeCell ref="E11:E12"/>
    <mergeCell ref="F11:F12"/>
    <mergeCell ref="H11:H12"/>
    <mergeCell ref="I11:I12"/>
    <mergeCell ref="J11:J12"/>
    <mergeCell ref="G10:G12"/>
    <mergeCell ref="R10:U10"/>
    <mergeCell ref="U11:U12"/>
    <mergeCell ref="H10:I10"/>
    <mergeCell ref="J10:K10"/>
    <mergeCell ref="L10:L12"/>
  </mergeCells>
  <pageMargins left="0.17" right="0.17" top="0.75" bottom="0.75" header="0.3" footer="0.3"/>
  <pageSetup paperSize="9" scale="43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8"/>
  <sheetViews>
    <sheetView view="pageBreakPreview" zoomScale="110" zoomScaleSheetLayoutView="110" workbookViewId="0">
      <selection activeCell="D10" sqref="D10"/>
    </sheetView>
  </sheetViews>
  <sheetFormatPr defaultColWidth="9.140625" defaultRowHeight="12.75" x14ac:dyDescent="0.2"/>
  <cols>
    <col min="1" max="1" width="5.5703125" style="285" customWidth="1"/>
    <col min="2" max="2" width="59.5703125" style="285" customWidth="1"/>
    <col min="3" max="3" width="13.85546875" style="285" customWidth="1"/>
    <col min="4" max="4" width="13.28515625" style="285" customWidth="1"/>
    <col min="5" max="5" width="12.28515625" style="285" customWidth="1"/>
    <col min="6" max="16384" width="9.140625" style="285"/>
  </cols>
  <sheetData>
    <row r="1" spans="1:5" x14ac:dyDescent="0.2">
      <c r="A1" s="387"/>
      <c r="B1" s="387"/>
      <c r="C1" s="387"/>
      <c r="D1" s="387"/>
      <c r="E1" s="459" t="s">
        <v>791</v>
      </c>
    </row>
    <row r="2" spans="1:5" x14ac:dyDescent="0.2">
      <c r="A2" s="823" t="s">
        <v>790</v>
      </c>
      <c r="B2" s="823"/>
      <c r="C2" s="823"/>
      <c r="D2" s="823"/>
      <c r="E2" s="823"/>
    </row>
    <row r="3" spans="1:5" x14ac:dyDescent="0.2">
      <c r="A3" s="823" t="s">
        <v>792</v>
      </c>
      <c r="B3" s="823"/>
      <c r="C3" s="823"/>
      <c r="D3" s="823"/>
      <c r="E3" s="823"/>
    </row>
    <row r="4" spans="1:5" ht="15.75" x14ac:dyDescent="0.25">
      <c r="A4" s="287"/>
      <c r="B4" s="518"/>
      <c r="D4" s="807" t="s">
        <v>1563</v>
      </c>
      <c r="E4" s="807"/>
    </row>
    <row r="5" spans="1:5" ht="15.6" x14ac:dyDescent="0.3">
      <c r="A5" s="287"/>
      <c r="B5" s="518"/>
      <c r="D5" s="461"/>
      <c r="E5" s="461"/>
    </row>
    <row r="6" spans="1:5" ht="32.25" customHeight="1" x14ac:dyDescent="0.2">
      <c r="A6" s="878" t="s">
        <v>1069</v>
      </c>
      <c r="B6" s="878"/>
      <c r="C6" s="878"/>
      <c r="D6" s="878"/>
      <c r="E6" s="878"/>
    </row>
    <row r="7" spans="1:5" ht="15.75" x14ac:dyDescent="0.25">
      <c r="A7" s="519" t="s">
        <v>737</v>
      </c>
      <c r="E7" s="459" t="s">
        <v>849</v>
      </c>
    </row>
    <row r="8" spans="1:5" ht="23.25" customHeight="1" x14ac:dyDescent="0.2">
      <c r="A8" s="879" t="s">
        <v>654</v>
      </c>
      <c r="B8" s="879" t="s">
        <v>1068</v>
      </c>
      <c r="C8" s="880" t="s">
        <v>869</v>
      </c>
      <c r="D8" s="881"/>
      <c r="E8" s="882"/>
    </row>
    <row r="9" spans="1:5" ht="25.5" x14ac:dyDescent="0.2">
      <c r="A9" s="879"/>
      <c r="B9" s="879"/>
      <c r="C9" s="520" t="s">
        <v>982</v>
      </c>
      <c r="D9" s="520" t="s">
        <v>786</v>
      </c>
      <c r="E9" s="520" t="s">
        <v>787</v>
      </c>
    </row>
    <row r="10" spans="1:5" ht="13.15" x14ac:dyDescent="0.25">
      <c r="A10" s="520">
        <v>1</v>
      </c>
      <c r="B10" s="520">
        <v>2</v>
      </c>
      <c r="C10" s="520">
        <v>3</v>
      </c>
      <c r="D10" s="520">
        <v>4</v>
      </c>
      <c r="E10" s="520">
        <v>5</v>
      </c>
    </row>
    <row r="11" spans="1:5" ht="25.5" x14ac:dyDescent="0.2">
      <c r="A11" s="521">
        <v>1</v>
      </c>
      <c r="B11" s="522" t="s">
        <v>112</v>
      </c>
      <c r="C11" s="698">
        <v>129368.31</v>
      </c>
      <c r="D11" s="698">
        <v>114171.58622999999</v>
      </c>
      <c r="E11" s="523">
        <f t="shared" ref="E11:E18" si="0">D11*100/C11</f>
        <v>88.253132648946234</v>
      </c>
    </row>
    <row r="12" spans="1:5" ht="51" x14ac:dyDescent="0.2">
      <c r="A12" s="521">
        <v>2</v>
      </c>
      <c r="B12" s="522" t="s">
        <v>374</v>
      </c>
      <c r="C12" s="698">
        <v>1197.1061499999998</v>
      </c>
      <c r="D12" s="698">
        <v>1116.1246599999999</v>
      </c>
      <c r="E12" s="523">
        <f t="shared" si="0"/>
        <v>93.23522897280246</v>
      </c>
    </row>
    <row r="13" spans="1:5" ht="76.5" x14ac:dyDescent="0.2">
      <c r="A13" s="521">
        <v>3</v>
      </c>
      <c r="B13" s="524" t="s">
        <v>223</v>
      </c>
      <c r="C13" s="698">
        <v>2733.3028800000002</v>
      </c>
      <c r="D13" s="698">
        <v>2484.8208</v>
      </c>
      <c r="E13" s="523">
        <f t="shared" si="0"/>
        <v>90.909090909090892</v>
      </c>
    </row>
    <row r="14" spans="1:5" ht="38.25" x14ac:dyDescent="0.2">
      <c r="A14" s="521"/>
      <c r="B14" s="524" t="s">
        <v>698</v>
      </c>
      <c r="C14" s="698">
        <v>312</v>
      </c>
      <c r="D14" s="698">
        <v>312</v>
      </c>
      <c r="E14" s="523">
        <f t="shared" si="0"/>
        <v>100</v>
      </c>
    </row>
    <row r="15" spans="1:5" ht="38.25" x14ac:dyDescent="0.2">
      <c r="A15" s="521"/>
      <c r="B15" s="524" t="s">
        <v>697</v>
      </c>
      <c r="C15" s="698">
        <v>3880.884</v>
      </c>
      <c r="D15" s="698">
        <v>3880.884</v>
      </c>
      <c r="E15" s="523">
        <f t="shared" si="0"/>
        <v>100</v>
      </c>
    </row>
    <row r="16" spans="1:5" x14ac:dyDescent="0.2">
      <c r="A16" s="521"/>
      <c r="B16" s="524" t="s">
        <v>336</v>
      </c>
      <c r="C16" s="698">
        <v>93698.63</v>
      </c>
      <c r="D16" s="698">
        <v>93698.63</v>
      </c>
      <c r="E16" s="523">
        <f t="shared" si="0"/>
        <v>100</v>
      </c>
    </row>
    <row r="17" spans="1:5" ht="38.25" x14ac:dyDescent="0.2">
      <c r="A17" s="521"/>
      <c r="B17" s="524" t="s">
        <v>338</v>
      </c>
      <c r="C17" s="698">
        <v>17732.679999999997</v>
      </c>
      <c r="D17" s="698">
        <v>17732.679999999997</v>
      </c>
      <c r="E17" s="523">
        <f t="shared" si="0"/>
        <v>100</v>
      </c>
    </row>
    <row r="18" spans="1:5" x14ac:dyDescent="0.2">
      <c r="A18" s="877" t="s">
        <v>735</v>
      </c>
      <c r="B18" s="877"/>
      <c r="C18" s="699">
        <f>SUM(C11:C17)</f>
        <v>248922.91303</v>
      </c>
      <c r="D18" s="699">
        <f>SUM(D11:D17)</f>
        <v>233396.72568999999</v>
      </c>
      <c r="E18" s="417">
        <f t="shared" si="0"/>
        <v>93.762652400693696</v>
      </c>
    </row>
  </sheetData>
  <mergeCells count="8">
    <mergeCell ref="A18:B18"/>
    <mergeCell ref="A2:E2"/>
    <mergeCell ref="A3:E3"/>
    <mergeCell ref="D4:E4"/>
    <mergeCell ref="A6:E6"/>
    <mergeCell ref="A8:A9"/>
    <mergeCell ref="B8:B9"/>
    <mergeCell ref="C8:E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  <pageSetUpPr autoPageBreaks="0"/>
  </sheetPr>
  <dimension ref="A1:BD51"/>
  <sheetViews>
    <sheetView workbookViewId="0">
      <selection activeCell="AJ17" sqref="AJ17:AP17"/>
    </sheetView>
  </sheetViews>
  <sheetFormatPr defaultColWidth="9" defaultRowHeight="11.45" customHeight="1" x14ac:dyDescent="0.2"/>
  <cols>
    <col min="1" max="2" width="2" style="530" customWidth="1"/>
    <col min="3" max="3" width="1" style="530" customWidth="1"/>
    <col min="4" max="8" width="2" style="530" customWidth="1"/>
    <col min="9" max="9" width="4" style="530" customWidth="1"/>
    <col min="10" max="11" width="2" style="530" customWidth="1"/>
    <col min="12" max="12" width="3" style="530" customWidth="1"/>
    <col min="13" max="56" width="2" style="530" customWidth="1"/>
    <col min="57" max="16384" width="9" style="529"/>
  </cols>
  <sheetData>
    <row r="1" spans="1:56" ht="11.45" customHeight="1" x14ac:dyDescent="0.2">
      <c r="A1" s="883" t="s">
        <v>979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  <c r="Z1" s="883"/>
      <c r="AA1" s="883"/>
      <c r="AB1" s="883"/>
      <c r="AC1" s="883"/>
      <c r="AD1" s="883"/>
      <c r="AE1" s="883"/>
      <c r="AF1" s="883"/>
      <c r="AG1" s="883"/>
      <c r="AH1" s="883"/>
      <c r="AI1" s="883"/>
      <c r="AJ1" s="883"/>
      <c r="AK1" s="883"/>
      <c r="AL1" s="883"/>
      <c r="AM1" s="883"/>
      <c r="AN1" s="883"/>
      <c r="AO1" s="883"/>
      <c r="AP1" s="883"/>
      <c r="AQ1" s="883"/>
      <c r="AR1" s="883"/>
      <c r="AS1" s="883"/>
      <c r="AT1" s="883"/>
      <c r="AU1" s="883"/>
      <c r="AV1" s="883"/>
      <c r="AW1" s="883"/>
      <c r="AX1" s="883"/>
      <c r="AY1" s="883"/>
      <c r="AZ1" s="883"/>
      <c r="BA1" s="883"/>
      <c r="BB1" s="883"/>
      <c r="BC1" s="883"/>
      <c r="BD1" s="883"/>
    </row>
    <row r="2" spans="1:56" ht="11.45" customHeight="1" x14ac:dyDescent="0.2">
      <c r="A2" s="883" t="s">
        <v>980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3"/>
      <c r="W2" s="883"/>
      <c r="X2" s="883"/>
      <c r="Y2" s="883"/>
      <c r="Z2" s="883"/>
      <c r="AA2" s="883"/>
      <c r="AB2" s="883"/>
      <c r="AC2" s="883"/>
      <c r="AD2" s="883"/>
      <c r="AE2" s="883"/>
      <c r="AF2" s="883"/>
      <c r="AG2" s="883"/>
      <c r="AH2" s="883"/>
      <c r="AI2" s="883"/>
      <c r="AJ2" s="883"/>
      <c r="AK2" s="883"/>
      <c r="AL2" s="883"/>
      <c r="AM2" s="883"/>
      <c r="AN2" s="883"/>
      <c r="AO2" s="883"/>
      <c r="AP2" s="883"/>
      <c r="AQ2" s="883"/>
      <c r="AR2" s="883"/>
      <c r="AS2" s="883"/>
      <c r="AT2" s="883"/>
      <c r="AU2" s="883"/>
      <c r="AV2" s="883"/>
      <c r="AW2" s="883"/>
      <c r="AX2" s="883"/>
      <c r="AY2" s="883"/>
      <c r="AZ2" s="883"/>
      <c r="BA2" s="883"/>
      <c r="BB2" s="883"/>
      <c r="BC2" s="883"/>
      <c r="BD2" s="883"/>
    </row>
    <row r="3" spans="1:56" ht="11.45" customHeight="1" x14ac:dyDescent="0.2">
      <c r="A3" s="883" t="s">
        <v>792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883"/>
      <c r="R3" s="883"/>
      <c r="S3" s="883"/>
      <c r="T3" s="883"/>
      <c r="U3" s="883"/>
      <c r="V3" s="883"/>
      <c r="W3" s="883"/>
      <c r="X3" s="883"/>
      <c r="Y3" s="883"/>
      <c r="Z3" s="883"/>
      <c r="AA3" s="883"/>
      <c r="AB3" s="883"/>
      <c r="AC3" s="883"/>
      <c r="AD3" s="883"/>
      <c r="AE3" s="883"/>
      <c r="AF3" s="883"/>
      <c r="AG3" s="883"/>
      <c r="AH3" s="883"/>
      <c r="AI3" s="883"/>
      <c r="AJ3" s="883"/>
      <c r="AK3" s="883"/>
      <c r="AL3" s="883"/>
      <c r="AM3" s="883"/>
      <c r="AN3" s="883"/>
      <c r="AO3" s="883"/>
      <c r="AP3" s="883"/>
      <c r="AQ3" s="883"/>
      <c r="AR3" s="883"/>
      <c r="AS3" s="883"/>
      <c r="AT3" s="883"/>
      <c r="AU3" s="883"/>
      <c r="AV3" s="883"/>
      <c r="AW3" s="883"/>
      <c r="AX3" s="883"/>
      <c r="AY3" s="883"/>
      <c r="AZ3" s="883"/>
      <c r="BA3" s="883"/>
      <c r="BB3" s="883"/>
      <c r="BC3" s="883"/>
      <c r="BD3" s="883"/>
    </row>
    <row r="4" spans="1:56" ht="11.45" customHeight="1" x14ac:dyDescent="0.2">
      <c r="A4" s="883" t="s">
        <v>1031</v>
      </c>
      <c r="B4" s="883"/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3"/>
      <c r="Z4" s="883"/>
      <c r="AA4" s="883"/>
      <c r="AB4" s="883"/>
      <c r="AC4" s="883"/>
      <c r="AD4" s="883"/>
      <c r="AE4" s="883"/>
      <c r="AF4" s="883"/>
      <c r="AG4" s="883"/>
      <c r="AH4" s="883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883"/>
      <c r="AX4" s="883"/>
      <c r="AY4" s="883"/>
      <c r="AZ4" s="883"/>
      <c r="BA4" s="883"/>
      <c r="BB4" s="883"/>
      <c r="BC4" s="883"/>
      <c r="BD4" s="883"/>
    </row>
    <row r="6" spans="1:56" ht="15" customHeight="1" x14ac:dyDescent="0.2">
      <c r="A6" s="884" t="s">
        <v>1168</v>
      </c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</row>
    <row r="7" spans="1:56" ht="11.1" customHeight="1" x14ac:dyDescent="0.2">
      <c r="A7" s="902" t="s">
        <v>1072</v>
      </c>
      <c r="B7" s="902"/>
      <c r="C7" s="902"/>
      <c r="D7" s="902"/>
      <c r="E7" s="902"/>
      <c r="F7" s="902"/>
      <c r="G7" s="902"/>
      <c r="H7" s="902"/>
      <c r="I7" s="902"/>
      <c r="J7" s="902"/>
      <c r="K7" s="902"/>
      <c r="L7" s="902"/>
      <c r="M7" s="902"/>
      <c r="N7" s="902"/>
      <c r="O7" s="907" t="s">
        <v>1073</v>
      </c>
      <c r="P7" s="907"/>
      <c r="Q7" s="907"/>
      <c r="R7" s="907"/>
      <c r="S7" s="907"/>
      <c r="T7" s="907"/>
      <c r="U7" s="907"/>
      <c r="V7" s="907"/>
      <c r="W7" s="907"/>
      <c r="X7" s="907"/>
      <c r="Y7" s="907"/>
      <c r="Z7" s="907"/>
      <c r="AA7" s="907"/>
      <c r="AB7" s="907"/>
      <c r="AC7" s="907"/>
      <c r="AD7" s="907"/>
      <c r="AE7" s="907"/>
      <c r="AF7" s="907"/>
      <c r="AG7" s="907"/>
      <c r="AH7" s="907"/>
      <c r="AI7" s="907"/>
      <c r="AJ7" s="907"/>
      <c r="AK7" s="907"/>
      <c r="AL7" s="907"/>
      <c r="AM7" s="907"/>
      <c r="AN7" s="907"/>
      <c r="AO7" s="907"/>
      <c r="AP7" s="907"/>
      <c r="AQ7" s="907"/>
      <c r="AR7" s="907"/>
      <c r="AS7" s="907"/>
      <c r="AT7" s="907"/>
      <c r="AU7" s="907"/>
      <c r="AV7" s="907"/>
      <c r="AW7" s="907"/>
      <c r="AX7" s="907"/>
      <c r="AY7" s="907"/>
      <c r="AZ7" s="907"/>
      <c r="BA7" s="907"/>
      <c r="BB7" s="907"/>
      <c r="BC7" s="907"/>
      <c r="BD7" s="907"/>
    </row>
    <row r="8" spans="1:56" ht="23.1" customHeight="1" x14ac:dyDescent="0.2">
      <c r="A8" s="903"/>
      <c r="B8" s="904"/>
      <c r="C8" s="904"/>
      <c r="D8" s="904"/>
      <c r="E8" s="904"/>
      <c r="F8" s="904"/>
      <c r="G8" s="904"/>
      <c r="H8" s="904"/>
      <c r="I8" s="904"/>
      <c r="J8" s="904"/>
      <c r="K8" s="904"/>
      <c r="L8" s="904"/>
      <c r="M8" s="904"/>
      <c r="N8" s="904"/>
      <c r="O8" s="908" t="s">
        <v>1074</v>
      </c>
      <c r="P8" s="908"/>
      <c r="Q8" s="908"/>
      <c r="R8" s="908"/>
      <c r="S8" s="908"/>
      <c r="T8" s="908"/>
      <c r="U8" s="908"/>
      <c r="V8" s="908"/>
      <c r="W8" s="908"/>
      <c r="X8" s="908"/>
      <c r="Y8" s="908"/>
      <c r="Z8" s="908"/>
      <c r="AA8" s="908"/>
      <c r="AB8" s="908"/>
      <c r="AC8" s="908"/>
      <c r="AD8" s="908"/>
      <c r="AE8" s="908"/>
      <c r="AF8" s="908"/>
      <c r="AG8" s="908"/>
      <c r="AH8" s="908"/>
      <c r="AI8" s="908"/>
      <c r="AJ8" s="908" t="s">
        <v>1075</v>
      </c>
      <c r="AK8" s="908"/>
      <c r="AL8" s="908"/>
      <c r="AM8" s="908"/>
      <c r="AN8" s="908"/>
      <c r="AO8" s="908"/>
      <c r="AP8" s="908"/>
      <c r="AQ8" s="908"/>
      <c r="AR8" s="908"/>
      <c r="AS8" s="908"/>
      <c r="AT8" s="908"/>
      <c r="AU8" s="908"/>
      <c r="AV8" s="908"/>
      <c r="AW8" s="908"/>
      <c r="AX8" s="908"/>
      <c r="AY8" s="908"/>
      <c r="AZ8" s="908"/>
      <c r="BA8" s="908"/>
      <c r="BB8" s="908"/>
      <c r="BC8" s="908"/>
      <c r="BD8" s="908"/>
    </row>
    <row r="9" spans="1:56" ht="11.1" customHeight="1" x14ac:dyDescent="0.2">
      <c r="A9" s="903"/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898" t="s">
        <v>1076</v>
      </c>
      <c r="P9" s="898"/>
      <c r="Q9" s="898"/>
      <c r="R9" s="898"/>
      <c r="S9" s="898"/>
      <c r="T9" s="898"/>
      <c r="U9" s="898"/>
      <c r="V9" s="897" t="s">
        <v>1077</v>
      </c>
      <c r="W9" s="897"/>
      <c r="X9" s="897"/>
      <c r="Y9" s="897"/>
      <c r="Z9" s="897"/>
      <c r="AA9" s="897"/>
      <c r="AB9" s="897"/>
      <c r="AC9" s="897"/>
      <c r="AD9" s="897"/>
      <c r="AE9" s="897"/>
      <c r="AF9" s="897"/>
      <c r="AG9" s="897"/>
      <c r="AH9" s="897"/>
      <c r="AI9" s="897"/>
      <c r="AJ9" s="898" t="s">
        <v>1076</v>
      </c>
      <c r="AK9" s="898"/>
      <c r="AL9" s="898"/>
      <c r="AM9" s="898"/>
      <c r="AN9" s="898"/>
      <c r="AO9" s="898"/>
      <c r="AP9" s="898"/>
      <c r="AQ9" s="897" t="s">
        <v>1077</v>
      </c>
      <c r="AR9" s="897"/>
      <c r="AS9" s="897"/>
      <c r="AT9" s="897"/>
      <c r="AU9" s="897"/>
      <c r="AV9" s="897"/>
      <c r="AW9" s="897"/>
      <c r="AX9" s="897"/>
      <c r="AY9" s="897"/>
      <c r="AZ9" s="897"/>
      <c r="BA9" s="897"/>
      <c r="BB9" s="897"/>
      <c r="BC9" s="897"/>
      <c r="BD9" s="897"/>
    </row>
    <row r="10" spans="1:56" ht="35.1" customHeight="1" x14ac:dyDescent="0.2">
      <c r="A10" s="905"/>
      <c r="B10" s="906"/>
      <c r="C10" s="906"/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899"/>
      <c r="P10" s="900"/>
      <c r="Q10" s="900"/>
      <c r="R10" s="900"/>
      <c r="S10" s="900"/>
      <c r="T10" s="900"/>
      <c r="U10" s="901"/>
      <c r="V10" s="897" t="s">
        <v>1078</v>
      </c>
      <c r="W10" s="897"/>
      <c r="X10" s="897"/>
      <c r="Y10" s="897"/>
      <c r="Z10" s="897"/>
      <c r="AA10" s="897"/>
      <c r="AB10" s="897"/>
      <c r="AC10" s="897" t="s">
        <v>1079</v>
      </c>
      <c r="AD10" s="897"/>
      <c r="AE10" s="897"/>
      <c r="AF10" s="897"/>
      <c r="AG10" s="897"/>
      <c r="AH10" s="897"/>
      <c r="AI10" s="897"/>
      <c r="AJ10" s="899"/>
      <c r="AK10" s="900"/>
      <c r="AL10" s="900"/>
      <c r="AM10" s="900"/>
      <c r="AN10" s="900"/>
      <c r="AO10" s="900"/>
      <c r="AP10" s="901"/>
      <c r="AQ10" s="897" t="s">
        <v>1078</v>
      </c>
      <c r="AR10" s="897"/>
      <c r="AS10" s="897"/>
      <c r="AT10" s="897"/>
      <c r="AU10" s="897"/>
      <c r="AV10" s="897"/>
      <c r="AW10" s="897"/>
      <c r="AX10" s="897" t="s">
        <v>1079</v>
      </c>
      <c r="AY10" s="897"/>
      <c r="AZ10" s="897"/>
      <c r="BA10" s="897"/>
      <c r="BB10" s="897"/>
      <c r="BC10" s="897"/>
      <c r="BD10" s="897"/>
    </row>
    <row r="11" spans="1:56" ht="11.1" customHeight="1" thickBot="1" x14ac:dyDescent="0.25">
      <c r="A11" s="910" t="s">
        <v>985</v>
      </c>
      <c r="B11" s="910"/>
      <c r="C11" s="910"/>
      <c r="D11" s="910"/>
      <c r="E11" s="910"/>
      <c r="F11" s="910"/>
      <c r="G11" s="910"/>
      <c r="H11" s="910"/>
      <c r="I11" s="910"/>
      <c r="J11" s="910"/>
      <c r="K11" s="910"/>
      <c r="L11" s="910"/>
      <c r="M11" s="910"/>
      <c r="N11" s="910"/>
      <c r="O11" s="909" t="s">
        <v>991</v>
      </c>
      <c r="P11" s="909"/>
      <c r="Q11" s="909"/>
      <c r="R11" s="909"/>
      <c r="S11" s="909"/>
      <c r="T11" s="909"/>
      <c r="U11" s="909"/>
      <c r="V11" s="909" t="s">
        <v>997</v>
      </c>
      <c r="W11" s="909"/>
      <c r="X11" s="909"/>
      <c r="Y11" s="909"/>
      <c r="Z11" s="909"/>
      <c r="AA11" s="909"/>
      <c r="AB11" s="909"/>
      <c r="AC11" s="909" t="s">
        <v>1000</v>
      </c>
      <c r="AD11" s="909"/>
      <c r="AE11" s="909"/>
      <c r="AF11" s="909"/>
      <c r="AG11" s="909"/>
      <c r="AH11" s="909"/>
      <c r="AI11" s="909"/>
      <c r="AJ11" s="909" t="s">
        <v>1020</v>
      </c>
      <c r="AK11" s="909"/>
      <c r="AL11" s="909"/>
      <c r="AM11" s="909"/>
      <c r="AN11" s="909"/>
      <c r="AO11" s="909"/>
      <c r="AP11" s="909"/>
      <c r="AQ11" s="909" t="s">
        <v>1024</v>
      </c>
      <c r="AR11" s="909"/>
      <c r="AS11" s="909"/>
      <c r="AT11" s="909"/>
      <c r="AU11" s="909"/>
      <c r="AV11" s="909"/>
      <c r="AW11" s="909"/>
      <c r="AX11" s="909" t="s">
        <v>1041</v>
      </c>
      <c r="AY11" s="909"/>
      <c r="AZ11" s="909"/>
      <c r="BA11" s="909"/>
      <c r="BB11" s="909"/>
      <c r="BC11" s="909"/>
      <c r="BD11" s="909"/>
    </row>
    <row r="12" spans="1:56" ht="11.1" customHeight="1" x14ac:dyDescent="0.2">
      <c r="A12" s="916" t="s">
        <v>1080</v>
      </c>
      <c r="B12" s="916"/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5">
        <v>842829558.49000001</v>
      </c>
      <c r="P12" s="915"/>
      <c r="Q12" s="915"/>
      <c r="R12" s="915"/>
      <c r="S12" s="915"/>
      <c r="T12" s="915"/>
      <c r="U12" s="915"/>
      <c r="V12" s="917">
        <v>0</v>
      </c>
      <c r="W12" s="917"/>
      <c r="X12" s="917"/>
      <c r="Y12" s="917"/>
      <c r="Z12" s="917"/>
      <c r="AA12" s="917"/>
      <c r="AB12" s="917"/>
      <c r="AC12" s="915">
        <v>1210179.29</v>
      </c>
      <c r="AD12" s="915"/>
      <c r="AE12" s="915"/>
      <c r="AF12" s="915"/>
      <c r="AG12" s="915"/>
      <c r="AH12" s="915"/>
      <c r="AI12" s="915"/>
      <c r="AJ12" s="915">
        <v>1305835568.27</v>
      </c>
      <c r="AK12" s="915"/>
      <c r="AL12" s="915"/>
      <c r="AM12" s="915"/>
      <c r="AN12" s="915"/>
      <c r="AO12" s="915"/>
      <c r="AP12" s="915"/>
      <c r="AQ12" s="915">
        <v>32342</v>
      </c>
      <c r="AR12" s="915"/>
      <c r="AS12" s="915"/>
      <c r="AT12" s="915"/>
      <c r="AU12" s="915"/>
      <c r="AV12" s="915"/>
      <c r="AW12" s="915"/>
      <c r="AX12" s="915">
        <v>6576281.7400000002</v>
      </c>
      <c r="AY12" s="915"/>
      <c r="AZ12" s="915"/>
      <c r="BA12" s="915"/>
      <c r="BB12" s="915"/>
      <c r="BC12" s="915"/>
      <c r="BD12" s="915"/>
    </row>
    <row r="13" spans="1:56" ht="21.75" customHeight="1" x14ac:dyDescent="0.2">
      <c r="A13" s="894" t="s">
        <v>1125</v>
      </c>
      <c r="B13" s="895"/>
      <c r="C13" s="895"/>
      <c r="D13" s="895"/>
      <c r="E13" s="895"/>
      <c r="F13" s="895"/>
      <c r="G13" s="895"/>
      <c r="H13" s="895"/>
      <c r="I13" s="895"/>
      <c r="J13" s="895"/>
      <c r="K13" s="896"/>
      <c r="L13" s="913" t="s">
        <v>1083</v>
      </c>
      <c r="M13" s="913"/>
      <c r="N13" s="913"/>
      <c r="O13" s="912">
        <v>1287797.29</v>
      </c>
      <c r="P13" s="912"/>
      <c r="Q13" s="912"/>
      <c r="R13" s="912"/>
      <c r="S13" s="912"/>
      <c r="T13" s="912"/>
      <c r="U13" s="912"/>
      <c r="V13" s="914">
        <v>0</v>
      </c>
      <c r="W13" s="914"/>
      <c r="X13" s="914"/>
      <c r="Y13" s="914"/>
      <c r="Z13" s="914"/>
      <c r="AA13" s="914"/>
      <c r="AB13" s="914"/>
      <c r="AC13" s="911">
        <v>1210179.29</v>
      </c>
      <c r="AD13" s="911"/>
      <c r="AE13" s="911"/>
      <c r="AF13" s="911"/>
      <c r="AG13" s="911"/>
      <c r="AH13" s="911"/>
      <c r="AI13" s="911"/>
      <c r="AJ13" s="912">
        <v>1239078.05</v>
      </c>
      <c r="AK13" s="912"/>
      <c r="AL13" s="912"/>
      <c r="AM13" s="912"/>
      <c r="AN13" s="912"/>
      <c r="AO13" s="912"/>
      <c r="AP13" s="912"/>
      <c r="AQ13" s="911">
        <v>32342</v>
      </c>
      <c r="AR13" s="911"/>
      <c r="AS13" s="911"/>
      <c r="AT13" s="911"/>
      <c r="AU13" s="911"/>
      <c r="AV13" s="911"/>
      <c r="AW13" s="911"/>
      <c r="AX13" s="911">
        <v>1000943.18</v>
      </c>
      <c r="AY13" s="911"/>
      <c r="AZ13" s="911"/>
      <c r="BA13" s="911"/>
      <c r="BB13" s="911"/>
      <c r="BC13" s="911"/>
      <c r="BD13" s="911"/>
    </row>
    <row r="14" spans="1:56" ht="21" customHeight="1" x14ac:dyDescent="0.2">
      <c r="A14" s="888" t="s">
        <v>1141</v>
      </c>
      <c r="B14" s="889"/>
      <c r="C14" s="889"/>
      <c r="D14" s="889"/>
      <c r="E14" s="889"/>
      <c r="F14" s="889"/>
      <c r="G14" s="889"/>
      <c r="H14" s="889"/>
      <c r="I14" s="889"/>
      <c r="J14" s="889"/>
      <c r="K14" s="890"/>
      <c r="L14" s="918">
        <v>120521</v>
      </c>
      <c r="M14" s="913"/>
      <c r="N14" s="913"/>
      <c r="O14" s="912">
        <v>2019662.56</v>
      </c>
      <c r="P14" s="912"/>
      <c r="Q14" s="912"/>
      <c r="R14" s="912"/>
      <c r="S14" s="912"/>
      <c r="T14" s="912"/>
      <c r="U14" s="912"/>
      <c r="V14" s="914">
        <v>0</v>
      </c>
      <c r="W14" s="914"/>
      <c r="X14" s="914"/>
      <c r="Y14" s="914"/>
      <c r="Z14" s="914"/>
      <c r="AA14" s="914"/>
      <c r="AB14" s="914"/>
      <c r="AC14" s="914">
        <v>0</v>
      </c>
      <c r="AD14" s="914"/>
      <c r="AE14" s="914"/>
      <c r="AF14" s="914"/>
      <c r="AG14" s="914"/>
      <c r="AH14" s="914"/>
      <c r="AI14" s="914"/>
      <c r="AJ14" s="912">
        <v>1395559.54</v>
      </c>
      <c r="AK14" s="912"/>
      <c r="AL14" s="912"/>
      <c r="AM14" s="912"/>
      <c r="AN14" s="912"/>
      <c r="AO14" s="912"/>
      <c r="AP14" s="912"/>
      <c r="AQ14" s="914">
        <v>0</v>
      </c>
      <c r="AR14" s="914"/>
      <c r="AS14" s="914"/>
      <c r="AT14" s="914"/>
      <c r="AU14" s="914"/>
      <c r="AV14" s="914"/>
      <c r="AW14" s="914"/>
      <c r="AX14" s="911">
        <v>246818.1</v>
      </c>
      <c r="AY14" s="911"/>
      <c r="AZ14" s="911"/>
      <c r="BA14" s="911"/>
      <c r="BB14" s="911"/>
      <c r="BC14" s="911"/>
      <c r="BD14" s="911"/>
    </row>
    <row r="15" spans="1:56" ht="34.5" customHeight="1" x14ac:dyDescent="0.2">
      <c r="A15" s="888" t="s">
        <v>1142</v>
      </c>
      <c r="B15" s="889"/>
      <c r="C15" s="889"/>
      <c r="D15" s="889"/>
      <c r="E15" s="889"/>
      <c r="F15" s="889"/>
      <c r="G15" s="889"/>
      <c r="H15" s="889"/>
      <c r="I15" s="889"/>
      <c r="J15" s="889"/>
      <c r="K15" s="890"/>
      <c r="L15" s="913" t="s">
        <v>1084</v>
      </c>
      <c r="M15" s="913"/>
      <c r="N15" s="913"/>
      <c r="O15" s="912">
        <v>60280092.049999997</v>
      </c>
      <c r="P15" s="912"/>
      <c r="Q15" s="912"/>
      <c r="R15" s="912"/>
      <c r="S15" s="912"/>
      <c r="T15" s="912"/>
      <c r="U15" s="912"/>
      <c r="V15" s="914">
        <v>0</v>
      </c>
      <c r="W15" s="914"/>
      <c r="X15" s="914"/>
      <c r="Y15" s="914"/>
      <c r="Z15" s="914"/>
      <c r="AA15" s="914"/>
      <c r="AB15" s="914"/>
      <c r="AC15" s="914">
        <v>0</v>
      </c>
      <c r="AD15" s="914"/>
      <c r="AE15" s="914"/>
      <c r="AF15" s="914"/>
      <c r="AG15" s="914"/>
      <c r="AH15" s="914"/>
      <c r="AI15" s="914"/>
      <c r="AJ15" s="912">
        <v>61718030.88000001</v>
      </c>
      <c r="AK15" s="912"/>
      <c r="AL15" s="912"/>
      <c r="AM15" s="912"/>
      <c r="AN15" s="912"/>
      <c r="AO15" s="912"/>
      <c r="AP15" s="912"/>
      <c r="AQ15" s="914">
        <v>0</v>
      </c>
      <c r="AR15" s="914"/>
      <c r="AS15" s="914"/>
      <c r="AT15" s="914"/>
      <c r="AU15" s="914"/>
      <c r="AV15" s="914"/>
      <c r="AW15" s="914"/>
      <c r="AX15" s="911">
        <v>2157359.63</v>
      </c>
      <c r="AY15" s="911"/>
      <c r="AZ15" s="911"/>
      <c r="BA15" s="911"/>
      <c r="BB15" s="911"/>
      <c r="BC15" s="911"/>
      <c r="BD15" s="911"/>
    </row>
    <row r="16" spans="1:56" ht="22.5" customHeight="1" x14ac:dyDescent="0.2">
      <c r="A16" s="891" t="s">
        <v>1127</v>
      </c>
      <c r="B16" s="892"/>
      <c r="C16" s="892"/>
      <c r="D16" s="892"/>
      <c r="E16" s="892"/>
      <c r="F16" s="892"/>
      <c r="G16" s="892"/>
      <c r="H16" s="892"/>
      <c r="I16" s="892"/>
      <c r="J16" s="892"/>
      <c r="K16" s="893"/>
      <c r="L16" s="913" t="s">
        <v>1085</v>
      </c>
      <c r="M16" s="913"/>
      <c r="N16" s="913"/>
      <c r="O16" s="912">
        <v>2857719.48</v>
      </c>
      <c r="P16" s="912"/>
      <c r="Q16" s="912"/>
      <c r="R16" s="912"/>
      <c r="S16" s="912"/>
      <c r="T16" s="912"/>
      <c r="U16" s="912"/>
      <c r="V16" s="911">
        <v>0</v>
      </c>
      <c r="W16" s="911"/>
      <c r="X16" s="911"/>
      <c r="Y16" s="911"/>
      <c r="Z16" s="911"/>
      <c r="AA16" s="911"/>
      <c r="AB16" s="911"/>
      <c r="AC16" s="911">
        <v>0</v>
      </c>
      <c r="AD16" s="911"/>
      <c r="AE16" s="911"/>
      <c r="AF16" s="911"/>
      <c r="AG16" s="911"/>
      <c r="AH16" s="911"/>
      <c r="AI16" s="911"/>
      <c r="AJ16" s="912">
        <v>3211197.2</v>
      </c>
      <c r="AK16" s="912"/>
      <c r="AL16" s="912"/>
      <c r="AM16" s="912"/>
      <c r="AN16" s="912"/>
      <c r="AO16" s="912"/>
      <c r="AP16" s="912"/>
      <c r="AQ16" s="911">
        <v>0</v>
      </c>
      <c r="AR16" s="911"/>
      <c r="AS16" s="911"/>
      <c r="AT16" s="911"/>
      <c r="AU16" s="911"/>
      <c r="AV16" s="911"/>
      <c r="AW16" s="911"/>
      <c r="AX16" s="911">
        <v>3058168.11</v>
      </c>
      <c r="AY16" s="911"/>
      <c r="AZ16" s="911"/>
      <c r="BA16" s="911"/>
      <c r="BB16" s="911"/>
      <c r="BC16" s="911"/>
      <c r="BD16" s="911"/>
    </row>
    <row r="17" spans="1:56" ht="36.75" customHeight="1" x14ac:dyDescent="0.2">
      <c r="A17" s="891" t="s">
        <v>1128</v>
      </c>
      <c r="B17" s="892"/>
      <c r="C17" s="892"/>
      <c r="D17" s="892"/>
      <c r="E17" s="892"/>
      <c r="F17" s="892"/>
      <c r="G17" s="892"/>
      <c r="H17" s="892"/>
      <c r="I17" s="892"/>
      <c r="J17" s="892"/>
      <c r="K17" s="893"/>
      <c r="L17" s="913" t="s">
        <v>1086</v>
      </c>
      <c r="M17" s="913"/>
      <c r="N17" s="913"/>
      <c r="O17" s="912">
        <v>11431.23</v>
      </c>
      <c r="P17" s="912"/>
      <c r="Q17" s="912"/>
      <c r="R17" s="912"/>
      <c r="S17" s="912"/>
      <c r="T17" s="912"/>
      <c r="U17" s="912"/>
      <c r="V17" s="914">
        <v>0</v>
      </c>
      <c r="W17" s="914"/>
      <c r="X17" s="914"/>
      <c r="Y17" s="914"/>
      <c r="Z17" s="914"/>
      <c r="AA17" s="914"/>
      <c r="AB17" s="914"/>
      <c r="AC17" s="914">
        <v>0</v>
      </c>
      <c r="AD17" s="914"/>
      <c r="AE17" s="914"/>
      <c r="AF17" s="914"/>
      <c r="AG17" s="914"/>
      <c r="AH17" s="914"/>
      <c r="AI17" s="914"/>
      <c r="AJ17" s="912">
        <v>428063.18</v>
      </c>
      <c r="AK17" s="912"/>
      <c r="AL17" s="912"/>
      <c r="AM17" s="912"/>
      <c r="AN17" s="912"/>
      <c r="AO17" s="912"/>
      <c r="AP17" s="912"/>
      <c r="AQ17" s="914">
        <v>0</v>
      </c>
      <c r="AR17" s="914"/>
      <c r="AS17" s="914"/>
      <c r="AT17" s="914"/>
      <c r="AU17" s="914"/>
      <c r="AV17" s="914"/>
      <c r="AW17" s="914"/>
      <c r="AX17" s="911">
        <v>8188.09</v>
      </c>
      <c r="AY17" s="911"/>
      <c r="AZ17" s="911"/>
      <c r="BA17" s="911"/>
      <c r="BB17" s="911"/>
      <c r="BC17" s="911"/>
      <c r="BD17" s="911"/>
    </row>
    <row r="18" spans="1:56" ht="21" customHeight="1" x14ac:dyDescent="0.2">
      <c r="A18" s="888" t="s">
        <v>1129</v>
      </c>
      <c r="B18" s="889"/>
      <c r="C18" s="889"/>
      <c r="D18" s="889"/>
      <c r="E18" s="889"/>
      <c r="F18" s="889"/>
      <c r="G18" s="889"/>
      <c r="H18" s="889"/>
      <c r="I18" s="889"/>
      <c r="J18" s="889"/>
      <c r="K18" s="890"/>
      <c r="L18" s="913" t="s">
        <v>1087</v>
      </c>
      <c r="M18" s="913"/>
      <c r="N18" s="913"/>
      <c r="O18" s="912">
        <v>82039.44</v>
      </c>
      <c r="P18" s="912"/>
      <c r="Q18" s="912"/>
      <c r="R18" s="912"/>
      <c r="S18" s="912"/>
      <c r="T18" s="912"/>
      <c r="U18" s="912"/>
      <c r="V18" s="914">
        <v>0</v>
      </c>
      <c r="W18" s="914"/>
      <c r="X18" s="914"/>
      <c r="Y18" s="914"/>
      <c r="Z18" s="914"/>
      <c r="AA18" s="914"/>
      <c r="AB18" s="914"/>
      <c r="AC18" s="914">
        <v>0</v>
      </c>
      <c r="AD18" s="914"/>
      <c r="AE18" s="914"/>
      <c r="AF18" s="914"/>
      <c r="AG18" s="914"/>
      <c r="AH18" s="914"/>
      <c r="AI18" s="914"/>
      <c r="AJ18" s="912">
        <v>70899.149999999994</v>
      </c>
      <c r="AK18" s="912"/>
      <c r="AL18" s="912"/>
      <c r="AM18" s="912"/>
      <c r="AN18" s="912"/>
      <c r="AO18" s="912"/>
      <c r="AP18" s="912"/>
      <c r="AQ18" s="914">
        <v>0</v>
      </c>
      <c r="AR18" s="914"/>
      <c r="AS18" s="914"/>
      <c r="AT18" s="914"/>
      <c r="AU18" s="914"/>
      <c r="AV18" s="914"/>
      <c r="AW18" s="914"/>
      <c r="AX18" s="911">
        <v>63279.27</v>
      </c>
      <c r="AY18" s="911"/>
      <c r="AZ18" s="911"/>
      <c r="BA18" s="911"/>
      <c r="BB18" s="911"/>
      <c r="BC18" s="911"/>
      <c r="BD18" s="911"/>
    </row>
    <row r="19" spans="1:56" ht="32.25" customHeight="1" x14ac:dyDescent="0.2">
      <c r="A19" s="894" t="s">
        <v>1157</v>
      </c>
      <c r="B19" s="895"/>
      <c r="C19" s="895"/>
      <c r="D19" s="895"/>
      <c r="E19" s="895"/>
      <c r="F19" s="895"/>
      <c r="G19" s="895"/>
      <c r="H19" s="895"/>
      <c r="I19" s="895"/>
      <c r="J19" s="895"/>
      <c r="K19" s="896"/>
      <c r="L19" s="913" t="s">
        <v>1088</v>
      </c>
      <c r="M19" s="913"/>
      <c r="N19" s="913"/>
      <c r="O19" s="912">
        <v>5903.67</v>
      </c>
      <c r="P19" s="912"/>
      <c r="Q19" s="912"/>
      <c r="R19" s="912"/>
      <c r="S19" s="912"/>
      <c r="T19" s="912"/>
      <c r="U19" s="912"/>
      <c r="V19" s="914">
        <v>0</v>
      </c>
      <c r="W19" s="914"/>
      <c r="X19" s="914"/>
      <c r="Y19" s="914"/>
      <c r="Z19" s="914"/>
      <c r="AA19" s="914"/>
      <c r="AB19" s="914"/>
      <c r="AC19" s="914">
        <v>0</v>
      </c>
      <c r="AD19" s="914"/>
      <c r="AE19" s="914"/>
      <c r="AF19" s="914"/>
      <c r="AG19" s="914"/>
      <c r="AH19" s="914"/>
      <c r="AI19" s="914"/>
      <c r="AJ19" s="919">
        <v>0</v>
      </c>
      <c r="AK19" s="919"/>
      <c r="AL19" s="919"/>
      <c r="AM19" s="919"/>
      <c r="AN19" s="919"/>
      <c r="AO19" s="919"/>
      <c r="AP19" s="919"/>
      <c r="AQ19" s="914">
        <v>0</v>
      </c>
      <c r="AR19" s="914"/>
      <c r="AS19" s="914"/>
      <c r="AT19" s="914"/>
      <c r="AU19" s="914"/>
      <c r="AV19" s="914"/>
      <c r="AW19" s="914"/>
      <c r="AX19" s="914">
        <v>0</v>
      </c>
      <c r="AY19" s="914"/>
      <c r="AZ19" s="914"/>
      <c r="BA19" s="914"/>
      <c r="BB19" s="914"/>
      <c r="BC19" s="914"/>
      <c r="BD19" s="914"/>
    </row>
    <row r="20" spans="1:56" ht="31.5" customHeight="1" x14ac:dyDescent="0.2">
      <c r="A20" s="894" t="s">
        <v>1158</v>
      </c>
      <c r="B20" s="895"/>
      <c r="C20" s="895"/>
      <c r="D20" s="895"/>
      <c r="E20" s="895"/>
      <c r="F20" s="895"/>
      <c r="G20" s="895"/>
      <c r="H20" s="895"/>
      <c r="I20" s="895"/>
      <c r="J20" s="895"/>
      <c r="K20" s="896"/>
      <c r="L20" s="913" t="s">
        <v>1089</v>
      </c>
      <c r="M20" s="913"/>
      <c r="N20" s="913"/>
      <c r="O20" s="912">
        <v>1550648.85</v>
      </c>
      <c r="P20" s="912"/>
      <c r="Q20" s="912"/>
      <c r="R20" s="912"/>
      <c r="S20" s="912"/>
      <c r="T20" s="912"/>
      <c r="U20" s="912"/>
      <c r="V20" s="914">
        <v>0</v>
      </c>
      <c r="W20" s="914"/>
      <c r="X20" s="914"/>
      <c r="Y20" s="914"/>
      <c r="Z20" s="914"/>
      <c r="AA20" s="914"/>
      <c r="AB20" s="914"/>
      <c r="AC20" s="914">
        <v>0</v>
      </c>
      <c r="AD20" s="914"/>
      <c r="AE20" s="914"/>
      <c r="AF20" s="914"/>
      <c r="AG20" s="914"/>
      <c r="AH20" s="914"/>
      <c r="AI20" s="914"/>
      <c r="AJ20" s="919">
        <v>0</v>
      </c>
      <c r="AK20" s="919"/>
      <c r="AL20" s="919"/>
      <c r="AM20" s="919"/>
      <c r="AN20" s="919"/>
      <c r="AO20" s="919"/>
      <c r="AP20" s="919"/>
      <c r="AQ20" s="914">
        <v>0</v>
      </c>
      <c r="AR20" s="914"/>
      <c r="AS20" s="914"/>
      <c r="AT20" s="914"/>
      <c r="AU20" s="914"/>
      <c r="AV20" s="914"/>
      <c r="AW20" s="914"/>
      <c r="AX20" s="914">
        <v>0</v>
      </c>
      <c r="AY20" s="914"/>
      <c r="AZ20" s="914"/>
      <c r="BA20" s="914"/>
      <c r="BB20" s="914"/>
      <c r="BC20" s="914"/>
      <c r="BD20" s="914"/>
    </row>
    <row r="21" spans="1:56" ht="33" customHeight="1" x14ac:dyDescent="0.2">
      <c r="A21" s="894" t="s">
        <v>1159</v>
      </c>
      <c r="B21" s="895"/>
      <c r="C21" s="895"/>
      <c r="D21" s="895"/>
      <c r="E21" s="895"/>
      <c r="F21" s="895"/>
      <c r="G21" s="895"/>
      <c r="H21" s="895"/>
      <c r="I21" s="895"/>
      <c r="J21" s="895"/>
      <c r="K21" s="896"/>
      <c r="L21" s="913" t="s">
        <v>1090</v>
      </c>
      <c r="M21" s="913"/>
      <c r="N21" s="913"/>
      <c r="O21" s="912">
        <v>680318115.44000006</v>
      </c>
      <c r="P21" s="912"/>
      <c r="Q21" s="912"/>
      <c r="R21" s="912"/>
      <c r="S21" s="912"/>
      <c r="T21" s="912"/>
      <c r="U21" s="912"/>
      <c r="V21" s="914">
        <v>0</v>
      </c>
      <c r="W21" s="914"/>
      <c r="X21" s="914"/>
      <c r="Y21" s="914"/>
      <c r="Z21" s="914"/>
      <c r="AA21" s="914"/>
      <c r="AB21" s="914"/>
      <c r="AC21" s="914">
        <v>0</v>
      </c>
      <c r="AD21" s="914"/>
      <c r="AE21" s="914"/>
      <c r="AF21" s="914"/>
      <c r="AG21" s="914"/>
      <c r="AH21" s="914"/>
      <c r="AI21" s="914"/>
      <c r="AJ21" s="912">
        <v>1076315082.75</v>
      </c>
      <c r="AK21" s="912"/>
      <c r="AL21" s="912"/>
      <c r="AM21" s="912"/>
      <c r="AN21" s="912"/>
      <c r="AO21" s="912"/>
      <c r="AP21" s="912"/>
      <c r="AQ21" s="914">
        <v>0</v>
      </c>
      <c r="AR21" s="914"/>
      <c r="AS21" s="914"/>
      <c r="AT21" s="914"/>
      <c r="AU21" s="914"/>
      <c r="AV21" s="914"/>
      <c r="AW21" s="914"/>
      <c r="AX21" s="914">
        <v>0</v>
      </c>
      <c r="AY21" s="914"/>
      <c r="AZ21" s="914"/>
      <c r="BA21" s="914"/>
      <c r="BB21" s="914"/>
      <c r="BC21" s="914"/>
      <c r="BD21" s="914"/>
    </row>
    <row r="22" spans="1:56" ht="33" customHeight="1" x14ac:dyDescent="0.2">
      <c r="A22" s="894" t="s">
        <v>1160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6"/>
      <c r="L22" s="913" t="s">
        <v>1091</v>
      </c>
      <c r="M22" s="913"/>
      <c r="N22" s="913"/>
      <c r="O22" s="919">
        <v>0</v>
      </c>
      <c r="P22" s="919"/>
      <c r="Q22" s="919"/>
      <c r="R22" s="919"/>
      <c r="S22" s="919"/>
      <c r="T22" s="919"/>
      <c r="U22" s="919"/>
      <c r="V22" s="914">
        <v>0</v>
      </c>
      <c r="W22" s="914"/>
      <c r="X22" s="914"/>
      <c r="Y22" s="914"/>
      <c r="Z22" s="914"/>
      <c r="AA22" s="914"/>
      <c r="AB22" s="914"/>
      <c r="AC22" s="914">
        <v>0</v>
      </c>
      <c r="AD22" s="914"/>
      <c r="AE22" s="914"/>
      <c r="AF22" s="914"/>
      <c r="AG22" s="914"/>
      <c r="AH22" s="914"/>
      <c r="AI22" s="914"/>
      <c r="AJ22" s="912">
        <v>1773055.74</v>
      </c>
      <c r="AK22" s="912"/>
      <c r="AL22" s="912"/>
      <c r="AM22" s="912"/>
      <c r="AN22" s="912"/>
      <c r="AO22" s="912"/>
      <c r="AP22" s="912"/>
      <c r="AQ22" s="914">
        <v>0</v>
      </c>
      <c r="AR22" s="914"/>
      <c r="AS22" s="914"/>
      <c r="AT22" s="914"/>
      <c r="AU22" s="914"/>
      <c r="AV22" s="914"/>
      <c r="AW22" s="914"/>
      <c r="AX22" s="914">
        <v>0</v>
      </c>
      <c r="AY22" s="914"/>
      <c r="AZ22" s="914"/>
      <c r="BA22" s="914"/>
      <c r="BB22" s="914"/>
      <c r="BC22" s="914"/>
      <c r="BD22" s="914"/>
    </row>
    <row r="23" spans="1:56" ht="24" customHeight="1" x14ac:dyDescent="0.2">
      <c r="A23" s="894" t="s">
        <v>1143</v>
      </c>
      <c r="B23" s="895"/>
      <c r="C23" s="895"/>
      <c r="D23" s="895"/>
      <c r="E23" s="895"/>
      <c r="F23" s="895"/>
      <c r="G23" s="895"/>
      <c r="H23" s="895"/>
      <c r="I23" s="895"/>
      <c r="J23" s="895"/>
      <c r="K23" s="896"/>
      <c r="L23" s="913" t="s">
        <v>1092</v>
      </c>
      <c r="M23" s="913"/>
      <c r="N23" s="913"/>
      <c r="O23" s="912">
        <v>94326436.439999998</v>
      </c>
      <c r="P23" s="912"/>
      <c r="Q23" s="912"/>
      <c r="R23" s="912"/>
      <c r="S23" s="912"/>
      <c r="T23" s="912"/>
      <c r="U23" s="912"/>
      <c r="V23" s="914">
        <v>0</v>
      </c>
      <c r="W23" s="914"/>
      <c r="X23" s="914"/>
      <c r="Y23" s="914"/>
      <c r="Z23" s="914"/>
      <c r="AA23" s="914"/>
      <c r="AB23" s="914"/>
      <c r="AC23" s="914">
        <v>0</v>
      </c>
      <c r="AD23" s="914"/>
      <c r="AE23" s="914"/>
      <c r="AF23" s="914"/>
      <c r="AG23" s="914"/>
      <c r="AH23" s="914"/>
      <c r="AI23" s="914"/>
      <c r="AJ23" s="912">
        <v>114693813.84</v>
      </c>
      <c r="AK23" s="912"/>
      <c r="AL23" s="912"/>
      <c r="AM23" s="912"/>
      <c r="AN23" s="912"/>
      <c r="AO23" s="912"/>
      <c r="AP23" s="912"/>
      <c r="AQ23" s="914">
        <v>0</v>
      </c>
      <c r="AR23" s="914"/>
      <c r="AS23" s="914"/>
      <c r="AT23" s="914"/>
      <c r="AU23" s="914"/>
      <c r="AV23" s="914"/>
      <c r="AW23" s="914"/>
      <c r="AX23" s="914">
        <v>0</v>
      </c>
      <c r="AY23" s="914"/>
      <c r="AZ23" s="914"/>
      <c r="BA23" s="914"/>
      <c r="BB23" s="914"/>
      <c r="BC23" s="914"/>
      <c r="BD23" s="914"/>
    </row>
    <row r="24" spans="1:56" ht="33" customHeight="1" x14ac:dyDescent="0.2">
      <c r="A24" s="894" t="s">
        <v>1130</v>
      </c>
      <c r="B24" s="895"/>
      <c r="C24" s="895"/>
      <c r="D24" s="895"/>
      <c r="E24" s="895"/>
      <c r="F24" s="895"/>
      <c r="G24" s="895"/>
      <c r="H24" s="895"/>
      <c r="I24" s="895"/>
      <c r="J24" s="895"/>
      <c r="K24" s="896"/>
      <c r="L24" s="913" t="s">
        <v>1093</v>
      </c>
      <c r="M24" s="913"/>
      <c r="N24" s="913"/>
      <c r="O24" s="920">
        <v>0.27</v>
      </c>
      <c r="P24" s="920"/>
      <c r="Q24" s="920"/>
      <c r="R24" s="920"/>
      <c r="S24" s="920"/>
      <c r="T24" s="920"/>
      <c r="U24" s="920"/>
      <c r="V24" s="914">
        <v>0</v>
      </c>
      <c r="W24" s="914"/>
      <c r="X24" s="914"/>
      <c r="Y24" s="914"/>
      <c r="Z24" s="914"/>
      <c r="AA24" s="914"/>
      <c r="AB24" s="914"/>
      <c r="AC24" s="914">
        <v>0</v>
      </c>
      <c r="AD24" s="914"/>
      <c r="AE24" s="914"/>
      <c r="AF24" s="914"/>
      <c r="AG24" s="914"/>
      <c r="AH24" s="914"/>
      <c r="AI24" s="914"/>
      <c r="AJ24" s="920">
        <v>0.28000000000000003</v>
      </c>
      <c r="AK24" s="920"/>
      <c r="AL24" s="920"/>
      <c r="AM24" s="920"/>
      <c r="AN24" s="920"/>
      <c r="AO24" s="920"/>
      <c r="AP24" s="920"/>
      <c r="AQ24" s="914">
        <v>0</v>
      </c>
      <c r="AR24" s="914"/>
      <c r="AS24" s="914"/>
      <c r="AT24" s="914"/>
      <c r="AU24" s="914"/>
      <c r="AV24" s="914"/>
      <c r="AW24" s="914"/>
      <c r="AX24" s="914">
        <v>0</v>
      </c>
      <c r="AY24" s="914"/>
      <c r="AZ24" s="914"/>
      <c r="BA24" s="914"/>
      <c r="BB24" s="914"/>
      <c r="BC24" s="914"/>
      <c r="BD24" s="914"/>
    </row>
    <row r="25" spans="1:56" ht="33" customHeight="1" x14ac:dyDescent="0.2">
      <c r="A25" s="894" t="s">
        <v>1552</v>
      </c>
      <c r="B25" s="895"/>
      <c r="C25" s="895"/>
      <c r="D25" s="895"/>
      <c r="E25" s="895"/>
      <c r="F25" s="895"/>
      <c r="G25" s="895"/>
      <c r="H25" s="895"/>
      <c r="I25" s="895"/>
      <c r="J25" s="895"/>
      <c r="K25" s="896"/>
      <c r="L25" s="918">
        <v>120574</v>
      </c>
      <c r="M25" s="913"/>
      <c r="N25" s="913"/>
      <c r="O25" s="920" t="s">
        <v>1479</v>
      </c>
      <c r="P25" s="920"/>
      <c r="Q25" s="920"/>
      <c r="R25" s="920"/>
      <c r="S25" s="920"/>
      <c r="T25" s="920"/>
      <c r="U25" s="920"/>
      <c r="V25" s="914">
        <v>0</v>
      </c>
      <c r="W25" s="914"/>
      <c r="X25" s="914"/>
      <c r="Y25" s="914"/>
      <c r="Z25" s="914"/>
      <c r="AA25" s="914"/>
      <c r="AB25" s="914"/>
      <c r="AC25" s="914">
        <v>0</v>
      </c>
      <c r="AD25" s="914"/>
      <c r="AE25" s="914"/>
      <c r="AF25" s="914"/>
      <c r="AG25" s="914"/>
      <c r="AH25" s="914"/>
      <c r="AI25" s="914"/>
      <c r="AJ25" s="915">
        <v>29487.32</v>
      </c>
      <c r="AK25" s="915"/>
      <c r="AL25" s="915"/>
      <c r="AM25" s="915"/>
      <c r="AN25" s="915"/>
      <c r="AO25" s="915"/>
      <c r="AP25" s="915"/>
      <c r="AQ25" s="914">
        <v>0</v>
      </c>
      <c r="AR25" s="914"/>
      <c r="AS25" s="914"/>
      <c r="AT25" s="914"/>
      <c r="AU25" s="914"/>
      <c r="AV25" s="914"/>
      <c r="AW25" s="914"/>
      <c r="AX25" s="914">
        <v>0</v>
      </c>
      <c r="AY25" s="914"/>
      <c r="AZ25" s="914"/>
      <c r="BA25" s="914"/>
      <c r="BB25" s="914"/>
      <c r="BC25" s="914"/>
      <c r="BD25" s="914"/>
    </row>
    <row r="26" spans="1:56" ht="33.75" customHeight="1" x14ac:dyDescent="0.2">
      <c r="A26" s="891" t="s">
        <v>1164</v>
      </c>
      <c r="B26" s="892"/>
      <c r="C26" s="892"/>
      <c r="D26" s="892"/>
      <c r="E26" s="892"/>
      <c r="F26" s="892"/>
      <c r="G26" s="892"/>
      <c r="H26" s="892"/>
      <c r="I26" s="892"/>
      <c r="J26" s="892"/>
      <c r="K26" s="893"/>
      <c r="L26" s="913" t="s">
        <v>1095</v>
      </c>
      <c r="M26" s="913"/>
      <c r="N26" s="913"/>
      <c r="O26" s="912">
        <v>48186.41</v>
      </c>
      <c r="P26" s="912"/>
      <c r="Q26" s="912"/>
      <c r="R26" s="912"/>
      <c r="S26" s="912"/>
      <c r="T26" s="912"/>
      <c r="U26" s="912"/>
      <c r="V26" s="914">
        <v>0</v>
      </c>
      <c r="W26" s="914"/>
      <c r="X26" s="914"/>
      <c r="Y26" s="914"/>
      <c r="Z26" s="914"/>
      <c r="AA26" s="914"/>
      <c r="AB26" s="914"/>
      <c r="AC26" s="914">
        <v>0</v>
      </c>
      <c r="AD26" s="914"/>
      <c r="AE26" s="914"/>
      <c r="AF26" s="914"/>
      <c r="AG26" s="914"/>
      <c r="AH26" s="914"/>
      <c r="AI26" s="914"/>
      <c r="AJ26" s="915">
        <v>126363.19</v>
      </c>
      <c r="AK26" s="915"/>
      <c r="AL26" s="915"/>
      <c r="AM26" s="915"/>
      <c r="AN26" s="915"/>
      <c r="AO26" s="915"/>
      <c r="AP26" s="915"/>
      <c r="AQ26" s="914">
        <v>0</v>
      </c>
      <c r="AR26" s="914"/>
      <c r="AS26" s="914"/>
      <c r="AT26" s="914"/>
      <c r="AU26" s="914"/>
      <c r="AV26" s="914"/>
      <c r="AW26" s="914"/>
      <c r="AX26" s="914">
        <v>0</v>
      </c>
      <c r="AY26" s="914"/>
      <c r="AZ26" s="914"/>
      <c r="BA26" s="914"/>
      <c r="BB26" s="914"/>
      <c r="BC26" s="914"/>
      <c r="BD26" s="914"/>
    </row>
    <row r="27" spans="1:56" ht="35.25" customHeight="1" x14ac:dyDescent="0.2">
      <c r="A27" s="894" t="s">
        <v>1144</v>
      </c>
      <c r="B27" s="895"/>
      <c r="C27" s="895"/>
      <c r="D27" s="895"/>
      <c r="E27" s="895"/>
      <c r="F27" s="895"/>
      <c r="G27" s="895"/>
      <c r="H27" s="895"/>
      <c r="I27" s="895"/>
      <c r="J27" s="895"/>
      <c r="K27" s="896"/>
      <c r="L27" s="913" t="s">
        <v>1124</v>
      </c>
      <c r="M27" s="913"/>
      <c r="N27" s="913"/>
      <c r="O27" s="912">
        <v>41525.360000000001</v>
      </c>
      <c r="P27" s="912"/>
      <c r="Q27" s="912"/>
      <c r="R27" s="912"/>
      <c r="S27" s="912"/>
      <c r="T27" s="912"/>
      <c r="U27" s="912"/>
      <c r="V27" s="914">
        <v>0</v>
      </c>
      <c r="W27" s="914"/>
      <c r="X27" s="914"/>
      <c r="Y27" s="914"/>
      <c r="Z27" s="914"/>
      <c r="AA27" s="914"/>
      <c r="AB27" s="914"/>
      <c r="AC27" s="914">
        <v>0</v>
      </c>
      <c r="AD27" s="914"/>
      <c r="AE27" s="914"/>
      <c r="AF27" s="914"/>
      <c r="AG27" s="914"/>
      <c r="AH27" s="914"/>
      <c r="AI27" s="914"/>
      <c r="AJ27" s="912">
        <v>753575.43</v>
      </c>
      <c r="AK27" s="912"/>
      <c r="AL27" s="912"/>
      <c r="AM27" s="912"/>
      <c r="AN27" s="912"/>
      <c r="AO27" s="912"/>
      <c r="AP27" s="912"/>
      <c r="AQ27" s="914">
        <v>0</v>
      </c>
      <c r="AR27" s="914"/>
      <c r="AS27" s="914"/>
      <c r="AT27" s="914"/>
      <c r="AU27" s="914"/>
      <c r="AV27" s="914"/>
      <c r="AW27" s="914"/>
      <c r="AX27" s="911">
        <v>41525.360000000001</v>
      </c>
      <c r="AY27" s="911"/>
      <c r="AZ27" s="911"/>
      <c r="BA27" s="911"/>
      <c r="BB27" s="911"/>
      <c r="BC27" s="911"/>
      <c r="BD27" s="911"/>
    </row>
    <row r="28" spans="1:56" ht="50.25" customHeight="1" x14ac:dyDescent="0.2">
      <c r="A28" s="894" t="s">
        <v>1145</v>
      </c>
      <c r="B28" s="895"/>
      <c r="C28" s="895"/>
      <c r="D28" s="895"/>
      <c r="E28" s="895"/>
      <c r="F28" s="895"/>
      <c r="G28" s="895"/>
      <c r="H28" s="895"/>
      <c r="I28" s="895"/>
      <c r="J28" s="895"/>
      <c r="K28" s="896"/>
      <c r="L28" s="913" t="s">
        <v>1123</v>
      </c>
      <c r="M28" s="913"/>
      <c r="N28" s="913"/>
      <c r="O28" s="919">
        <v>0</v>
      </c>
      <c r="P28" s="919"/>
      <c r="Q28" s="919"/>
      <c r="R28" s="919"/>
      <c r="S28" s="919"/>
      <c r="T28" s="919"/>
      <c r="U28" s="919"/>
      <c r="V28" s="914">
        <v>0</v>
      </c>
      <c r="W28" s="914"/>
      <c r="X28" s="914"/>
      <c r="Y28" s="914"/>
      <c r="Z28" s="914"/>
      <c r="AA28" s="914"/>
      <c r="AB28" s="914"/>
      <c r="AC28" s="914">
        <v>0</v>
      </c>
      <c r="AD28" s="914"/>
      <c r="AE28" s="914"/>
      <c r="AF28" s="914"/>
      <c r="AG28" s="914"/>
      <c r="AH28" s="914"/>
      <c r="AI28" s="914"/>
      <c r="AJ28" s="915">
        <v>95491.46</v>
      </c>
      <c r="AK28" s="915"/>
      <c r="AL28" s="915"/>
      <c r="AM28" s="915"/>
      <c r="AN28" s="915"/>
      <c r="AO28" s="915"/>
      <c r="AP28" s="915"/>
      <c r="AQ28" s="914">
        <v>0</v>
      </c>
      <c r="AR28" s="914"/>
      <c r="AS28" s="914"/>
      <c r="AT28" s="914"/>
      <c r="AU28" s="914"/>
      <c r="AV28" s="914"/>
      <c r="AW28" s="914"/>
      <c r="AX28" s="914">
        <v>0</v>
      </c>
      <c r="AY28" s="914"/>
      <c r="AZ28" s="914"/>
      <c r="BA28" s="914"/>
      <c r="BB28" s="914"/>
      <c r="BC28" s="914"/>
      <c r="BD28" s="914"/>
    </row>
    <row r="29" spans="1:56" ht="33" customHeight="1" x14ac:dyDescent="0.2">
      <c r="A29" s="894" t="s">
        <v>1161</v>
      </c>
      <c r="B29" s="895"/>
      <c r="C29" s="895"/>
      <c r="D29" s="895"/>
      <c r="E29" s="895"/>
      <c r="F29" s="895"/>
      <c r="G29" s="895"/>
      <c r="H29" s="895"/>
      <c r="I29" s="895"/>
      <c r="J29" s="895"/>
      <c r="K29" s="896"/>
      <c r="L29" s="913" t="s">
        <v>1122</v>
      </c>
      <c r="M29" s="913"/>
      <c r="N29" s="913"/>
      <c r="O29" s="919">
        <v>0</v>
      </c>
      <c r="P29" s="919"/>
      <c r="Q29" s="919"/>
      <c r="R29" s="919"/>
      <c r="S29" s="919"/>
      <c r="T29" s="919"/>
      <c r="U29" s="919"/>
      <c r="V29" s="914">
        <v>0</v>
      </c>
      <c r="W29" s="914"/>
      <c r="X29" s="914"/>
      <c r="Y29" s="914"/>
      <c r="Z29" s="914"/>
      <c r="AA29" s="914"/>
      <c r="AB29" s="914"/>
      <c r="AC29" s="914">
        <v>0</v>
      </c>
      <c r="AD29" s="914"/>
      <c r="AE29" s="914"/>
      <c r="AF29" s="914"/>
      <c r="AG29" s="914"/>
      <c r="AH29" s="914"/>
      <c r="AI29" s="914"/>
      <c r="AJ29" s="912">
        <v>43985870.259999998</v>
      </c>
      <c r="AK29" s="912"/>
      <c r="AL29" s="912"/>
      <c r="AM29" s="912"/>
      <c r="AN29" s="912"/>
      <c r="AO29" s="912"/>
      <c r="AP29" s="912"/>
      <c r="AQ29" s="914">
        <v>0</v>
      </c>
      <c r="AR29" s="914"/>
      <c r="AS29" s="914"/>
      <c r="AT29" s="914"/>
      <c r="AU29" s="914"/>
      <c r="AV29" s="914"/>
      <c r="AW29" s="914"/>
      <c r="AX29" s="914">
        <v>0</v>
      </c>
      <c r="AY29" s="914"/>
      <c r="AZ29" s="914"/>
      <c r="BA29" s="914"/>
      <c r="BB29" s="914"/>
      <c r="BC29" s="914"/>
      <c r="BD29" s="914"/>
    </row>
    <row r="30" spans="1:56" ht="11.1" customHeight="1" x14ac:dyDescent="0.2">
      <c r="A30" s="916" t="s">
        <v>1096</v>
      </c>
      <c r="B30" s="916"/>
      <c r="C30" s="916"/>
      <c r="D30" s="916"/>
      <c r="E30" s="916"/>
      <c r="F30" s="916"/>
      <c r="G30" s="916"/>
      <c r="H30" s="916"/>
      <c r="I30" s="916"/>
      <c r="J30" s="916"/>
      <c r="K30" s="916"/>
      <c r="L30" s="916"/>
      <c r="M30" s="916"/>
      <c r="N30" s="916"/>
      <c r="O30" s="915">
        <v>18601633.530000001</v>
      </c>
      <c r="P30" s="915"/>
      <c r="Q30" s="915"/>
      <c r="R30" s="915"/>
      <c r="S30" s="915"/>
      <c r="T30" s="915"/>
      <c r="U30" s="915"/>
      <c r="V30" s="917">
        <v>0</v>
      </c>
      <c r="W30" s="917"/>
      <c r="X30" s="917"/>
      <c r="Y30" s="917"/>
      <c r="Z30" s="917"/>
      <c r="AA30" s="917"/>
      <c r="AB30" s="917"/>
      <c r="AC30" s="917">
        <v>0</v>
      </c>
      <c r="AD30" s="917"/>
      <c r="AE30" s="917"/>
      <c r="AF30" s="917"/>
      <c r="AG30" s="917"/>
      <c r="AH30" s="917"/>
      <c r="AI30" s="917"/>
      <c r="AJ30" s="915">
        <v>16065905.33</v>
      </c>
      <c r="AK30" s="915"/>
      <c r="AL30" s="915"/>
      <c r="AM30" s="915"/>
      <c r="AN30" s="915"/>
      <c r="AO30" s="915"/>
      <c r="AP30" s="915"/>
      <c r="AQ30" s="917">
        <v>0</v>
      </c>
      <c r="AR30" s="917"/>
      <c r="AS30" s="917"/>
      <c r="AT30" s="917"/>
      <c r="AU30" s="917"/>
      <c r="AV30" s="917"/>
      <c r="AW30" s="917"/>
      <c r="AX30" s="917">
        <v>0</v>
      </c>
      <c r="AY30" s="917"/>
      <c r="AZ30" s="917"/>
      <c r="BA30" s="917"/>
      <c r="BB30" s="917"/>
      <c r="BC30" s="917"/>
      <c r="BD30" s="917"/>
    </row>
    <row r="31" spans="1:56" s="530" customFormat="1" ht="24.75" customHeight="1" x14ac:dyDescent="0.2">
      <c r="A31" s="894" t="s">
        <v>1146</v>
      </c>
      <c r="B31" s="895"/>
      <c r="C31" s="895"/>
      <c r="D31" s="895"/>
      <c r="E31" s="895"/>
      <c r="F31" s="895"/>
      <c r="G31" s="895"/>
      <c r="H31" s="895"/>
      <c r="I31" s="895"/>
      <c r="J31" s="895"/>
      <c r="K31" s="896"/>
      <c r="L31" s="896" t="s">
        <v>1097</v>
      </c>
      <c r="M31" s="896"/>
      <c r="N31" s="896"/>
      <c r="O31" s="912">
        <v>8094.02</v>
      </c>
      <c r="P31" s="912"/>
      <c r="Q31" s="912"/>
      <c r="R31" s="912"/>
      <c r="S31" s="912"/>
      <c r="T31" s="912"/>
      <c r="U31" s="912"/>
      <c r="V31" s="914">
        <v>0</v>
      </c>
      <c r="W31" s="914"/>
      <c r="X31" s="914"/>
      <c r="Y31" s="914"/>
      <c r="Z31" s="914"/>
      <c r="AA31" s="914"/>
      <c r="AB31" s="914"/>
      <c r="AC31" s="914">
        <v>0</v>
      </c>
      <c r="AD31" s="914"/>
      <c r="AE31" s="914"/>
      <c r="AF31" s="914"/>
      <c r="AG31" s="914"/>
      <c r="AH31" s="914"/>
      <c r="AI31" s="914"/>
      <c r="AJ31" s="912">
        <v>4854.0200000000004</v>
      </c>
      <c r="AK31" s="912"/>
      <c r="AL31" s="912"/>
      <c r="AM31" s="912"/>
      <c r="AN31" s="912"/>
      <c r="AO31" s="912"/>
      <c r="AP31" s="912"/>
      <c r="AQ31" s="914">
        <v>0</v>
      </c>
      <c r="AR31" s="914"/>
      <c r="AS31" s="914"/>
      <c r="AT31" s="914"/>
      <c r="AU31" s="914"/>
      <c r="AV31" s="914"/>
      <c r="AW31" s="914"/>
      <c r="AX31" s="914">
        <v>0</v>
      </c>
      <c r="AY31" s="914"/>
      <c r="AZ31" s="914"/>
      <c r="BA31" s="914"/>
      <c r="BB31" s="914"/>
      <c r="BC31" s="914"/>
      <c r="BD31" s="914"/>
    </row>
    <row r="32" spans="1:56" s="530" customFormat="1" ht="25.5" customHeight="1" x14ac:dyDescent="0.2">
      <c r="A32" s="894" t="s">
        <v>1147</v>
      </c>
      <c r="B32" s="895"/>
      <c r="C32" s="895"/>
      <c r="D32" s="895"/>
      <c r="E32" s="895"/>
      <c r="F32" s="895"/>
      <c r="G32" s="895"/>
      <c r="H32" s="895"/>
      <c r="I32" s="895"/>
      <c r="J32" s="895"/>
      <c r="K32" s="896"/>
      <c r="L32" s="896" t="s">
        <v>1098</v>
      </c>
      <c r="M32" s="896"/>
      <c r="N32" s="896"/>
      <c r="O32" s="912">
        <v>444743.58</v>
      </c>
      <c r="P32" s="912"/>
      <c r="Q32" s="912"/>
      <c r="R32" s="912"/>
      <c r="S32" s="912"/>
      <c r="T32" s="912"/>
      <c r="U32" s="912"/>
      <c r="V32" s="914">
        <v>0</v>
      </c>
      <c r="W32" s="914"/>
      <c r="X32" s="914"/>
      <c r="Y32" s="914"/>
      <c r="Z32" s="914"/>
      <c r="AA32" s="914"/>
      <c r="AB32" s="914"/>
      <c r="AC32" s="914">
        <v>0</v>
      </c>
      <c r="AD32" s="914"/>
      <c r="AE32" s="914"/>
      <c r="AF32" s="914"/>
      <c r="AG32" s="914"/>
      <c r="AH32" s="914"/>
      <c r="AI32" s="914"/>
      <c r="AJ32" s="912">
        <v>4081.59</v>
      </c>
      <c r="AK32" s="912"/>
      <c r="AL32" s="912"/>
      <c r="AM32" s="912"/>
      <c r="AN32" s="912"/>
      <c r="AO32" s="912"/>
      <c r="AP32" s="912"/>
      <c r="AQ32" s="914">
        <v>0</v>
      </c>
      <c r="AR32" s="914"/>
      <c r="AS32" s="914"/>
      <c r="AT32" s="914"/>
      <c r="AU32" s="914"/>
      <c r="AV32" s="914"/>
      <c r="AW32" s="914"/>
      <c r="AX32" s="914">
        <v>0</v>
      </c>
      <c r="AY32" s="914"/>
      <c r="AZ32" s="914"/>
      <c r="BA32" s="914"/>
      <c r="BB32" s="914"/>
      <c r="BC32" s="914"/>
      <c r="BD32" s="914"/>
    </row>
    <row r="33" spans="1:56" s="530" customFormat="1" ht="36.75" customHeight="1" x14ac:dyDescent="0.2">
      <c r="A33" s="891" t="s">
        <v>1148</v>
      </c>
      <c r="B33" s="892"/>
      <c r="C33" s="892"/>
      <c r="D33" s="892"/>
      <c r="E33" s="892"/>
      <c r="F33" s="892"/>
      <c r="G33" s="892"/>
      <c r="H33" s="892"/>
      <c r="I33" s="892"/>
      <c r="J33" s="892"/>
      <c r="K33" s="893"/>
      <c r="L33" s="896" t="s">
        <v>1099</v>
      </c>
      <c r="M33" s="896"/>
      <c r="N33" s="896"/>
      <c r="O33" s="912">
        <v>893346.2</v>
      </c>
      <c r="P33" s="912"/>
      <c r="Q33" s="912"/>
      <c r="R33" s="912"/>
      <c r="S33" s="912"/>
      <c r="T33" s="912"/>
      <c r="U33" s="912"/>
      <c r="V33" s="914">
        <v>0</v>
      </c>
      <c r="W33" s="914"/>
      <c r="X33" s="914"/>
      <c r="Y33" s="914"/>
      <c r="Z33" s="914"/>
      <c r="AA33" s="914"/>
      <c r="AB33" s="914"/>
      <c r="AC33" s="914">
        <v>0</v>
      </c>
      <c r="AD33" s="914"/>
      <c r="AE33" s="914"/>
      <c r="AF33" s="914"/>
      <c r="AG33" s="914"/>
      <c r="AH33" s="914"/>
      <c r="AI33" s="914"/>
      <c r="AJ33" s="912">
        <v>88521.89</v>
      </c>
      <c r="AK33" s="912"/>
      <c r="AL33" s="912"/>
      <c r="AM33" s="912"/>
      <c r="AN33" s="912"/>
      <c r="AO33" s="912"/>
      <c r="AP33" s="912"/>
      <c r="AQ33" s="914">
        <v>0</v>
      </c>
      <c r="AR33" s="914"/>
      <c r="AS33" s="914"/>
      <c r="AT33" s="914"/>
      <c r="AU33" s="914"/>
      <c r="AV33" s="914"/>
      <c r="AW33" s="914"/>
      <c r="AX33" s="914">
        <v>0</v>
      </c>
      <c r="AY33" s="914"/>
      <c r="AZ33" s="914"/>
      <c r="BA33" s="914"/>
      <c r="BB33" s="914"/>
      <c r="BC33" s="914"/>
      <c r="BD33" s="914"/>
    </row>
    <row r="34" spans="1:56" s="530" customFormat="1" ht="11.1" customHeight="1" x14ac:dyDescent="0.2">
      <c r="A34" s="891" t="s">
        <v>1149</v>
      </c>
      <c r="B34" s="892"/>
      <c r="C34" s="892"/>
      <c r="D34" s="892"/>
      <c r="E34" s="892"/>
      <c r="F34" s="892"/>
      <c r="G34" s="892"/>
      <c r="H34" s="892"/>
      <c r="I34" s="892"/>
      <c r="J34" s="892"/>
      <c r="K34" s="893"/>
      <c r="L34" s="896" t="s">
        <v>1100</v>
      </c>
      <c r="M34" s="896"/>
      <c r="N34" s="896"/>
      <c r="O34" s="912">
        <v>574376.28</v>
      </c>
      <c r="P34" s="912"/>
      <c r="Q34" s="912"/>
      <c r="R34" s="912"/>
      <c r="S34" s="912"/>
      <c r="T34" s="912"/>
      <c r="U34" s="912"/>
      <c r="V34" s="914">
        <v>0</v>
      </c>
      <c r="W34" s="914"/>
      <c r="X34" s="914"/>
      <c r="Y34" s="914"/>
      <c r="Z34" s="914"/>
      <c r="AA34" s="914"/>
      <c r="AB34" s="914"/>
      <c r="AC34" s="914">
        <v>0</v>
      </c>
      <c r="AD34" s="914"/>
      <c r="AE34" s="914"/>
      <c r="AF34" s="914"/>
      <c r="AG34" s="914"/>
      <c r="AH34" s="914"/>
      <c r="AI34" s="914"/>
      <c r="AJ34" s="912">
        <v>98542.28</v>
      </c>
      <c r="AK34" s="912"/>
      <c r="AL34" s="912"/>
      <c r="AM34" s="912"/>
      <c r="AN34" s="912"/>
      <c r="AO34" s="912"/>
      <c r="AP34" s="912"/>
      <c r="AQ34" s="914">
        <v>0</v>
      </c>
      <c r="AR34" s="914"/>
      <c r="AS34" s="914"/>
      <c r="AT34" s="914"/>
      <c r="AU34" s="914"/>
      <c r="AV34" s="914"/>
      <c r="AW34" s="914"/>
      <c r="AX34" s="914">
        <v>0</v>
      </c>
      <c r="AY34" s="914"/>
      <c r="AZ34" s="914"/>
      <c r="BA34" s="914"/>
      <c r="BB34" s="914"/>
      <c r="BC34" s="914"/>
      <c r="BD34" s="914"/>
    </row>
    <row r="35" spans="1:56" s="530" customFormat="1" ht="24.75" customHeight="1" x14ac:dyDescent="0.2">
      <c r="A35" s="894" t="s">
        <v>1150</v>
      </c>
      <c r="B35" s="895"/>
      <c r="C35" s="895"/>
      <c r="D35" s="895"/>
      <c r="E35" s="895"/>
      <c r="F35" s="895"/>
      <c r="G35" s="895"/>
      <c r="H35" s="895"/>
      <c r="I35" s="895"/>
      <c r="J35" s="895"/>
      <c r="K35" s="896"/>
      <c r="L35" s="896" t="s">
        <v>1101</v>
      </c>
      <c r="M35" s="896"/>
      <c r="N35" s="896"/>
      <c r="O35" s="912">
        <v>15036000</v>
      </c>
      <c r="P35" s="912"/>
      <c r="Q35" s="912"/>
      <c r="R35" s="912"/>
      <c r="S35" s="912"/>
      <c r="T35" s="912"/>
      <c r="U35" s="912"/>
      <c r="V35" s="914">
        <v>0</v>
      </c>
      <c r="W35" s="914"/>
      <c r="X35" s="914"/>
      <c r="Y35" s="914"/>
      <c r="Z35" s="914"/>
      <c r="AA35" s="914"/>
      <c r="AB35" s="914"/>
      <c r="AC35" s="914">
        <v>0</v>
      </c>
      <c r="AD35" s="914"/>
      <c r="AE35" s="914"/>
      <c r="AF35" s="914"/>
      <c r="AG35" s="914"/>
      <c r="AH35" s="914"/>
      <c r="AI35" s="914"/>
      <c r="AJ35" s="912">
        <v>15723920.16</v>
      </c>
      <c r="AK35" s="912"/>
      <c r="AL35" s="912"/>
      <c r="AM35" s="912"/>
      <c r="AN35" s="912"/>
      <c r="AO35" s="912"/>
      <c r="AP35" s="912"/>
      <c r="AQ35" s="914">
        <v>0</v>
      </c>
      <c r="AR35" s="914"/>
      <c r="AS35" s="914"/>
      <c r="AT35" s="914"/>
      <c r="AU35" s="914"/>
      <c r="AV35" s="914"/>
      <c r="AW35" s="914"/>
      <c r="AX35" s="914">
        <v>0</v>
      </c>
      <c r="AY35" s="914"/>
      <c r="AZ35" s="914"/>
      <c r="BA35" s="914"/>
      <c r="BB35" s="914"/>
      <c r="BC35" s="914"/>
      <c r="BD35" s="914"/>
    </row>
    <row r="36" spans="1:56" s="530" customFormat="1" ht="35.25" customHeight="1" x14ac:dyDescent="0.2">
      <c r="A36" s="894" t="s">
        <v>1162</v>
      </c>
      <c r="B36" s="895"/>
      <c r="C36" s="895"/>
      <c r="D36" s="895"/>
      <c r="E36" s="895"/>
      <c r="F36" s="895"/>
      <c r="G36" s="895"/>
      <c r="H36" s="895"/>
      <c r="I36" s="895"/>
      <c r="J36" s="895"/>
      <c r="K36" s="896"/>
      <c r="L36" s="896" t="s">
        <v>1102</v>
      </c>
      <c r="M36" s="896"/>
      <c r="N36" s="896"/>
      <c r="O36" s="912">
        <v>1352241.43</v>
      </c>
      <c r="P36" s="912"/>
      <c r="Q36" s="912"/>
      <c r="R36" s="912"/>
      <c r="S36" s="912"/>
      <c r="T36" s="912"/>
      <c r="U36" s="912"/>
      <c r="V36" s="914">
        <v>0</v>
      </c>
      <c r="W36" s="914"/>
      <c r="X36" s="914"/>
      <c r="Y36" s="914"/>
      <c r="Z36" s="914"/>
      <c r="AA36" s="914"/>
      <c r="AB36" s="914"/>
      <c r="AC36" s="914">
        <v>0</v>
      </c>
      <c r="AD36" s="914"/>
      <c r="AE36" s="914"/>
      <c r="AF36" s="914"/>
      <c r="AG36" s="914"/>
      <c r="AH36" s="914"/>
      <c r="AI36" s="914"/>
      <c r="AJ36" s="919">
        <v>0</v>
      </c>
      <c r="AK36" s="919"/>
      <c r="AL36" s="919"/>
      <c r="AM36" s="919"/>
      <c r="AN36" s="919"/>
      <c r="AO36" s="919"/>
      <c r="AP36" s="919"/>
      <c r="AQ36" s="914">
        <v>0</v>
      </c>
      <c r="AR36" s="914"/>
      <c r="AS36" s="914"/>
      <c r="AT36" s="914"/>
      <c r="AU36" s="914"/>
      <c r="AV36" s="914"/>
      <c r="AW36" s="914"/>
      <c r="AX36" s="914">
        <v>0</v>
      </c>
      <c r="AY36" s="914"/>
      <c r="AZ36" s="914"/>
      <c r="BA36" s="914"/>
      <c r="BB36" s="914"/>
      <c r="BC36" s="914"/>
      <c r="BD36" s="914"/>
    </row>
    <row r="37" spans="1:56" s="530" customFormat="1" ht="48" customHeight="1" x14ac:dyDescent="0.2">
      <c r="A37" s="894" t="s">
        <v>1163</v>
      </c>
      <c r="B37" s="895"/>
      <c r="C37" s="895"/>
      <c r="D37" s="895"/>
      <c r="E37" s="895"/>
      <c r="F37" s="895"/>
      <c r="G37" s="895"/>
      <c r="H37" s="895"/>
      <c r="I37" s="895"/>
      <c r="J37" s="895"/>
      <c r="K37" s="896"/>
      <c r="L37" s="896" t="s">
        <v>1103</v>
      </c>
      <c r="M37" s="896"/>
      <c r="N37" s="896"/>
      <c r="O37" s="912">
        <v>22831.040000000001</v>
      </c>
      <c r="P37" s="912"/>
      <c r="Q37" s="912"/>
      <c r="R37" s="912"/>
      <c r="S37" s="912"/>
      <c r="T37" s="912"/>
      <c r="U37" s="912"/>
      <c r="V37" s="914">
        <v>0</v>
      </c>
      <c r="W37" s="914"/>
      <c r="X37" s="914"/>
      <c r="Y37" s="914"/>
      <c r="Z37" s="914"/>
      <c r="AA37" s="914"/>
      <c r="AB37" s="914"/>
      <c r="AC37" s="914">
        <v>0</v>
      </c>
      <c r="AD37" s="914"/>
      <c r="AE37" s="914"/>
      <c r="AF37" s="914"/>
      <c r="AG37" s="914"/>
      <c r="AH37" s="914"/>
      <c r="AI37" s="914"/>
      <c r="AJ37" s="919">
        <v>0</v>
      </c>
      <c r="AK37" s="919"/>
      <c r="AL37" s="919"/>
      <c r="AM37" s="919"/>
      <c r="AN37" s="919"/>
      <c r="AO37" s="919"/>
      <c r="AP37" s="919"/>
      <c r="AQ37" s="914">
        <v>0</v>
      </c>
      <c r="AR37" s="914"/>
      <c r="AS37" s="914"/>
      <c r="AT37" s="914"/>
      <c r="AU37" s="914"/>
      <c r="AV37" s="914"/>
      <c r="AW37" s="914"/>
      <c r="AX37" s="914">
        <v>0</v>
      </c>
      <c r="AY37" s="914"/>
      <c r="AZ37" s="914"/>
      <c r="BA37" s="914"/>
      <c r="BB37" s="914"/>
      <c r="BC37" s="914"/>
      <c r="BD37" s="914"/>
    </row>
    <row r="38" spans="1:56" s="530" customFormat="1" ht="24" customHeight="1" x14ac:dyDescent="0.2">
      <c r="A38" s="894" t="s">
        <v>1133</v>
      </c>
      <c r="B38" s="895"/>
      <c r="C38" s="895"/>
      <c r="D38" s="895"/>
      <c r="E38" s="895"/>
      <c r="F38" s="895"/>
      <c r="G38" s="895"/>
      <c r="H38" s="895"/>
      <c r="I38" s="895"/>
      <c r="J38" s="895"/>
      <c r="K38" s="896"/>
      <c r="L38" s="896" t="s">
        <v>1104</v>
      </c>
      <c r="M38" s="896"/>
      <c r="N38" s="896"/>
      <c r="O38" s="912">
        <v>141212.10999999999</v>
      </c>
      <c r="P38" s="912"/>
      <c r="Q38" s="912"/>
      <c r="R38" s="912"/>
      <c r="S38" s="912"/>
      <c r="T38" s="912"/>
      <c r="U38" s="912"/>
      <c r="V38" s="914">
        <v>0</v>
      </c>
      <c r="W38" s="914"/>
      <c r="X38" s="914"/>
      <c r="Y38" s="914"/>
      <c r="Z38" s="914"/>
      <c r="AA38" s="914"/>
      <c r="AB38" s="914"/>
      <c r="AC38" s="914">
        <v>0</v>
      </c>
      <c r="AD38" s="914"/>
      <c r="AE38" s="914"/>
      <c r="AF38" s="914"/>
      <c r="AG38" s="914"/>
      <c r="AH38" s="914"/>
      <c r="AI38" s="914"/>
      <c r="AJ38" s="912">
        <v>27682.51</v>
      </c>
      <c r="AK38" s="912"/>
      <c r="AL38" s="912"/>
      <c r="AM38" s="912"/>
      <c r="AN38" s="912"/>
      <c r="AO38" s="912"/>
      <c r="AP38" s="912"/>
      <c r="AQ38" s="914">
        <v>0</v>
      </c>
      <c r="AR38" s="914"/>
      <c r="AS38" s="914"/>
      <c r="AT38" s="914"/>
      <c r="AU38" s="914"/>
      <c r="AV38" s="914"/>
      <c r="AW38" s="914"/>
      <c r="AX38" s="914">
        <v>0</v>
      </c>
      <c r="AY38" s="914"/>
      <c r="AZ38" s="914"/>
      <c r="BA38" s="914"/>
      <c r="BB38" s="914"/>
      <c r="BC38" s="914"/>
      <c r="BD38" s="914"/>
    </row>
    <row r="39" spans="1:56" s="530" customFormat="1" ht="35.25" customHeight="1" x14ac:dyDescent="0.2">
      <c r="A39" s="894" t="s">
        <v>1151</v>
      </c>
      <c r="B39" s="895"/>
      <c r="C39" s="895"/>
      <c r="D39" s="895"/>
      <c r="E39" s="895"/>
      <c r="F39" s="895"/>
      <c r="G39" s="895"/>
      <c r="H39" s="895"/>
      <c r="I39" s="895"/>
      <c r="J39" s="895"/>
      <c r="K39" s="896"/>
      <c r="L39" s="896" t="s">
        <v>1105</v>
      </c>
      <c r="M39" s="896"/>
      <c r="N39" s="896"/>
      <c r="O39" s="912">
        <v>30686.6</v>
      </c>
      <c r="P39" s="912"/>
      <c r="Q39" s="912"/>
      <c r="R39" s="912"/>
      <c r="S39" s="912"/>
      <c r="T39" s="912"/>
      <c r="U39" s="912"/>
      <c r="V39" s="914">
        <v>0</v>
      </c>
      <c r="W39" s="914"/>
      <c r="X39" s="914"/>
      <c r="Y39" s="914"/>
      <c r="Z39" s="914"/>
      <c r="AA39" s="914"/>
      <c r="AB39" s="914"/>
      <c r="AC39" s="914">
        <v>0</v>
      </c>
      <c r="AD39" s="914"/>
      <c r="AE39" s="914"/>
      <c r="AF39" s="914"/>
      <c r="AG39" s="914"/>
      <c r="AH39" s="914"/>
      <c r="AI39" s="914"/>
      <c r="AJ39" s="920">
        <v>527</v>
      </c>
      <c r="AK39" s="920"/>
      <c r="AL39" s="920"/>
      <c r="AM39" s="920"/>
      <c r="AN39" s="920"/>
      <c r="AO39" s="920"/>
      <c r="AP39" s="920"/>
      <c r="AQ39" s="914">
        <v>0</v>
      </c>
      <c r="AR39" s="914"/>
      <c r="AS39" s="914"/>
      <c r="AT39" s="914"/>
      <c r="AU39" s="914"/>
      <c r="AV39" s="914"/>
      <c r="AW39" s="914"/>
      <c r="AX39" s="914">
        <v>0</v>
      </c>
      <c r="AY39" s="914"/>
      <c r="AZ39" s="914"/>
      <c r="BA39" s="914"/>
      <c r="BB39" s="914"/>
      <c r="BC39" s="914"/>
      <c r="BD39" s="914"/>
    </row>
    <row r="40" spans="1:56" s="530" customFormat="1" ht="36.75" customHeight="1" x14ac:dyDescent="0.2">
      <c r="A40" s="894" t="s">
        <v>1152</v>
      </c>
      <c r="B40" s="895"/>
      <c r="C40" s="895"/>
      <c r="D40" s="895"/>
      <c r="E40" s="895"/>
      <c r="F40" s="895"/>
      <c r="G40" s="895"/>
      <c r="H40" s="895"/>
      <c r="I40" s="895"/>
      <c r="J40" s="895"/>
      <c r="K40" s="896"/>
      <c r="L40" s="896" t="s">
        <v>1106</v>
      </c>
      <c r="M40" s="896"/>
      <c r="N40" s="896"/>
      <c r="O40" s="919">
        <v>0</v>
      </c>
      <c r="P40" s="919"/>
      <c r="Q40" s="919"/>
      <c r="R40" s="919"/>
      <c r="S40" s="919"/>
      <c r="T40" s="919"/>
      <c r="U40" s="919"/>
      <c r="V40" s="914">
        <v>0</v>
      </c>
      <c r="W40" s="914"/>
      <c r="X40" s="914"/>
      <c r="Y40" s="914"/>
      <c r="Z40" s="914"/>
      <c r="AA40" s="914"/>
      <c r="AB40" s="914"/>
      <c r="AC40" s="914">
        <v>0</v>
      </c>
      <c r="AD40" s="914"/>
      <c r="AE40" s="914"/>
      <c r="AF40" s="914"/>
      <c r="AG40" s="914"/>
      <c r="AH40" s="914"/>
      <c r="AI40" s="914"/>
      <c r="AJ40" s="912">
        <v>2612</v>
      </c>
      <c r="AK40" s="912"/>
      <c r="AL40" s="912"/>
      <c r="AM40" s="912"/>
      <c r="AN40" s="912"/>
      <c r="AO40" s="912"/>
      <c r="AP40" s="912"/>
      <c r="AQ40" s="914">
        <v>0</v>
      </c>
      <c r="AR40" s="914"/>
      <c r="AS40" s="914"/>
      <c r="AT40" s="914"/>
      <c r="AU40" s="914"/>
      <c r="AV40" s="914"/>
      <c r="AW40" s="914"/>
      <c r="AX40" s="914">
        <v>0</v>
      </c>
      <c r="AY40" s="914"/>
      <c r="AZ40" s="914"/>
      <c r="BA40" s="914"/>
      <c r="BB40" s="914"/>
      <c r="BC40" s="914"/>
      <c r="BD40" s="914"/>
    </row>
    <row r="41" spans="1:56" s="530" customFormat="1" ht="36" customHeight="1" x14ac:dyDescent="0.2">
      <c r="A41" s="894" t="s">
        <v>1153</v>
      </c>
      <c r="B41" s="895"/>
      <c r="C41" s="895"/>
      <c r="D41" s="895"/>
      <c r="E41" s="895"/>
      <c r="F41" s="895"/>
      <c r="G41" s="895"/>
      <c r="H41" s="895"/>
      <c r="I41" s="895"/>
      <c r="J41" s="895"/>
      <c r="K41" s="896"/>
      <c r="L41" s="896" t="s">
        <v>1107</v>
      </c>
      <c r="M41" s="896"/>
      <c r="N41" s="896"/>
      <c r="O41" s="912">
        <v>21448.37</v>
      </c>
      <c r="P41" s="912"/>
      <c r="Q41" s="912"/>
      <c r="R41" s="912"/>
      <c r="S41" s="912"/>
      <c r="T41" s="912"/>
      <c r="U41" s="912"/>
      <c r="V41" s="914">
        <v>0</v>
      </c>
      <c r="W41" s="914"/>
      <c r="X41" s="914"/>
      <c r="Y41" s="914"/>
      <c r="Z41" s="914"/>
      <c r="AA41" s="914"/>
      <c r="AB41" s="914"/>
      <c r="AC41" s="914">
        <v>0</v>
      </c>
      <c r="AD41" s="914"/>
      <c r="AE41" s="914"/>
      <c r="AF41" s="914"/>
      <c r="AG41" s="914"/>
      <c r="AH41" s="914"/>
      <c r="AI41" s="914"/>
      <c r="AJ41" s="912">
        <v>29150.83</v>
      </c>
      <c r="AK41" s="912"/>
      <c r="AL41" s="912"/>
      <c r="AM41" s="912"/>
      <c r="AN41" s="912"/>
      <c r="AO41" s="912"/>
      <c r="AP41" s="912"/>
      <c r="AQ41" s="914">
        <v>0</v>
      </c>
      <c r="AR41" s="914"/>
      <c r="AS41" s="914"/>
      <c r="AT41" s="914"/>
      <c r="AU41" s="914"/>
      <c r="AV41" s="914"/>
      <c r="AW41" s="914"/>
      <c r="AX41" s="914">
        <v>0</v>
      </c>
      <c r="AY41" s="914"/>
      <c r="AZ41" s="914"/>
      <c r="BA41" s="914"/>
      <c r="BB41" s="914"/>
      <c r="BC41" s="914"/>
      <c r="BD41" s="914"/>
    </row>
    <row r="42" spans="1:56" s="530" customFormat="1" ht="11.1" customHeight="1" x14ac:dyDescent="0.2">
      <c r="A42" s="894" t="s">
        <v>1139</v>
      </c>
      <c r="B42" s="895"/>
      <c r="C42" s="895"/>
      <c r="D42" s="895"/>
      <c r="E42" s="895"/>
      <c r="F42" s="895"/>
      <c r="G42" s="895"/>
      <c r="H42" s="895"/>
      <c r="I42" s="895"/>
      <c r="J42" s="895"/>
      <c r="K42" s="896"/>
      <c r="L42" s="896" t="s">
        <v>1108</v>
      </c>
      <c r="M42" s="896"/>
      <c r="N42" s="896"/>
      <c r="O42" s="912">
        <v>3836</v>
      </c>
      <c r="P42" s="912"/>
      <c r="Q42" s="912"/>
      <c r="R42" s="912"/>
      <c r="S42" s="912"/>
      <c r="T42" s="912"/>
      <c r="U42" s="912"/>
      <c r="V42" s="914">
        <v>0</v>
      </c>
      <c r="W42" s="914"/>
      <c r="X42" s="914"/>
      <c r="Y42" s="914"/>
      <c r="Z42" s="914"/>
      <c r="AA42" s="914"/>
      <c r="AB42" s="914"/>
      <c r="AC42" s="914">
        <v>0</v>
      </c>
      <c r="AD42" s="914"/>
      <c r="AE42" s="914"/>
      <c r="AF42" s="914"/>
      <c r="AG42" s="914"/>
      <c r="AH42" s="914"/>
      <c r="AI42" s="914"/>
      <c r="AJ42" s="919">
        <v>0</v>
      </c>
      <c r="AK42" s="919"/>
      <c r="AL42" s="919"/>
      <c r="AM42" s="919"/>
      <c r="AN42" s="919"/>
      <c r="AO42" s="919"/>
      <c r="AP42" s="919"/>
      <c r="AQ42" s="914">
        <v>0</v>
      </c>
      <c r="AR42" s="914"/>
      <c r="AS42" s="914"/>
      <c r="AT42" s="914"/>
      <c r="AU42" s="914"/>
      <c r="AV42" s="914"/>
      <c r="AW42" s="914"/>
      <c r="AX42" s="914">
        <v>0</v>
      </c>
      <c r="AY42" s="914"/>
      <c r="AZ42" s="914"/>
      <c r="BA42" s="914"/>
      <c r="BB42" s="914"/>
      <c r="BC42" s="914"/>
      <c r="BD42" s="914"/>
    </row>
    <row r="43" spans="1:56" s="530" customFormat="1" ht="32.25" customHeight="1" x14ac:dyDescent="0.2">
      <c r="A43" s="894" t="s">
        <v>1154</v>
      </c>
      <c r="B43" s="895"/>
      <c r="C43" s="895"/>
      <c r="D43" s="895"/>
      <c r="E43" s="895"/>
      <c r="F43" s="895"/>
      <c r="G43" s="895"/>
      <c r="H43" s="895"/>
      <c r="I43" s="895"/>
      <c r="J43" s="895"/>
      <c r="K43" s="896"/>
      <c r="L43" s="896" t="s">
        <v>1109</v>
      </c>
      <c r="M43" s="896"/>
      <c r="N43" s="896"/>
      <c r="O43" s="912">
        <v>18037.84</v>
      </c>
      <c r="P43" s="912"/>
      <c r="Q43" s="912"/>
      <c r="R43" s="912"/>
      <c r="S43" s="912"/>
      <c r="T43" s="912"/>
      <c r="U43" s="912"/>
      <c r="V43" s="914">
        <v>0</v>
      </c>
      <c r="W43" s="914"/>
      <c r="X43" s="914"/>
      <c r="Y43" s="914"/>
      <c r="Z43" s="914"/>
      <c r="AA43" s="914"/>
      <c r="AB43" s="914"/>
      <c r="AC43" s="914">
        <v>0</v>
      </c>
      <c r="AD43" s="914"/>
      <c r="AE43" s="914"/>
      <c r="AF43" s="914"/>
      <c r="AG43" s="914"/>
      <c r="AH43" s="914"/>
      <c r="AI43" s="914"/>
      <c r="AJ43" s="919">
        <v>0</v>
      </c>
      <c r="AK43" s="919"/>
      <c r="AL43" s="919"/>
      <c r="AM43" s="919"/>
      <c r="AN43" s="919"/>
      <c r="AO43" s="919"/>
      <c r="AP43" s="919"/>
      <c r="AQ43" s="914">
        <v>0</v>
      </c>
      <c r="AR43" s="914"/>
      <c r="AS43" s="914"/>
      <c r="AT43" s="914"/>
      <c r="AU43" s="914"/>
      <c r="AV43" s="914"/>
      <c r="AW43" s="914"/>
      <c r="AX43" s="914">
        <v>0</v>
      </c>
      <c r="AY43" s="914"/>
      <c r="AZ43" s="914"/>
      <c r="BA43" s="914"/>
      <c r="BB43" s="914"/>
      <c r="BC43" s="914"/>
      <c r="BD43" s="914"/>
    </row>
    <row r="44" spans="1:56" s="530" customFormat="1" ht="11.1" customHeight="1" x14ac:dyDescent="0.2">
      <c r="A44" s="894" t="s">
        <v>1134</v>
      </c>
      <c r="B44" s="895"/>
      <c r="C44" s="895"/>
      <c r="D44" s="895"/>
      <c r="E44" s="895"/>
      <c r="F44" s="895"/>
      <c r="G44" s="895"/>
      <c r="H44" s="895"/>
      <c r="I44" s="895"/>
      <c r="J44" s="895"/>
      <c r="K44" s="896"/>
      <c r="L44" s="896" t="s">
        <v>1110</v>
      </c>
      <c r="M44" s="896"/>
      <c r="N44" s="896"/>
      <c r="O44" s="912">
        <v>48620.2</v>
      </c>
      <c r="P44" s="912"/>
      <c r="Q44" s="912"/>
      <c r="R44" s="912"/>
      <c r="S44" s="912"/>
      <c r="T44" s="912"/>
      <c r="U44" s="912"/>
      <c r="V44" s="914">
        <v>0</v>
      </c>
      <c r="W44" s="914"/>
      <c r="X44" s="914"/>
      <c r="Y44" s="914"/>
      <c r="Z44" s="914"/>
      <c r="AA44" s="914"/>
      <c r="AB44" s="914"/>
      <c r="AC44" s="914">
        <v>0</v>
      </c>
      <c r="AD44" s="914"/>
      <c r="AE44" s="914"/>
      <c r="AF44" s="914"/>
      <c r="AG44" s="914"/>
      <c r="AH44" s="914"/>
      <c r="AI44" s="914"/>
      <c r="AJ44" s="912">
        <v>44270.13</v>
      </c>
      <c r="AK44" s="912"/>
      <c r="AL44" s="912"/>
      <c r="AM44" s="912"/>
      <c r="AN44" s="912"/>
      <c r="AO44" s="912"/>
      <c r="AP44" s="912"/>
      <c r="AQ44" s="914">
        <v>0</v>
      </c>
      <c r="AR44" s="914"/>
      <c r="AS44" s="914"/>
      <c r="AT44" s="914"/>
      <c r="AU44" s="914"/>
      <c r="AV44" s="914"/>
      <c r="AW44" s="914"/>
      <c r="AX44" s="914">
        <v>0</v>
      </c>
      <c r="AY44" s="914"/>
      <c r="AZ44" s="914"/>
      <c r="BA44" s="914"/>
      <c r="BB44" s="914"/>
      <c r="BC44" s="914"/>
      <c r="BD44" s="914"/>
    </row>
    <row r="45" spans="1:56" s="530" customFormat="1" ht="69" customHeight="1" x14ac:dyDescent="0.2">
      <c r="A45" s="894" t="s">
        <v>1155</v>
      </c>
      <c r="B45" s="895"/>
      <c r="C45" s="895"/>
      <c r="D45" s="895"/>
      <c r="E45" s="895"/>
      <c r="F45" s="895"/>
      <c r="G45" s="895"/>
      <c r="H45" s="895"/>
      <c r="I45" s="895"/>
      <c r="J45" s="895"/>
      <c r="K45" s="896"/>
      <c r="L45" s="896" t="s">
        <v>1111</v>
      </c>
      <c r="M45" s="896"/>
      <c r="N45" s="896"/>
      <c r="O45" s="920">
        <v>486.94</v>
      </c>
      <c r="P45" s="920"/>
      <c r="Q45" s="920"/>
      <c r="R45" s="920"/>
      <c r="S45" s="920"/>
      <c r="T45" s="920"/>
      <c r="U45" s="920"/>
      <c r="V45" s="914">
        <v>0</v>
      </c>
      <c r="W45" s="914"/>
      <c r="X45" s="914"/>
      <c r="Y45" s="914"/>
      <c r="Z45" s="914"/>
      <c r="AA45" s="914"/>
      <c r="AB45" s="914"/>
      <c r="AC45" s="914">
        <v>0</v>
      </c>
      <c r="AD45" s="914"/>
      <c r="AE45" s="914"/>
      <c r="AF45" s="914"/>
      <c r="AG45" s="914"/>
      <c r="AH45" s="914"/>
      <c r="AI45" s="914"/>
      <c r="AJ45" s="920">
        <v>82.73</v>
      </c>
      <c r="AK45" s="920"/>
      <c r="AL45" s="920"/>
      <c r="AM45" s="920"/>
      <c r="AN45" s="920"/>
      <c r="AO45" s="920"/>
      <c r="AP45" s="920"/>
      <c r="AQ45" s="914">
        <v>0</v>
      </c>
      <c r="AR45" s="914"/>
      <c r="AS45" s="914"/>
      <c r="AT45" s="914"/>
      <c r="AU45" s="914"/>
      <c r="AV45" s="914"/>
      <c r="AW45" s="914"/>
      <c r="AX45" s="914">
        <v>0</v>
      </c>
      <c r="AY45" s="914"/>
      <c r="AZ45" s="914"/>
      <c r="BA45" s="914"/>
      <c r="BB45" s="914"/>
      <c r="BC45" s="914"/>
      <c r="BD45" s="914"/>
    </row>
    <row r="46" spans="1:56" s="530" customFormat="1" ht="33.75" customHeight="1" x14ac:dyDescent="0.2">
      <c r="A46" s="894" t="s">
        <v>1156</v>
      </c>
      <c r="B46" s="895"/>
      <c r="C46" s="895"/>
      <c r="D46" s="895"/>
      <c r="E46" s="895"/>
      <c r="F46" s="895"/>
      <c r="G46" s="895"/>
      <c r="H46" s="895"/>
      <c r="I46" s="895"/>
      <c r="J46" s="895"/>
      <c r="K46" s="896"/>
      <c r="L46" s="896" t="s">
        <v>1112</v>
      </c>
      <c r="M46" s="896"/>
      <c r="N46" s="896"/>
      <c r="O46" s="912">
        <v>2840.51</v>
      </c>
      <c r="P46" s="912"/>
      <c r="Q46" s="912"/>
      <c r="R46" s="912"/>
      <c r="S46" s="912"/>
      <c r="T46" s="912"/>
      <c r="U46" s="912"/>
      <c r="V46" s="914">
        <v>0</v>
      </c>
      <c r="W46" s="914"/>
      <c r="X46" s="914"/>
      <c r="Y46" s="914"/>
      <c r="Z46" s="914"/>
      <c r="AA46" s="914"/>
      <c r="AB46" s="914"/>
      <c r="AC46" s="914">
        <v>0</v>
      </c>
      <c r="AD46" s="914"/>
      <c r="AE46" s="914"/>
      <c r="AF46" s="914"/>
      <c r="AG46" s="914"/>
      <c r="AH46" s="914"/>
      <c r="AI46" s="914"/>
      <c r="AJ46" s="919">
        <v>0</v>
      </c>
      <c r="AK46" s="919"/>
      <c r="AL46" s="919"/>
      <c r="AM46" s="919"/>
      <c r="AN46" s="919"/>
      <c r="AO46" s="919"/>
      <c r="AP46" s="919"/>
      <c r="AQ46" s="914">
        <v>0</v>
      </c>
      <c r="AR46" s="914"/>
      <c r="AS46" s="914"/>
      <c r="AT46" s="914"/>
      <c r="AU46" s="914"/>
      <c r="AV46" s="914"/>
      <c r="AW46" s="914"/>
      <c r="AX46" s="914">
        <v>0</v>
      </c>
      <c r="AY46" s="914"/>
      <c r="AZ46" s="914"/>
      <c r="BA46" s="914"/>
      <c r="BB46" s="914"/>
      <c r="BC46" s="914"/>
      <c r="BD46" s="914"/>
    </row>
    <row r="47" spans="1:56" s="530" customFormat="1" ht="54.75" customHeight="1" x14ac:dyDescent="0.2">
      <c r="A47" s="894" t="s">
        <v>1140</v>
      </c>
      <c r="B47" s="895"/>
      <c r="C47" s="895"/>
      <c r="D47" s="895"/>
      <c r="E47" s="895"/>
      <c r="F47" s="895"/>
      <c r="G47" s="895"/>
      <c r="H47" s="895"/>
      <c r="I47" s="895"/>
      <c r="J47" s="895"/>
      <c r="K47" s="896"/>
      <c r="L47" s="896" t="s">
        <v>1113</v>
      </c>
      <c r="M47" s="896"/>
      <c r="N47" s="896"/>
      <c r="O47" s="912">
        <v>2832.41</v>
      </c>
      <c r="P47" s="912"/>
      <c r="Q47" s="912"/>
      <c r="R47" s="912"/>
      <c r="S47" s="912"/>
      <c r="T47" s="912"/>
      <c r="U47" s="912"/>
      <c r="V47" s="914">
        <v>0</v>
      </c>
      <c r="W47" s="914"/>
      <c r="X47" s="914"/>
      <c r="Y47" s="914"/>
      <c r="Z47" s="914"/>
      <c r="AA47" s="914"/>
      <c r="AB47" s="914"/>
      <c r="AC47" s="914">
        <v>0</v>
      </c>
      <c r="AD47" s="914"/>
      <c r="AE47" s="914"/>
      <c r="AF47" s="914"/>
      <c r="AG47" s="914"/>
      <c r="AH47" s="914"/>
      <c r="AI47" s="914"/>
      <c r="AJ47" s="919">
        <v>0</v>
      </c>
      <c r="AK47" s="919"/>
      <c r="AL47" s="919"/>
      <c r="AM47" s="919"/>
      <c r="AN47" s="919"/>
      <c r="AO47" s="919"/>
      <c r="AP47" s="919"/>
      <c r="AQ47" s="914">
        <v>0</v>
      </c>
      <c r="AR47" s="914"/>
      <c r="AS47" s="914"/>
      <c r="AT47" s="914"/>
      <c r="AU47" s="914"/>
      <c r="AV47" s="914"/>
      <c r="AW47" s="914"/>
      <c r="AX47" s="914">
        <v>0</v>
      </c>
      <c r="AY47" s="914"/>
      <c r="AZ47" s="914"/>
      <c r="BA47" s="914"/>
      <c r="BB47" s="914"/>
      <c r="BC47" s="914"/>
      <c r="BD47" s="914"/>
    </row>
    <row r="48" spans="1:56" s="530" customFormat="1" ht="30.75" customHeight="1" thickBot="1" x14ac:dyDescent="0.25">
      <c r="A48" s="885" t="s">
        <v>1166</v>
      </c>
      <c r="B48" s="886"/>
      <c r="C48" s="886"/>
      <c r="D48" s="886"/>
      <c r="E48" s="886"/>
      <c r="F48" s="886"/>
      <c r="G48" s="886"/>
      <c r="H48" s="886"/>
      <c r="I48" s="886"/>
      <c r="J48" s="886"/>
      <c r="K48" s="887"/>
      <c r="L48" s="896" t="s">
        <v>1121</v>
      </c>
      <c r="M48" s="896"/>
      <c r="N48" s="896"/>
      <c r="O48" s="919">
        <v>0</v>
      </c>
      <c r="P48" s="919"/>
      <c r="Q48" s="919"/>
      <c r="R48" s="919"/>
      <c r="S48" s="919"/>
      <c r="T48" s="919"/>
      <c r="U48" s="919"/>
      <c r="V48" s="914">
        <v>0</v>
      </c>
      <c r="W48" s="914"/>
      <c r="X48" s="914"/>
      <c r="Y48" s="914"/>
      <c r="Z48" s="914"/>
      <c r="AA48" s="914"/>
      <c r="AB48" s="914"/>
      <c r="AC48" s="914">
        <v>0</v>
      </c>
      <c r="AD48" s="914"/>
      <c r="AE48" s="914"/>
      <c r="AF48" s="914"/>
      <c r="AG48" s="914"/>
      <c r="AH48" s="914"/>
      <c r="AI48" s="914"/>
      <c r="AJ48" s="912">
        <v>41660.19</v>
      </c>
      <c r="AK48" s="912"/>
      <c r="AL48" s="912"/>
      <c r="AM48" s="912"/>
      <c r="AN48" s="912"/>
      <c r="AO48" s="912"/>
      <c r="AP48" s="912"/>
      <c r="AQ48" s="914">
        <v>0</v>
      </c>
      <c r="AR48" s="914"/>
      <c r="AS48" s="914"/>
      <c r="AT48" s="914"/>
      <c r="AU48" s="914"/>
      <c r="AV48" s="914"/>
      <c r="AW48" s="914"/>
      <c r="AX48" s="914">
        <v>0</v>
      </c>
      <c r="AY48" s="914"/>
      <c r="AZ48" s="914"/>
      <c r="BA48" s="914"/>
      <c r="BB48" s="914"/>
      <c r="BC48" s="914"/>
      <c r="BD48" s="914"/>
    </row>
    <row r="49" spans="1:56" ht="11.1" customHeight="1" thickBot="1" x14ac:dyDescent="0.25">
      <c r="A49" s="923" t="s">
        <v>1114</v>
      </c>
      <c r="B49" s="923"/>
      <c r="C49" s="923"/>
      <c r="D49" s="923"/>
      <c r="E49" s="923"/>
      <c r="F49" s="923"/>
      <c r="G49" s="923"/>
      <c r="H49" s="923"/>
      <c r="I49" s="923"/>
      <c r="J49" s="923"/>
      <c r="K49" s="923"/>
      <c r="L49" s="923"/>
      <c r="M49" s="923"/>
      <c r="N49" s="923"/>
      <c r="O49" s="924">
        <v>861431192.01999998</v>
      </c>
      <c r="P49" s="924"/>
      <c r="Q49" s="924"/>
      <c r="R49" s="924"/>
      <c r="S49" s="924"/>
      <c r="T49" s="924"/>
      <c r="U49" s="924"/>
      <c r="V49" s="925">
        <v>0</v>
      </c>
      <c r="W49" s="925"/>
      <c r="X49" s="925"/>
      <c r="Y49" s="925"/>
      <c r="Z49" s="925"/>
      <c r="AA49" s="925"/>
      <c r="AB49" s="925"/>
      <c r="AC49" s="922">
        <v>1210179.29</v>
      </c>
      <c r="AD49" s="922"/>
      <c r="AE49" s="922"/>
      <c r="AF49" s="922"/>
      <c r="AG49" s="922"/>
      <c r="AH49" s="922"/>
      <c r="AI49" s="922"/>
      <c r="AJ49" s="922">
        <v>1321901473.5999999</v>
      </c>
      <c r="AK49" s="922"/>
      <c r="AL49" s="922"/>
      <c r="AM49" s="922"/>
      <c r="AN49" s="922"/>
      <c r="AO49" s="922"/>
      <c r="AP49" s="922"/>
      <c r="AQ49" s="922">
        <v>32342</v>
      </c>
      <c r="AR49" s="922"/>
      <c r="AS49" s="922"/>
      <c r="AT49" s="922"/>
      <c r="AU49" s="922"/>
      <c r="AV49" s="922"/>
      <c r="AW49" s="922"/>
      <c r="AX49" s="922">
        <v>6576281.7400000002</v>
      </c>
      <c r="AY49" s="922"/>
      <c r="AZ49" s="922"/>
      <c r="BA49" s="922"/>
      <c r="BB49" s="922"/>
      <c r="BC49" s="922"/>
      <c r="BD49" s="922"/>
    </row>
    <row r="50" spans="1:56" ht="11.1" customHeight="1" x14ac:dyDescent="0.2">
      <c r="A50" s="921"/>
      <c r="B50" s="921"/>
      <c r="C50" s="921"/>
      <c r="D50" s="921"/>
      <c r="E50" s="921"/>
      <c r="F50" s="921"/>
      <c r="G50" s="921"/>
      <c r="H50" s="921"/>
      <c r="I50" s="921"/>
      <c r="J50" s="921"/>
      <c r="K50" s="921"/>
      <c r="L50" s="921"/>
      <c r="M50" s="921"/>
      <c r="N50" s="921"/>
      <c r="O50" s="921"/>
      <c r="P50" s="921"/>
      <c r="Q50" s="921"/>
      <c r="R50" s="921"/>
      <c r="S50" s="921"/>
      <c r="T50" s="921"/>
      <c r="U50" s="921"/>
      <c r="V50" s="921"/>
      <c r="W50" s="921"/>
      <c r="X50" s="921"/>
      <c r="Y50" s="921"/>
      <c r="Z50" s="921"/>
      <c r="AA50" s="921"/>
      <c r="AB50" s="921"/>
      <c r="AC50" s="921"/>
      <c r="AD50" s="921"/>
      <c r="AE50" s="921"/>
      <c r="AF50" s="921"/>
      <c r="AG50" s="921"/>
      <c r="AH50" s="921"/>
      <c r="AI50" s="921"/>
      <c r="AJ50" s="921"/>
      <c r="AK50" s="921"/>
      <c r="AL50" s="921"/>
      <c r="AM50" s="921"/>
      <c r="AN50" s="921"/>
      <c r="AO50" s="921"/>
      <c r="AP50" s="921"/>
      <c r="AQ50" s="921"/>
      <c r="AR50" s="921"/>
      <c r="AS50" s="921"/>
      <c r="AT50" s="921"/>
      <c r="AU50" s="921"/>
      <c r="AV50" s="921"/>
      <c r="AW50" s="921"/>
      <c r="AX50" s="921"/>
      <c r="AY50" s="921"/>
      <c r="AZ50" s="921"/>
      <c r="BA50" s="921"/>
      <c r="BB50" s="921"/>
      <c r="BC50" s="921"/>
      <c r="BD50" s="921"/>
    </row>
    <row r="51" spans="1:56" s="530" customFormat="1" ht="11.1" customHeight="1" x14ac:dyDescent="0.2"/>
  </sheetData>
  <mergeCells count="332">
    <mergeCell ref="L25:N25"/>
    <mergeCell ref="O25:U25"/>
    <mergeCell ref="V25:AB25"/>
    <mergeCell ref="AC25:AI25"/>
    <mergeCell ref="AJ25:AP25"/>
    <mergeCell ref="AQ25:AW25"/>
    <mergeCell ref="AX25:BD25"/>
    <mergeCell ref="AJ48:AP48"/>
    <mergeCell ref="AQ48:AW48"/>
    <mergeCell ref="AX48:BD48"/>
    <mergeCell ref="O48:U48"/>
    <mergeCell ref="V48:AB48"/>
    <mergeCell ref="AC48:AI48"/>
    <mergeCell ref="L48:N48"/>
    <mergeCell ref="AC46:AI46"/>
    <mergeCell ref="AJ46:AP46"/>
    <mergeCell ref="L46:N46"/>
    <mergeCell ref="O46:U46"/>
    <mergeCell ref="V46:AB46"/>
    <mergeCell ref="AJ47:AP47"/>
    <mergeCell ref="AQ47:AW47"/>
    <mergeCell ref="AX47:BD47"/>
    <mergeCell ref="AQ46:AW46"/>
    <mergeCell ref="AX46:BD46"/>
    <mergeCell ref="AX50:BD50"/>
    <mergeCell ref="AJ50:AP50"/>
    <mergeCell ref="AQ50:AW50"/>
    <mergeCell ref="AX49:BD49"/>
    <mergeCell ref="A50:N50"/>
    <mergeCell ref="O50:U50"/>
    <mergeCell ref="V50:AB50"/>
    <mergeCell ref="AC50:AI50"/>
    <mergeCell ref="AJ49:AP49"/>
    <mergeCell ref="AQ49:AW49"/>
    <mergeCell ref="A49:N49"/>
    <mergeCell ref="O49:U49"/>
    <mergeCell ref="V49:AB49"/>
    <mergeCell ref="AC49:AI49"/>
    <mergeCell ref="V47:AB47"/>
    <mergeCell ref="AC47:AI47"/>
    <mergeCell ref="L47:N47"/>
    <mergeCell ref="O47:U47"/>
    <mergeCell ref="AJ44:AP44"/>
    <mergeCell ref="AQ44:AW44"/>
    <mergeCell ref="AX44:BD44"/>
    <mergeCell ref="O44:U44"/>
    <mergeCell ref="V44:AB44"/>
    <mergeCell ref="AC44:AI44"/>
    <mergeCell ref="AQ45:AW45"/>
    <mergeCell ref="AX45:BD45"/>
    <mergeCell ref="L44:N44"/>
    <mergeCell ref="AC45:AI45"/>
    <mergeCell ref="AJ45:AP45"/>
    <mergeCell ref="L45:N45"/>
    <mergeCell ref="O45:U45"/>
    <mergeCell ref="V45:AB45"/>
    <mergeCell ref="AJ43:AP43"/>
    <mergeCell ref="AQ43:AW43"/>
    <mergeCell ref="AX43:BD43"/>
    <mergeCell ref="AQ42:AW42"/>
    <mergeCell ref="AX42:BD42"/>
    <mergeCell ref="V43:AB43"/>
    <mergeCell ref="AC43:AI43"/>
    <mergeCell ref="L43:N43"/>
    <mergeCell ref="O43:U43"/>
    <mergeCell ref="AJ41:AP41"/>
    <mergeCell ref="AQ41:AW41"/>
    <mergeCell ref="AX41:BD41"/>
    <mergeCell ref="O41:U41"/>
    <mergeCell ref="V41:AB41"/>
    <mergeCell ref="AC41:AI41"/>
    <mergeCell ref="L41:N41"/>
    <mergeCell ref="AC42:AI42"/>
    <mergeCell ref="AJ42:AP42"/>
    <mergeCell ref="L42:N42"/>
    <mergeCell ref="O42:U42"/>
    <mergeCell ref="V42:AB42"/>
    <mergeCell ref="AJ40:AP40"/>
    <mergeCell ref="AQ40:AW40"/>
    <mergeCell ref="AX40:BD40"/>
    <mergeCell ref="AQ39:AW39"/>
    <mergeCell ref="AX39:BD39"/>
    <mergeCell ref="V40:AB40"/>
    <mergeCell ref="AC40:AI40"/>
    <mergeCell ref="L40:N40"/>
    <mergeCell ref="O40:U40"/>
    <mergeCell ref="AJ38:AP38"/>
    <mergeCell ref="AQ38:AW38"/>
    <mergeCell ref="AX38:BD38"/>
    <mergeCell ref="O38:U38"/>
    <mergeCell ref="V38:AB38"/>
    <mergeCell ref="AC38:AI38"/>
    <mergeCell ref="L38:N38"/>
    <mergeCell ref="AC39:AI39"/>
    <mergeCell ref="AJ39:AP39"/>
    <mergeCell ref="L39:N39"/>
    <mergeCell ref="O39:U39"/>
    <mergeCell ref="V39:AB39"/>
    <mergeCell ref="AJ36:AP36"/>
    <mergeCell ref="AQ36:AW36"/>
    <mergeCell ref="AX36:BD36"/>
    <mergeCell ref="O36:U36"/>
    <mergeCell ref="V36:AB36"/>
    <mergeCell ref="AC36:AI36"/>
    <mergeCell ref="AQ37:AW37"/>
    <mergeCell ref="AX37:BD37"/>
    <mergeCell ref="L36:N36"/>
    <mergeCell ref="AC37:AI37"/>
    <mergeCell ref="AJ37:AP37"/>
    <mergeCell ref="L37:N37"/>
    <mergeCell ref="O37:U37"/>
    <mergeCell ref="V37:AB37"/>
    <mergeCell ref="AQ34:AW34"/>
    <mergeCell ref="AX34:BD34"/>
    <mergeCell ref="AC34:AI34"/>
    <mergeCell ref="AJ34:AP34"/>
    <mergeCell ref="L34:N34"/>
    <mergeCell ref="O34:U34"/>
    <mergeCell ref="V34:AB34"/>
    <mergeCell ref="AJ35:AP35"/>
    <mergeCell ref="AQ35:AW35"/>
    <mergeCell ref="AX35:BD35"/>
    <mergeCell ref="O35:U35"/>
    <mergeCell ref="V35:AB35"/>
    <mergeCell ref="AC35:AI35"/>
    <mergeCell ref="L35:N35"/>
    <mergeCell ref="AQ32:AW32"/>
    <mergeCell ref="AX32:BD32"/>
    <mergeCell ref="AC32:AI32"/>
    <mergeCell ref="AJ32:AP32"/>
    <mergeCell ref="L32:N32"/>
    <mergeCell ref="O32:U32"/>
    <mergeCell ref="V32:AB32"/>
    <mergeCell ref="AJ33:AP33"/>
    <mergeCell ref="AQ33:AW33"/>
    <mergeCell ref="AX33:BD33"/>
    <mergeCell ref="V33:AB33"/>
    <mergeCell ref="AC33:AI33"/>
    <mergeCell ref="L33:N33"/>
    <mergeCell ref="O33:U33"/>
    <mergeCell ref="AX30:BD30"/>
    <mergeCell ref="AJ30:AP30"/>
    <mergeCell ref="AQ30:AW30"/>
    <mergeCell ref="A30:N30"/>
    <mergeCell ref="O30:U30"/>
    <mergeCell ref="V30:AB30"/>
    <mergeCell ref="AC30:AI30"/>
    <mergeCell ref="AJ31:AP31"/>
    <mergeCell ref="AQ31:AW31"/>
    <mergeCell ref="AX31:BD31"/>
    <mergeCell ref="V31:AB31"/>
    <mergeCell ref="AC31:AI31"/>
    <mergeCell ref="L31:N31"/>
    <mergeCell ref="O31:U31"/>
    <mergeCell ref="AJ28:AP28"/>
    <mergeCell ref="AQ28:AW28"/>
    <mergeCell ref="L28:N28"/>
    <mergeCell ref="O28:U28"/>
    <mergeCell ref="V28:AB28"/>
    <mergeCell ref="AC28:AI28"/>
    <mergeCell ref="AX28:BD28"/>
    <mergeCell ref="AJ29:AP29"/>
    <mergeCell ref="AQ29:AW29"/>
    <mergeCell ref="AX29:BD29"/>
    <mergeCell ref="V29:AB29"/>
    <mergeCell ref="AC29:AI29"/>
    <mergeCell ref="L29:N29"/>
    <mergeCell ref="O29:U29"/>
    <mergeCell ref="AJ26:AP26"/>
    <mergeCell ref="AQ26:AW26"/>
    <mergeCell ref="L26:N26"/>
    <mergeCell ref="O26:U26"/>
    <mergeCell ref="V26:AB26"/>
    <mergeCell ref="AC26:AI26"/>
    <mergeCell ref="AX26:BD26"/>
    <mergeCell ref="AJ27:AP27"/>
    <mergeCell ref="AQ27:AW27"/>
    <mergeCell ref="AX27:BD27"/>
    <mergeCell ref="V27:AB27"/>
    <mergeCell ref="AC27:AI27"/>
    <mergeCell ref="L27:N27"/>
    <mergeCell ref="O27:U27"/>
    <mergeCell ref="AJ23:AP23"/>
    <mergeCell ref="AQ23:AW23"/>
    <mergeCell ref="AX23:BD23"/>
    <mergeCell ref="V23:AB23"/>
    <mergeCell ref="AC23:AI23"/>
    <mergeCell ref="L23:N23"/>
    <mergeCell ref="O23:U23"/>
    <mergeCell ref="AJ24:AP24"/>
    <mergeCell ref="AQ24:AW24"/>
    <mergeCell ref="L24:N24"/>
    <mergeCell ref="O24:U24"/>
    <mergeCell ref="V24:AB24"/>
    <mergeCell ref="AC24:AI24"/>
    <mergeCell ref="AX24:BD24"/>
    <mergeCell ref="AJ22:AP22"/>
    <mergeCell ref="AQ22:AW22"/>
    <mergeCell ref="AX22:BD22"/>
    <mergeCell ref="AX21:BD21"/>
    <mergeCell ref="AX20:BD20"/>
    <mergeCell ref="V22:AB22"/>
    <mergeCell ref="AC22:AI22"/>
    <mergeCell ref="L22:N22"/>
    <mergeCell ref="O22:U22"/>
    <mergeCell ref="AJ20:AP20"/>
    <mergeCell ref="AQ20:AW20"/>
    <mergeCell ref="L20:N20"/>
    <mergeCell ref="O20:U20"/>
    <mergeCell ref="V20:AB20"/>
    <mergeCell ref="AC20:AI20"/>
    <mergeCell ref="AJ21:AP21"/>
    <mergeCell ref="AQ21:AW21"/>
    <mergeCell ref="L21:N21"/>
    <mergeCell ref="O21:U21"/>
    <mergeCell ref="V21:AB21"/>
    <mergeCell ref="AC21:AI21"/>
    <mergeCell ref="O18:U18"/>
    <mergeCell ref="V18:AB18"/>
    <mergeCell ref="AC18:AI18"/>
    <mergeCell ref="AJ19:AP19"/>
    <mergeCell ref="AQ19:AW19"/>
    <mergeCell ref="AX19:BD19"/>
    <mergeCell ref="V19:AB19"/>
    <mergeCell ref="AC19:AI19"/>
    <mergeCell ref="L19:N19"/>
    <mergeCell ref="O19:U19"/>
    <mergeCell ref="AX17:BD17"/>
    <mergeCell ref="AJ18:AP18"/>
    <mergeCell ref="AX18:BD18"/>
    <mergeCell ref="AJ15:AP15"/>
    <mergeCell ref="AQ15:AW15"/>
    <mergeCell ref="AX15:BD15"/>
    <mergeCell ref="V15:AB15"/>
    <mergeCell ref="AC15:AI15"/>
    <mergeCell ref="L15:N15"/>
    <mergeCell ref="O15:U15"/>
    <mergeCell ref="AJ16:AP16"/>
    <mergeCell ref="AQ16:AW16"/>
    <mergeCell ref="V16:AB16"/>
    <mergeCell ref="AC16:AI16"/>
    <mergeCell ref="L16:N16"/>
    <mergeCell ref="O16:U16"/>
    <mergeCell ref="AJ17:AP17"/>
    <mergeCell ref="AQ17:AW17"/>
    <mergeCell ref="L17:N17"/>
    <mergeCell ref="O17:U17"/>
    <mergeCell ref="V17:AB17"/>
    <mergeCell ref="AC17:AI17"/>
    <mergeCell ref="AQ18:AW18"/>
    <mergeCell ref="L18:N18"/>
    <mergeCell ref="AC14:AI14"/>
    <mergeCell ref="AJ14:AP14"/>
    <mergeCell ref="L14:N14"/>
    <mergeCell ref="O14:U14"/>
    <mergeCell ref="V14:AB14"/>
    <mergeCell ref="AQ14:AW14"/>
    <mergeCell ref="AX14:BD14"/>
    <mergeCell ref="AQ13:AW13"/>
    <mergeCell ref="AX16:BD16"/>
    <mergeCell ref="AX10:BD10"/>
    <mergeCell ref="AJ11:AP11"/>
    <mergeCell ref="AC13:AI13"/>
    <mergeCell ref="AJ13:AP13"/>
    <mergeCell ref="L13:N13"/>
    <mergeCell ref="O13:U13"/>
    <mergeCell ref="V13:AB13"/>
    <mergeCell ref="AJ12:AP12"/>
    <mergeCell ref="AQ12:AW12"/>
    <mergeCell ref="AX12:BD12"/>
    <mergeCell ref="A12:N12"/>
    <mergeCell ref="O12:U12"/>
    <mergeCell ref="V12:AB12"/>
    <mergeCell ref="AC12:AI12"/>
    <mergeCell ref="A23:K23"/>
    <mergeCell ref="A19:K19"/>
    <mergeCell ref="A20:K20"/>
    <mergeCell ref="A21:K21"/>
    <mergeCell ref="A22:K22"/>
    <mergeCell ref="AQ9:BD9"/>
    <mergeCell ref="V10:AB10"/>
    <mergeCell ref="AC10:AI10"/>
    <mergeCell ref="A13:K13"/>
    <mergeCell ref="V9:AI9"/>
    <mergeCell ref="AJ9:AP10"/>
    <mergeCell ref="A7:N10"/>
    <mergeCell ref="O7:BD7"/>
    <mergeCell ref="O8:AI8"/>
    <mergeCell ref="AJ8:BD8"/>
    <mergeCell ref="O9:U10"/>
    <mergeCell ref="AQ11:AW11"/>
    <mergeCell ref="AX11:BD11"/>
    <mergeCell ref="A11:N11"/>
    <mergeCell ref="O11:U11"/>
    <mergeCell ref="V11:AB11"/>
    <mergeCell ref="AC11:AI11"/>
    <mergeCell ref="AX13:BD13"/>
    <mergeCell ref="AQ10:AW10"/>
    <mergeCell ref="A41:K41"/>
    <mergeCell ref="A36:K36"/>
    <mergeCell ref="A37:K37"/>
    <mergeCell ref="A24:K24"/>
    <mergeCell ref="A27:K27"/>
    <mergeCell ref="A28:K28"/>
    <mergeCell ref="A31:K31"/>
    <mergeCell ref="A32:K32"/>
    <mergeCell ref="A29:K29"/>
    <mergeCell ref="A25:K25"/>
    <mergeCell ref="A3:BD3"/>
    <mergeCell ref="A6:BD6"/>
    <mergeCell ref="A1:BD1"/>
    <mergeCell ref="A2:BD2"/>
    <mergeCell ref="A4:BD4"/>
    <mergeCell ref="A48:K48"/>
    <mergeCell ref="A14:K14"/>
    <mergeCell ref="A15:K15"/>
    <mergeCell ref="A16:K16"/>
    <mergeCell ref="A17:K17"/>
    <mergeCell ref="A18:K18"/>
    <mergeCell ref="A26:K26"/>
    <mergeCell ref="A33:K33"/>
    <mergeCell ref="A34:K34"/>
    <mergeCell ref="A42:K42"/>
    <mergeCell ref="A43:K43"/>
    <mergeCell ref="A44:K44"/>
    <mergeCell ref="A45:K45"/>
    <mergeCell ref="A46:K46"/>
    <mergeCell ref="A47:K47"/>
    <mergeCell ref="A35:K35"/>
    <mergeCell ref="A38:K38"/>
    <mergeCell ref="A39:K39"/>
    <mergeCell ref="A40:K40"/>
  </mergeCells>
  <pageMargins left="0.98425196850393704" right="0.39370078740157483" top="0.39370078740157483" bottom="0.39370078740157483" header="0" footer="0"/>
  <pageSetup paperSize="9" scale="75" pageOrder="overThenDown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  <pageSetUpPr autoPageBreaks="0"/>
  </sheetPr>
  <dimension ref="A1:BE34"/>
  <sheetViews>
    <sheetView workbookViewId="0">
      <selection activeCell="L13" sqref="L13:N13"/>
    </sheetView>
  </sheetViews>
  <sheetFormatPr defaultColWidth="9" defaultRowHeight="11.45" customHeight="1" x14ac:dyDescent="0.2"/>
  <cols>
    <col min="1" max="2" width="2" style="530" customWidth="1"/>
    <col min="3" max="3" width="1" style="530" customWidth="1"/>
    <col min="4" max="8" width="2" style="530" customWidth="1"/>
    <col min="9" max="9" width="4" style="530" customWidth="1"/>
    <col min="10" max="10" width="2" style="530" customWidth="1"/>
    <col min="11" max="11" width="12.7109375" style="530" customWidth="1"/>
    <col min="12" max="12" width="3" style="530" customWidth="1"/>
    <col min="13" max="56" width="2" style="530" customWidth="1"/>
    <col min="57" max="16384" width="9" style="529"/>
  </cols>
  <sheetData>
    <row r="1" spans="1:57" ht="11.45" customHeight="1" x14ac:dyDescent="0.2">
      <c r="A1" s="883" t="s">
        <v>979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  <c r="Z1" s="883"/>
      <c r="AA1" s="883"/>
      <c r="AB1" s="883"/>
      <c r="AC1" s="883"/>
      <c r="AD1" s="883"/>
      <c r="AE1" s="883"/>
      <c r="AF1" s="883"/>
      <c r="AG1" s="883"/>
      <c r="AH1" s="883"/>
      <c r="AI1" s="883"/>
      <c r="AJ1" s="883"/>
      <c r="AK1" s="883"/>
      <c r="AL1" s="883"/>
      <c r="AM1" s="883"/>
      <c r="AN1" s="883"/>
      <c r="AO1" s="883"/>
      <c r="AP1" s="883"/>
      <c r="AQ1" s="883"/>
      <c r="AR1" s="883"/>
      <c r="AS1" s="883"/>
      <c r="AT1" s="883"/>
      <c r="AU1" s="883"/>
      <c r="AV1" s="883"/>
      <c r="AW1" s="883"/>
      <c r="AX1" s="883"/>
      <c r="AY1" s="883"/>
      <c r="AZ1" s="883"/>
      <c r="BA1" s="883"/>
      <c r="BB1" s="883"/>
      <c r="BC1" s="883"/>
      <c r="BD1" s="883"/>
      <c r="BE1" s="531"/>
    </row>
    <row r="2" spans="1:57" ht="11.45" customHeight="1" x14ac:dyDescent="0.2">
      <c r="A2" s="883" t="s">
        <v>980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3"/>
      <c r="W2" s="883"/>
      <c r="X2" s="883"/>
      <c r="Y2" s="883"/>
      <c r="Z2" s="883"/>
      <c r="AA2" s="883"/>
      <c r="AB2" s="883"/>
      <c r="AC2" s="883"/>
      <c r="AD2" s="883"/>
      <c r="AE2" s="883"/>
      <c r="AF2" s="883"/>
      <c r="AG2" s="883"/>
      <c r="AH2" s="883"/>
      <c r="AI2" s="883"/>
      <c r="AJ2" s="883"/>
      <c r="AK2" s="883"/>
      <c r="AL2" s="883"/>
      <c r="AM2" s="883"/>
      <c r="AN2" s="883"/>
      <c r="AO2" s="883"/>
      <c r="AP2" s="883"/>
      <c r="AQ2" s="883"/>
      <c r="AR2" s="883"/>
      <c r="AS2" s="883"/>
      <c r="AT2" s="883"/>
      <c r="AU2" s="883"/>
      <c r="AV2" s="883"/>
      <c r="AW2" s="883"/>
      <c r="AX2" s="883"/>
      <c r="AY2" s="883"/>
      <c r="AZ2" s="883"/>
      <c r="BA2" s="883"/>
      <c r="BB2" s="883"/>
      <c r="BC2" s="883"/>
      <c r="BD2" s="883"/>
      <c r="BE2" s="531"/>
    </row>
    <row r="3" spans="1:57" ht="11.45" customHeight="1" x14ac:dyDescent="0.2">
      <c r="A3" s="883" t="s">
        <v>792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883"/>
      <c r="R3" s="883"/>
      <c r="S3" s="883"/>
      <c r="T3" s="883"/>
      <c r="U3" s="883"/>
      <c r="V3" s="883"/>
      <c r="W3" s="883"/>
      <c r="X3" s="883"/>
      <c r="Y3" s="883"/>
      <c r="Z3" s="883"/>
      <c r="AA3" s="883"/>
      <c r="AB3" s="883"/>
      <c r="AC3" s="883"/>
      <c r="AD3" s="883"/>
      <c r="AE3" s="883"/>
      <c r="AF3" s="883"/>
      <c r="AG3" s="883"/>
      <c r="AH3" s="883"/>
      <c r="AI3" s="883"/>
      <c r="AJ3" s="883"/>
      <c r="AK3" s="883"/>
      <c r="AL3" s="883"/>
      <c r="AM3" s="883"/>
      <c r="AN3" s="883"/>
      <c r="AO3" s="883"/>
      <c r="AP3" s="883"/>
      <c r="AQ3" s="883"/>
      <c r="AR3" s="883"/>
      <c r="AS3" s="883"/>
      <c r="AT3" s="883"/>
      <c r="AU3" s="883"/>
      <c r="AV3" s="883"/>
      <c r="AW3" s="883"/>
      <c r="AX3" s="883"/>
      <c r="AY3" s="883"/>
      <c r="AZ3" s="883"/>
      <c r="BA3" s="883"/>
      <c r="BB3" s="883"/>
      <c r="BC3" s="883"/>
      <c r="BD3" s="883"/>
      <c r="BE3" s="531"/>
    </row>
    <row r="4" spans="1:57" ht="11.45" customHeight="1" x14ac:dyDescent="0.2">
      <c r="A4" s="883" t="s">
        <v>1031</v>
      </c>
      <c r="B4" s="883"/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3"/>
      <c r="Z4" s="883"/>
      <c r="AA4" s="883"/>
      <c r="AB4" s="883"/>
      <c r="AC4" s="883"/>
      <c r="AD4" s="883"/>
      <c r="AE4" s="883"/>
      <c r="AF4" s="883"/>
      <c r="AG4" s="883"/>
      <c r="AH4" s="883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883"/>
      <c r="AX4" s="883"/>
      <c r="AY4" s="883"/>
      <c r="AZ4" s="883"/>
      <c r="BA4" s="883"/>
      <c r="BB4" s="883"/>
      <c r="BC4" s="883"/>
      <c r="BD4" s="883"/>
      <c r="BE4" s="531"/>
    </row>
    <row r="5" spans="1:57" ht="11.45" customHeight="1" x14ac:dyDescent="0.2">
      <c r="BE5" s="530"/>
    </row>
    <row r="6" spans="1:57" ht="15" customHeight="1" x14ac:dyDescent="0.2">
      <c r="A6" s="884" t="s">
        <v>1167</v>
      </c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  <c r="BE6" s="532"/>
    </row>
    <row r="7" spans="1:57" ht="11.1" customHeight="1" x14ac:dyDescent="0.2">
      <c r="A7" s="902" t="s">
        <v>1072</v>
      </c>
      <c r="B7" s="902"/>
      <c r="C7" s="902"/>
      <c r="D7" s="902"/>
      <c r="E7" s="902"/>
      <c r="F7" s="902"/>
      <c r="G7" s="902"/>
      <c r="H7" s="902"/>
      <c r="I7" s="902"/>
      <c r="J7" s="902"/>
      <c r="K7" s="902"/>
      <c r="L7" s="902"/>
      <c r="M7" s="902"/>
      <c r="N7" s="902"/>
      <c r="O7" s="907" t="s">
        <v>1073</v>
      </c>
      <c r="P7" s="907"/>
      <c r="Q7" s="907"/>
      <c r="R7" s="907"/>
      <c r="S7" s="907"/>
      <c r="T7" s="907"/>
      <c r="U7" s="907"/>
      <c r="V7" s="907"/>
      <c r="W7" s="907"/>
      <c r="X7" s="907"/>
      <c r="Y7" s="907"/>
      <c r="Z7" s="907"/>
      <c r="AA7" s="907"/>
      <c r="AB7" s="907"/>
      <c r="AC7" s="907"/>
      <c r="AD7" s="907"/>
      <c r="AE7" s="907"/>
      <c r="AF7" s="907"/>
      <c r="AG7" s="907"/>
      <c r="AH7" s="907"/>
      <c r="AI7" s="907"/>
      <c r="AJ7" s="907"/>
      <c r="AK7" s="907"/>
      <c r="AL7" s="907"/>
      <c r="AM7" s="907"/>
      <c r="AN7" s="907"/>
      <c r="AO7" s="907"/>
      <c r="AP7" s="907"/>
      <c r="AQ7" s="907"/>
      <c r="AR7" s="907"/>
      <c r="AS7" s="907"/>
      <c r="AT7" s="907"/>
      <c r="AU7" s="907"/>
      <c r="AV7" s="907"/>
      <c r="AW7" s="907"/>
      <c r="AX7" s="907"/>
      <c r="AY7" s="907"/>
      <c r="AZ7" s="907"/>
      <c r="BA7" s="907"/>
      <c r="BB7" s="907"/>
      <c r="BC7" s="907"/>
      <c r="BD7" s="907"/>
    </row>
    <row r="8" spans="1:57" ht="23.1" customHeight="1" x14ac:dyDescent="0.2">
      <c r="A8" s="903"/>
      <c r="B8" s="904"/>
      <c r="C8" s="904"/>
      <c r="D8" s="904"/>
      <c r="E8" s="904"/>
      <c r="F8" s="904"/>
      <c r="G8" s="904"/>
      <c r="H8" s="904"/>
      <c r="I8" s="904"/>
      <c r="J8" s="904"/>
      <c r="K8" s="904"/>
      <c r="L8" s="904"/>
      <c r="M8" s="904"/>
      <c r="N8" s="904"/>
      <c r="O8" s="908" t="s">
        <v>1074</v>
      </c>
      <c r="P8" s="908"/>
      <c r="Q8" s="908"/>
      <c r="R8" s="908"/>
      <c r="S8" s="908"/>
      <c r="T8" s="908"/>
      <c r="U8" s="908"/>
      <c r="V8" s="908"/>
      <c r="W8" s="908"/>
      <c r="X8" s="908"/>
      <c r="Y8" s="908"/>
      <c r="Z8" s="908"/>
      <c r="AA8" s="908"/>
      <c r="AB8" s="908"/>
      <c r="AC8" s="908"/>
      <c r="AD8" s="908"/>
      <c r="AE8" s="908"/>
      <c r="AF8" s="908"/>
      <c r="AG8" s="908"/>
      <c r="AH8" s="908"/>
      <c r="AI8" s="908"/>
      <c r="AJ8" s="908" t="s">
        <v>1075</v>
      </c>
      <c r="AK8" s="908"/>
      <c r="AL8" s="908"/>
      <c r="AM8" s="908"/>
      <c r="AN8" s="908"/>
      <c r="AO8" s="908"/>
      <c r="AP8" s="908"/>
      <c r="AQ8" s="908"/>
      <c r="AR8" s="908"/>
      <c r="AS8" s="908"/>
      <c r="AT8" s="908"/>
      <c r="AU8" s="908"/>
      <c r="AV8" s="908"/>
      <c r="AW8" s="908"/>
      <c r="AX8" s="908"/>
      <c r="AY8" s="908"/>
      <c r="AZ8" s="908"/>
      <c r="BA8" s="908"/>
      <c r="BB8" s="908"/>
      <c r="BC8" s="908"/>
      <c r="BD8" s="908"/>
    </row>
    <row r="9" spans="1:57" ht="11.1" customHeight="1" x14ac:dyDescent="0.2">
      <c r="A9" s="903"/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898" t="s">
        <v>1076</v>
      </c>
      <c r="P9" s="898"/>
      <c r="Q9" s="898"/>
      <c r="R9" s="898"/>
      <c r="S9" s="898"/>
      <c r="T9" s="898"/>
      <c r="U9" s="898"/>
      <c r="V9" s="897" t="s">
        <v>1077</v>
      </c>
      <c r="W9" s="897"/>
      <c r="X9" s="897"/>
      <c r="Y9" s="897"/>
      <c r="Z9" s="897"/>
      <c r="AA9" s="897"/>
      <c r="AB9" s="897"/>
      <c r="AC9" s="897"/>
      <c r="AD9" s="897"/>
      <c r="AE9" s="897"/>
      <c r="AF9" s="897"/>
      <c r="AG9" s="897"/>
      <c r="AH9" s="897"/>
      <c r="AI9" s="897"/>
      <c r="AJ9" s="898" t="s">
        <v>1076</v>
      </c>
      <c r="AK9" s="898"/>
      <c r="AL9" s="898"/>
      <c r="AM9" s="898"/>
      <c r="AN9" s="898"/>
      <c r="AO9" s="898"/>
      <c r="AP9" s="898"/>
      <c r="AQ9" s="897" t="s">
        <v>1077</v>
      </c>
      <c r="AR9" s="897"/>
      <c r="AS9" s="897"/>
      <c r="AT9" s="897"/>
      <c r="AU9" s="897"/>
      <c r="AV9" s="897"/>
      <c r="AW9" s="897"/>
      <c r="AX9" s="897"/>
      <c r="AY9" s="897"/>
      <c r="AZ9" s="897"/>
      <c r="BA9" s="897"/>
      <c r="BB9" s="897"/>
      <c r="BC9" s="897"/>
      <c r="BD9" s="897"/>
    </row>
    <row r="10" spans="1:57" ht="35.1" customHeight="1" x14ac:dyDescent="0.2">
      <c r="A10" s="905"/>
      <c r="B10" s="906"/>
      <c r="C10" s="906"/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899"/>
      <c r="P10" s="900"/>
      <c r="Q10" s="900"/>
      <c r="R10" s="900"/>
      <c r="S10" s="900"/>
      <c r="T10" s="900"/>
      <c r="U10" s="901"/>
      <c r="V10" s="897" t="s">
        <v>1078</v>
      </c>
      <c r="W10" s="897"/>
      <c r="X10" s="897"/>
      <c r="Y10" s="897"/>
      <c r="Z10" s="897"/>
      <c r="AA10" s="897"/>
      <c r="AB10" s="897"/>
      <c r="AC10" s="897" t="s">
        <v>1079</v>
      </c>
      <c r="AD10" s="897"/>
      <c r="AE10" s="897"/>
      <c r="AF10" s="897"/>
      <c r="AG10" s="897"/>
      <c r="AH10" s="897"/>
      <c r="AI10" s="897"/>
      <c r="AJ10" s="899"/>
      <c r="AK10" s="900"/>
      <c r="AL10" s="900"/>
      <c r="AM10" s="900"/>
      <c r="AN10" s="900"/>
      <c r="AO10" s="900"/>
      <c r="AP10" s="901"/>
      <c r="AQ10" s="897" t="s">
        <v>1078</v>
      </c>
      <c r="AR10" s="897"/>
      <c r="AS10" s="897"/>
      <c r="AT10" s="897"/>
      <c r="AU10" s="897"/>
      <c r="AV10" s="897"/>
      <c r="AW10" s="897"/>
      <c r="AX10" s="897" t="s">
        <v>1079</v>
      </c>
      <c r="AY10" s="897"/>
      <c r="AZ10" s="897"/>
      <c r="BA10" s="897"/>
      <c r="BB10" s="897"/>
      <c r="BC10" s="897"/>
      <c r="BD10" s="897"/>
    </row>
    <row r="11" spans="1:57" ht="11.1" customHeight="1" thickBot="1" x14ac:dyDescent="0.25">
      <c r="A11" s="910" t="s">
        <v>985</v>
      </c>
      <c r="B11" s="910"/>
      <c r="C11" s="910"/>
      <c r="D11" s="910"/>
      <c r="E11" s="910"/>
      <c r="F11" s="910"/>
      <c r="G11" s="910"/>
      <c r="H11" s="910"/>
      <c r="I11" s="910"/>
      <c r="J11" s="910"/>
      <c r="K11" s="910"/>
      <c r="L11" s="910"/>
      <c r="M11" s="910"/>
      <c r="N11" s="910"/>
      <c r="O11" s="909" t="s">
        <v>991</v>
      </c>
      <c r="P11" s="909"/>
      <c r="Q11" s="909"/>
      <c r="R11" s="909"/>
      <c r="S11" s="909"/>
      <c r="T11" s="909"/>
      <c r="U11" s="909"/>
      <c r="V11" s="909" t="s">
        <v>997</v>
      </c>
      <c r="W11" s="909"/>
      <c r="X11" s="909"/>
      <c r="Y11" s="909"/>
      <c r="Z11" s="909"/>
      <c r="AA11" s="909"/>
      <c r="AB11" s="909"/>
      <c r="AC11" s="909" t="s">
        <v>1000</v>
      </c>
      <c r="AD11" s="909"/>
      <c r="AE11" s="909"/>
      <c r="AF11" s="909"/>
      <c r="AG11" s="909"/>
      <c r="AH11" s="909"/>
      <c r="AI11" s="909"/>
      <c r="AJ11" s="909" t="s">
        <v>1020</v>
      </c>
      <c r="AK11" s="909"/>
      <c r="AL11" s="909"/>
      <c r="AM11" s="909"/>
      <c r="AN11" s="909"/>
      <c r="AO11" s="909"/>
      <c r="AP11" s="909"/>
      <c r="AQ11" s="909" t="s">
        <v>1024</v>
      </c>
      <c r="AR11" s="909"/>
      <c r="AS11" s="909"/>
      <c r="AT11" s="909"/>
      <c r="AU11" s="909"/>
      <c r="AV11" s="909"/>
      <c r="AW11" s="909"/>
      <c r="AX11" s="909" t="s">
        <v>1041</v>
      </c>
      <c r="AY11" s="909"/>
      <c r="AZ11" s="909"/>
      <c r="BA11" s="909"/>
      <c r="BB11" s="909"/>
      <c r="BC11" s="909"/>
      <c r="BD11" s="909"/>
    </row>
    <row r="12" spans="1:57" ht="11.1" customHeight="1" x14ac:dyDescent="0.2">
      <c r="A12" s="916" t="s">
        <v>1080</v>
      </c>
      <c r="B12" s="916"/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5">
        <v>31946108.059999999</v>
      </c>
      <c r="P12" s="915"/>
      <c r="Q12" s="915"/>
      <c r="R12" s="915"/>
      <c r="S12" s="915"/>
      <c r="T12" s="915"/>
      <c r="U12" s="915"/>
      <c r="V12" s="917">
        <v>0</v>
      </c>
      <c r="W12" s="917"/>
      <c r="X12" s="917"/>
      <c r="Y12" s="917"/>
      <c r="Z12" s="917"/>
      <c r="AA12" s="917"/>
      <c r="AB12" s="917"/>
      <c r="AC12" s="917">
        <v>0</v>
      </c>
      <c r="AD12" s="917"/>
      <c r="AE12" s="917"/>
      <c r="AF12" s="917"/>
      <c r="AG12" s="917"/>
      <c r="AH12" s="917"/>
      <c r="AI12" s="917"/>
      <c r="AJ12" s="915">
        <v>22116150.420000002</v>
      </c>
      <c r="AK12" s="915"/>
      <c r="AL12" s="915"/>
      <c r="AM12" s="915"/>
      <c r="AN12" s="915"/>
      <c r="AO12" s="915"/>
      <c r="AP12" s="915"/>
      <c r="AQ12" s="919">
        <v>0</v>
      </c>
      <c r="AR12" s="919"/>
      <c r="AS12" s="919"/>
      <c r="AT12" s="919"/>
      <c r="AU12" s="919"/>
      <c r="AV12" s="919"/>
      <c r="AW12" s="919"/>
      <c r="AX12" s="919">
        <v>0</v>
      </c>
      <c r="AY12" s="919"/>
      <c r="AZ12" s="919"/>
      <c r="BA12" s="919"/>
      <c r="BB12" s="919"/>
      <c r="BC12" s="919"/>
      <c r="BD12" s="919"/>
    </row>
    <row r="13" spans="1:57" ht="11.1" customHeight="1" x14ac:dyDescent="0.2">
      <c r="A13" s="894" t="s">
        <v>1125</v>
      </c>
      <c r="B13" s="895"/>
      <c r="C13" s="895"/>
      <c r="D13" s="895"/>
      <c r="E13" s="895"/>
      <c r="F13" s="895"/>
      <c r="G13" s="895"/>
      <c r="H13" s="895"/>
      <c r="I13" s="895"/>
      <c r="J13" s="895"/>
      <c r="K13" s="896"/>
      <c r="L13" s="913" t="s">
        <v>1083</v>
      </c>
      <c r="M13" s="913"/>
      <c r="N13" s="913"/>
      <c r="O13" s="912">
        <v>3074284.16</v>
      </c>
      <c r="P13" s="912"/>
      <c r="Q13" s="912"/>
      <c r="R13" s="912"/>
      <c r="S13" s="912"/>
      <c r="T13" s="912"/>
      <c r="U13" s="912"/>
      <c r="V13" s="914">
        <v>0</v>
      </c>
      <c r="W13" s="914"/>
      <c r="X13" s="914"/>
      <c r="Y13" s="914"/>
      <c r="Z13" s="914"/>
      <c r="AA13" s="914"/>
      <c r="AB13" s="914"/>
      <c r="AC13" s="914">
        <v>0</v>
      </c>
      <c r="AD13" s="914"/>
      <c r="AE13" s="914"/>
      <c r="AF13" s="914"/>
      <c r="AG13" s="914"/>
      <c r="AH13" s="914"/>
      <c r="AI13" s="914"/>
      <c r="AJ13" s="912">
        <v>353614.59</v>
      </c>
      <c r="AK13" s="912"/>
      <c r="AL13" s="912"/>
      <c r="AM13" s="912"/>
      <c r="AN13" s="912"/>
      <c r="AO13" s="912"/>
      <c r="AP13" s="912"/>
      <c r="AQ13" s="914">
        <v>0</v>
      </c>
      <c r="AR13" s="914"/>
      <c r="AS13" s="914"/>
      <c r="AT13" s="914"/>
      <c r="AU13" s="914"/>
      <c r="AV13" s="914"/>
      <c r="AW13" s="914"/>
      <c r="AX13" s="914">
        <v>0</v>
      </c>
      <c r="AY13" s="914"/>
      <c r="AZ13" s="914"/>
      <c r="BA13" s="914"/>
      <c r="BB13" s="914"/>
      <c r="BC13" s="914"/>
      <c r="BD13" s="914"/>
    </row>
    <row r="14" spans="1:57" ht="11.1" customHeight="1" x14ac:dyDescent="0.2">
      <c r="A14" s="926" t="s">
        <v>1126</v>
      </c>
      <c r="B14" s="927"/>
      <c r="C14" s="927"/>
      <c r="D14" s="927"/>
      <c r="E14" s="927"/>
      <c r="F14" s="927"/>
      <c r="G14" s="927"/>
      <c r="H14" s="927"/>
      <c r="I14" s="927"/>
      <c r="J14" s="927"/>
      <c r="K14" s="928"/>
      <c r="L14" s="913" t="s">
        <v>1084</v>
      </c>
      <c r="M14" s="913"/>
      <c r="N14" s="913"/>
      <c r="O14" s="912">
        <v>124913.46</v>
      </c>
      <c r="P14" s="912"/>
      <c r="Q14" s="912"/>
      <c r="R14" s="912"/>
      <c r="S14" s="912"/>
      <c r="T14" s="912"/>
      <c r="U14" s="912"/>
      <c r="V14" s="914">
        <v>0</v>
      </c>
      <c r="W14" s="914"/>
      <c r="X14" s="914"/>
      <c r="Y14" s="914"/>
      <c r="Z14" s="914"/>
      <c r="AA14" s="914"/>
      <c r="AB14" s="914"/>
      <c r="AC14" s="914">
        <v>0</v>
      </c>
      <c r="AD14" s="914"/>
      <c r="AE14" s="914"/>
      <c r="AF14" s="914"/>
      <c r="AG14" s="914"/>
      <c r="AH14" s="914"/>
      <c r="AI14" s="914"/>
      <c r="AJ14" s="912">
        <v>130490.97</v>
      </c>
      <c r="AK14" s="912"/>
      <c r="AL14" s="912"/>
      <c r="AM14" s="912"/>
      <c r="AN14" s="912"/>
      <c r="AO14" s="912"/>
      <c r="AP14" s="912"/>
      <c r="AQ14" s="914">
        <v>0</v>
      </c>
      <c r="AR14" s="914"/>
      <c r="AS14" s="914"/>
      <c r="AT14" s="914"/>
      <c r="AU14" s="914"/>
      <c r="AV14" s="914"/>
      <c r="AW14" s="914"/>
      <c r="AX14" s="914">
        <v>0</v>
      </c>
      <c r="AY14" s="914"/>
      <c r="AZ14" s="914"/>
      <c r="BA14" s="914"/>
      <c r="BB14" s="914"/>
      <c r="BC14" s="914"/>
      <c r="BD14" s="914"/>
    </row>
    <row r="15" spans="1:57" ht="21.75" customHeight="1" x14ac:dyDescent="0.2">
      <c r="A15" s="894" t="s">
        <v>1127</v>
      </c>
      <c r="B15" s="895"/>
      <c r="C15" s="895"/>
      <c r="D15" s="895"/>
      <c r="E15" s="895"/>
      <c r="F15" s="895"/>
      <c r="G15" s="895" t="s">
        <v>1081</v>
      </c>
      <c r="H15" s="895"/>
      <c r="I15" s="895"/>
      <c r="J15" s="895" t="s">
        <v>1082</v>
      </c>
      <c r="K15" s="896"/>
      <c r="L15" s="913" t="s">
        <v>1085</v>
      </c>
      <c r="M15" s="913"/>
      <c r="N15" s="913"/>
      <c r="O15" s="912">
        <v>35574.89</v>
      </c>
      <c r="P15" s="912"/>
      <c r="Q15" s="912"/>
      <c r="R15" s="912"/>
      <c r="S15" s="912"/>
      <c r="T15" s="912"/>
      <c r="U15" s="912"/>
      <c r="V15" s="914">
        <v>0</v>
      </c>
      <c r="W15" s="914"/>
      <c r="X15" s="914"/>
      <c r="Y15" s="914"/>
      <c r="Z15" s="914"/>
      <c r="AA15" s="914"/>
      <c r="AB15" s="914"/>
      <c r="AC15" s="914">
        <v>0</v>
      </c>
      <c r="AD15" s="914"/>
      <c r="AE15" s="914"/>
      <c r="AF15" s="914"/>
      <c r="AG15" s="914"/>
      <c r="AH15" s="914"/>
      <c r="AI15" s="914"/>
      <c r="AJ15" s="912">
        <v>59204.53</v>
      </c>
      <c r="AK15" s="912"/>
      <c r="AL15" s="912"/>
      <c r="AM15" s="912"/>
      <c r="AN15" s="912"/>
      <c r="AO15" s="912"/>
      <c r="AP15" s="912"/>
      <c r="AQ15" s="914">
        <v>0</v>
      </c>
      <c r="AR15" s="914"/>
      <c r="AS15" s="914"/>
      <c r="AT15" s="914"/>
      <c r="AU15" s="914"/>
      <c r="AV15" s="914"/>
      <c r="AW15" s="914"/>
      <c r="AX15" s="914">
        <v>0</v>
      </c>
      <c r="AY15" s="914"/>
      <c r="AZ15" s="914"/>
      <c r="BA15" s="914"/>
      <c r="BB15" s="914"/>
      <c r="BC15" s="914"/>
      <c r="BD15" s="914"/>
    </row>
    <row r="16" spans="1:57" ht="11.1" customHeight="1" x14ac:dyDescent="0.2">
      <c r="A16" s="891" t="s">
        <v>1128</v>
      </c>
      <c r="B16" s="892"/>
      <c r="C16" s="892"/>
      <c r="D16" s="892"/>
      <c r="E16" s="892"/>
      <c r="F16" s="892"/>
      <c r="G16" s="892"/>
      <c r="H16" s="892"/>
      <c r="I16" s="892"/>
      <c r="J16" s="892"/>
      <c r="K16" s="893"/>
      <c r="L16" s="913" t="s">
        <v>1086</v>
      </c>
      <c r="M16" s="913"/>
      <c r="N16" s="913"/>
      <c r="O16" s="912">
        <v>46605.03</v>
      </c>
      <c r="P16" s="912"/>
      <c r="Q16" s="912"/>
      <c r="R16" s="912"/>
      <c r="S16" s="912"/>
      <c r="T16" s="912"/>
      <c r="U16" s="912"/>
      <c r="V16" s="914">
        <v>0</v>
      </c>
      <c r="W16" s="914"/>
      <c r="X16" s="914"/>
      <c r="Y16" s="914"/>
      <c r="Z16" s="914"/>
      <c r="AA16" s="914"/>
      <c r="AB16" s="914"/>
      <c r="AC16" s="914">
        <v>0</v>
      </c>
      <c r="AD16" s="914"/>
      <c r="AE16" s="914"/>
      <c r="AF16" s="914"/>
      <c r="AG16" s="914"/>
      <c r="AH16" s="914"/>
      <c r="AI16" s="914"/>
      <c r="AJ16" s="920">
        <v>31555.78</v>
      </c>
      <c r="AK16" s="920"/>
      <c r="AL16" s="920"/>
      <c r="AM16" s="920"/>
      <c r="AN16" s="920"/>
      <c r="AO16" s="920"/>
      <c r="AP16" s="920"/>
      <c r="AQ16" s="914">
        <v>0</v>
      </c>
      <c r="AR16" s="914"/>
      <c r="AS16" s="914"/>
      <c r="AT16" s="914"/>
      <c r="AU16" s="914"/>
      <c r="AV16" s="914"/>
      <c r="AW16" s="914"/>
      <c r="AX16" s="914">
        <v>0</v>
      </c>
      <c r="AY16" s="914"/>
      <c r="AZ16" s="914"/>
      <c r="BA16" s="914"/>
      <c r="BB16" s="914"/>
      <c r="BC16" s="914"/>
      <c r="BD16" s="914"/>
    </row>
    <row r="17" spans="1:56" ht="11.1" customHeight="1" x14ac:dyDescent="0.2">
      <c r="A17" s="888" t="s">
        <v>1129</v>
      </c>
      <c r="B17" s="889"/>
      <c r="C17" s="889"/>
      <c r="D17" s="889"/>
      <c r="E17" s="889"/>
      <c r="F17" s="889"/>
      <c r="G17" s="889"/>
      <c r="H17" s="889"/>
      <c r="I17" s="889"/>
      <c r="J17" s="889"/>
      <c r="K17" s="890"/>
      <c r="L17" s="913" t="s">
        <v>1087</v>
      </c>
      <c r="M17" s="913"/>
      <c r="N17" s="913"/>
      <c r="O17" s="912">
        <v>86264.11</v>
      </c>
      <c r="P17" s="912"/>
      <c r="Q17" s="912"/>
      <c r="R17" s="912"/>
      <c r="S17" s="912"/>
      <c r="T17" s="912"/>
      <c r="U17" s="912"/>
      <c r="V17" s="914">
        <v>0</v>
      </c>
      <c r="W17" s="914"/>
      <c r="X17" s="914"/>
      <c r="Y17" s="914"/>
      <c r="Z17" s="914"/>
      <c r="AA17" s="914"/>
      <c r="AB17" s="914"/>
      <c r="AC17" s="914">
        <v>0</v>
      </c>
      <c r="AD17" s="914"/>
      <c r="AE17" s="914"/>
      <c r="AF17" s="914"/>
      <c r="AG17" s="914"/>
      <c r="AH17" s="914"/>
      <c r="AI17" s="914"/>
      <c r="AJ17" s="912">
        <v>78934.19</v>
      </c>
      <c r="AK17" s="912"/>
      <c r="AL17" s="912"/>
      <c r="AM17" s="912"/>
      <c r="AN17" s="912"/>
      <c r="AO17" s="912"/>
      <c r="AP17" s="912"/>
      <c r="AQ17" s="914">
        <v>0</v>
      </c>
      <c r="AR17" s="914"/>
      <c r="AS17" s="914"/>
      <c r="AT17" s="914"/>
      <c r="AU17" s="914"/>
      <c r="AV17" s="914"/>
      <c r="AW17" s="914"/>
      <c r="AX17" s="914">
        <v>0</v>
      </c>
      <c r="AY17" s="914"/>
      <c r="AZ17" s="914"/>
      <c r="BA17" s="914"/>
      <c r="BB17" s="914"/>
      <c r="BC17" s="914"/>
      <c r="BD17" s="914"/>
    </row>
    <row r="18" spans="1:56" ht="21.75" customHeight="1" x14ac:dyDescent="0.2">
      <c r="A18" s="894" t="s">
        <v>1158</v>
      </c>
      <c r="B18" s="895"/>
      <c r="C18" s="895"/>
      <c r="D18" s="895"/>
      <c r="E18" s="895"/>
      <c r="F18" s="895"/>
      <c r="G18" s="895" t="s">
        <v>1081</v>
      </c>
      <c r="H18" s="895"/>
      <c r="I18" s="895"/>
      <c r="J18" s="895" t="s">
        <v>1082</v>
      </c>
      <c r="K18" s="896"/>
      <c r="L18" s="913" t="s">
        <v>1089</v>
      </c>
      <c r="M18" s="913"/>
      <c r="N18" s="913"/>
      <c r="O18" s="912">
        <v>20000</v>
      </c>
      <c r="P18" s="912"/>
      <c r="Q18" s="912"/>
      <c r="R18" s="912"/>
      <c r="S18" s="912"/>
      <c r="T18" s="912"/>
      <c r="U18" s="912"/>
      <c r="V18" s="914">
        <v>0</v>
      </c>
      <c r="W18" s="914"/>
      <c r="X18" s="914"/>
      <c r="Y18" s="914"/>
      <c r="Z18" s="914"/>
      <c r="AA18" s="914"/>
      <c r="AB18" s="914"/>
      <c r="AC18" s="914">
        <v>0</v>
      </c>
      <c r="AD18" s="914"/>
      <c r="AE18" s="914"/>
      <c r="AF18" s="914"/>
      <c r="AG18" s="914"/>
      <c r="AH18" s="914"/>
      <c r="AI18" s="914"/>
      <c r="AJ18" s="919">
        <v>0</v>
      </c>
      <c r="AK18" s="919"/>
      <c r="AL18" s="919"/>
      <c r="AM18" s="919"/>
      <c r="AN18" s="919"/>
      <c r="AO18" s="919"/>
      <c r="AP18" s="919"/>
      <c r="AQ18" s="914">
        <v>0</v>
      </c>
      <c r="AR18" s="914"/>
      <c r="AS18" s="914"/>
      <c r="AT18" s="914"/>
      <c r="AU18" s="914"/>
      <c r="AV18" s="914"/>
      <c r="AW18" s="914"/>
      <c r="AX18" s="914">
        <v>0</v>
      </c>
      <c r="AY18" s="914"/>
      <c r="AZ18" s="914"/>
      <c r="BA18" s="914"/>
      <c r="BB18" s="914"/>
      <c r="BC18" s="914"/>
      <c r="BD18" s="914"/>
    </row>
    <row r="19" spans="1:56" ht="21" customHeight="1" x14ac:dyDescent="0.2">
      <c r="A19" s="891" t="s">
        <v>1130</v>
      </c>
      <c r="B19" s="892"/>
      <c r="C19" s="892"/>
      <c r="D19" s="892"/>
      <c r="E19" s="892"/>
      <c r="F19" s="892"/>
      <c r="G19" s="892"/>
      <c r="H19" s="892"/>
      <c r="I19" s="892"/>
      <c r="J19" s="892"/>
      <c r="K19" s="893"/>
      <c r="L19" s="913" t="s">
        <v>1093</v>
      </c>
      <c r="M19" s="913"/>
      <c r="N19" s="913"/>
      <c r="O19" s="920">
        <v>301.27</v>
      </c>
      <c r="P19" s="920"/>
      <c r="Q19" s="920"/>
      <c r="R19" s="920"/>
      <c r="S19" s="920"/>
      <c r="T19" s="920"/>
      <c r="U19" s="920"/>
      <c r="V19" s="914">
        <v>0</v>
      </c>
      <c r="W19" s="914"/>
      <c r="X19" s="914"/>
      <c r="Y19" s="914"/>
      <c r="Z19" s="914"/>
      <c r="AA19" s="914"/>
      <c r="AB19" s="914"/>
      <c r="AC19" s="914">
        <v>0</v>
      </c>
      <c r="AD19" s="914"/>
      <c r="AE19" s="914"/>
      <c r="AF19" s="914"/>
      <c r="AG19" s="914"/>
      <c r="AH19" s="914"/>
      <c r="AI19" s="914"/>
      <c r="AJ19" s="912">
        <v>18922.89</v>
      </c>
      <c r="AK19" s="912"/>
      <c r="AL19" s="912"/>
      <c r="AM19" s="912"/>
      <c r="AN19" s="912"/>
      <c r="AO19" s="912"/>
      <c r="AP19" s="912"/>
      <c r="AQ19" s="914">
        <v>0</v>
      </c>
      <c r="AR19" s="914"/>
      <c r="AS19" s="914"/>
      <c r="AT19" s="914"/>
      <c r="AU19" s="914"/>
      <c r="AV19" s="914"/>
      <c r="AW19" s="914"/>
      <c r="AX19" s="914">
        <v>0</v>
      </c>
      <c r="AY19" s="914"/>
      <c r="AZ19" s="914"/>
      <c r="BA19" s="914"/>
      <c r="BB19" s="914"/>
      <c r="BC19" s="914"/>
      <c r="BD19" s="914"/>
    </row>
    <row r="20" spans="1:56" ht="11.1" customHeight="1" x14ac:dyDescent="0.2">
      <c r="A20" s="894" t="s">
        <v>1131</v>
      </c>
      <c r="B20" s="895"/>
      <c r="C20" s="895"/>
      <c r="D20" s="895"/>
      <c r="E20" s="895"/>
      <c r="F20" s="895"/>
      <c r="G20" s="895" t="s">
        <v>1081</v>
      </c>
      <c r="H20" s="895"/>
      <c r="I20" s="895"/>
      <c r="J20" s="895" t="s">
        <v>1082</v>
      </c>
      <c r="K20" s="896"/>
      <c r="L20" s="913" t="s">
        <v>1115</v>
      </c>
      <c r="M20" s="913"/>
      <c r="N20" s="913"/>
      <c r="O20" s="920">
        <v>0.11</v>
      </c>
      <c r="P20" s="920"/>
      <c r="Q20" s="920"/>
      <c r="R20" s="920"/>
      <c r="S20" s="920"/>
      <c r="T20" s="920"/>
      <c r="U20" s="920"/>
      <c r="V20" s="914">
        <v>0</v>
      </c>
      <c r="W20" s="914"/>
      <c r="X20" s="914"/>
      <c r="Y20" s="914"/>
      <c r="Z20" s="914"/>
      <c r="AA20" s="914"/>
      <c r="AB20" s="914"/>
      <c r="AC20" s="914">
        <v>0</v>
      </c>
      <c r="AD20" s="914"/>
      <c r="AE20" s="914"/>
      <c r="AF20" s="914"/>
      <c r="AG20" s="914"/>
      <c r="AH20" s="914"/>
      <c r="AI20" s="914"/>
      <c r="AJ20" s="912">
        <v>2369.83</v>
      </c>
      <c r="AK20" s="912"/>
      <c r="AL20" s="912"/>
      <c r="AM20" s="912"/>
      <c r="AN20" s="912"/>
      <c r="AO20" s="912"/>
      <c r="AP20" s="912"/>
      <c r="AQ20" s="914">
        <v>0</v>
      </c>
      <c r="AR20" s="914"/>
      <c r="AS20" s="914"/>
      <c r="AT20" s="914"/>
      <c r="AU20" s="914"/>
      <c r="AV20" s="914"/>
      <c r="AW20" s="914"/>
      <c r="AX20" s="914">
        <v>0</v>
      </c>
      <c r="AY20" s="914"/>
      <c r="AZ20" s="914"/>
      <c r="BA20" s="914"/>
      <c r="BB20" s="914"/>
      <c r="BC20" s="914"/>
      <c r="BD20" s="914"/>
    </row>
    <row r="21" spans="1:56" ht="11.1" customHeight="1" x14ac:dyDescent="0.2">
      <c r="A21" s="894" t="s">
        <v>1132</v>
      </c>
      <c r="B21" s="895"/>
      <c r="C21" s="895"/>
      <c r="D21" s="895"/>
      <c r="E21" s="895"/>
      <c r="F21" s="895"/>
      <c r="G21" s="895" t="s">
        <v>1081</v>
      </c>
      <c r="H21" s="895"/>
      <c r="I21" s="895"/>
      <c r="J21" s="895" t="s">
        <v>1082</v>
      </c>
      <c r="K21" s="896"/>
      <c r="L21" s="913" t="s">
        <v>1094</v>
      </c>
      <c r="M21" s="913"/>
      <c r="N21" s="913"/>
      <c r="O21" s="912">
        <v>1026.52</v>
      </c>
      <c r="P21" s="912"/>
      <c r="Q21" s="912"/>
      <c r="R21" s="912"/>
      <c r="S21" s="912"/>
      <c r="T21" s="912"/>
      <c r="U21" s="912"/>
      <c r="V21" s="914">
        <v>0</v>
      </c>
      <c r="W21" s="914"/>
      <c r="X21" s="914"/>
      <c r="Y21" s="914"/>
      <c r="Z21" s="914"/>
      <c r="AA21" s="914"/>
      <c r="AB21" s="914"/>
      <c r="AC21" s="914">
        <v>0</v>
      </c>
      <c r="AD21" s="914"/>
      <c r="AE21" s="914"/>
      <c r="AF21" s="914"/>
      <c r="AG21" s="914"/>
      <c r="AH21" s="914"/>
      <c r="AI21" s="914"/>
      <c r="AJ21" s="919">
        <v>0</v>
      </c>
      <c r="AK21" s="919"/>
      <c r="AL21" s="919"/>
      <c r="AM21" s="919"/>
      <c r="AN21" s="919"/>
      <c r="AO21" s="919"/>
      <c r="AP21" s="919"/>
      <c r="AQ21" s="914">
        <v>0</v>
      </c>
      <c r="AR21" s="914"/>
      <c r="AS21" s="914"/>
      <c r="AT21" s="914"/>
      <c r="AU21" s="914"/>
      <c r="AV21" s="914"/>
      <c r="AW21" s="914"/>
      <c r="AX21" s="914">
        <v>0</v>
      </c>
      <c r="AY21" s="914"/>
      <c r="AZ21" s="914"/>
      <c r="BA21" s="914"/>
      <c r="BB21" s="914"/>
      <c r="BC21" s="914"/>
      <c r="BD21" s="914"/>
    </row>
    <row r="22" spans="1:56" ht="11.25" customHeight="1" x14ac:dyDescent="0.2">
      <c r="A22" s="894" t="s">
        <v>1134</v>
      </c>
      <c r="B22" s="895"/>
      <c r="C22" s="895"/>
      <c r="D22" s="895"/>
      <c r="E22" s="895"/>
      <c r="F22" s="895"/>
      <c r="G22" s="895" t="s">
        <v>1081</v>
      </c>
      <c r="H22" s="895"/>
      <c r="I22" s="895"/>
      <c r="J22" s="895" t="s">
        <v>1082</v>
      </c>
      <c r="K22" s="896"/>
      <c r="L22" s="913" t="s">
        <v>1110</v>
      </c>
      <c r="M22" s="913"/>
      <c r="N22" s="913"/>
      <c r="O22" s="912">
        <v>28557138.510000002</v>
      </c>
      <c r="P22" s="912"/>
      <c r="Q22" s="912"/>
      <c r="R22" s="912"/>
      <c r="S22" s="912"/>
      <c r="T22" s="912"/>
      <c r="U22" s="912"/>
      <c r="V22" s="914">
        <v>0</v>
      </c>
      <c r="W22" s="914"/>
      <c r="X22" s="914"/>
      <c r="Y22" s="914"/>
      <c r="Z22" s="914"/>
      <c r="AA22" s="914"/>
      <c r="AB22" s="914"/>
      <c r="AC22" s="914">
        <v>0</v>
      </c>
      <c r="AD22" s="914"/>
      <c r="AE22" s="914"/>
      <c r="AF22" s="914"/>
      <c r="AG22" s="914"/>
      <c r="AH22" s="914"/>
      <c r="AI22" s="914"/>
      <c r="AJ22" s="912">
        <v>21441057.640000001</v>
      </c>
      <c r="AK22" s="912"/>
      <c r="AL22" s="912"/>
      <c r="AM22" s="912"/>
      <c r="AN22" s="912"/>
      <c r="AO22" s="912"/>
      <c r="AP22" s="912"/>
      <c r="AQ22" s="914">
        <v>0</v>
      </c>
      <c r="AR22" s="914"/>
      <c r="AS22" s="914"/>
      <c r="AT22" s="914"/>
      <c r="AU22" s="914"/>
      <c r="AV22" s="914"/>
      <c r="AW22" s="914"/>
      <c r="AX22" s="914">
        <v>0</v>
      </c>
      <c r="AY22" s="914"/>
      <c r="AZ22" s="914"/>
      <c r="BA22" s="914"/>
      <c r="BB22" s="914"/>
      <c r="BC22" s="914"/>
      <c r="BD22" s="914"/>
    </row>
    <row r="23" spans="1:56" ht="11.1" customHeight="1" x14ac:dyDescent="0.2">
      <c r="A23" s="929" t="s">
        <v>1096</v>
      </c>
      <c r="B23" s="929"/>
      <c r="C23" s="929"/>
      <c r="D23" s="929"/>
      <c r="E23" s="929"/>
      <c r="F23" s="929"/>
      <c r="G23" s="929"/>
      <c r="H23" s="929"/>
      <c r="I23" s="929"/>
      <c r="J23" s="929"/>
      <c r="K23" s="929"/>
      <c r="L23" s="929"/>
      <c r="M23" s="929"/>
      <c r="N23" s="929"/>
      <c r="O23" s="915">
        <v>2400380.06</v>
      </c>
      <c r="P23" s="915"/>
      <c r="Q23" s="915"/>
      <c r="R23" s="915"/>
      <c r="S23" s="915"/>
      <c r="T23" s="915"/>
      <c r="U23" s="915"/>
      <c r="V23" s="917">
        <v>0</v>
      </c>
      <c r="W23" s="917"/>
      <c r="X23" s="917"/>
      <c r="Y23" s="917"/>
      <c r="Z23" s="917"/>
      <c r="AA23" s="917"/>
      <c r="AB23" s="917"/>
      <c r="AC23" s="917">
        <v>0</v>
      </c>
      <c r="AD23" s="917"/>
      <c r="AE23" s="917"/>
      <c r="AF23" s="917"/>
      <c r="AG23" s="917"/>
      <c r="AH23" s="917"/>
      <c r="AI23" s="917"/>
      <c r="AJ23" s="915">
        <v>898146.49</v>
      </c>
      <c r="AK23" s="915"/>
      <c r="AL23" s="915"/>
      <c r="AM23" s="915"/>
      <c r="AN23" s="915"/>
      <c r="AO23" s="915"/>
      <c r="AP23" s="915"/>
      <c r="AQ23" s="919">
        <v>0</v>
      </c>
      <c r="AR23" s="919"/>
      <c r="AS23" s="919"/>
      <c r="AT23" s="919"/>
      <c r="AU23" s="919"/>
      <c r="AV23" s="919"/>
      <c r="AW23" s="919"/>
      <c r="AX23" s="919">
        <v>0</v>
      </c>
      <c r="AY23" s="919"/>
      <c r="AZ23" s="919"/>
      <c r="BA23" s="919"/>
      <c r="BB23" s="919"/>
      <c r="BC23" s="919"/>
      <c r="BD23" s="919"/>
    </row>
    <row r="24" spans="1:56" s="530" customFormat="1" ht="22.5" customHeight="1" x14ac:dyDescent="0.2">
      <c r="A24" s="894" t="s">
        <v>1133</v>
      </c>
      <c r="B24" s="895"/>
      <c r="C24" s="895"/>
      <c r="D24" s="895"/>
      <c r="E24" s="895"/>
      <c r="F24" s="895"/>
      <c r="G24" s="895"/>
      <c r="H24" s="895"/>
      <c r="I24" s="895"/>
      <c r="J24" s="895"/>
      <c r="K24" s="896"/>
      <c r="L24" s="896" t="s">
        <v>1104</v>
      </c>
      <c r="M24" s="896"/>
      <c r="N24" s="896"/>
      <c r="O24" s="912">
        <v>5736</v>
      </c>
      <c r="P24" s="912"/>
      <c r="Q24" s="912"/>
      <c r="R24" s="912"/>
      <c r="S24" s="912"/>
      <c r="T24" s="912"/>
      <c r="U24" s="912"/>
      <c r="V24" s="914">
        <v>0</v>
      </c>
      <c r="W24" s="914"/>
      <c r="X24" s="914"/>
      <c r="Y24" s="914"/>
      <c r="Z24" s="914"/>
      <c r="AA24" s="914"/>
      <c r="AB24" s="914"/>
      <c r="AC24" s="914">
        <v>0</v>
      </c>
      <c r="AD24" s="914"/>
      <c r="AE24" s="914"/>
      <c r="AF24" s="914"/>
      <c r="AG24" s="914"/>
      <c r="AH24" s="914"/>
      <c r="AI24" s="914"/>
      <c r="AJ24" s="920">
        <v>863.6</v>
      </c>
      <c r="AK24" s="920"/>
      <c r="AL24" s="920"/>
      <c r="AM24" s="920"/>
      <c r="AN24" s="920"/>
      <c r="AO24" s="920"/>
      <c r="AP24" s="920"/>
      <c r="AQ24" s="914">
        <v>0</v>
      </c>
      <c r="AR24" s="914"/>
      <c r="AS24" s="914"/>
      <c r="AT24" s="914"/>
      <c r="AU24" s="914"/>
      <c r="AV24" s="914"/>
      <c r="AW24" s="914"/>
      <c r="AX24" s="914">
        <v>0</v>
      </c>
      <c r="AY24" s="914"/>
      <c r="AZ24" s="914"/>
      <c r="BA24" s="914"/>
      <c r="BB24" s="914"/>
      <c r="BC24" s="914"/>
      <c r="BD24" s="914"/>
    </row>
    <row r="25" spans="1:56" s="530" customFormat="1" ht="11.1" customHeight="1" x14ac:dyDescent="0.2">
      <c r="A25" s="894" t="s">
        <v>1135</v>
      </c>
      <c r="B25" s="895"/>
      <c r="C25" s="895"/>
      <c r="D25" s="895"/>
      <c r="E25" s="895"/>
      <c r="F25" s="895"/>
      <c r="G25" s="895"/>
      <c r="H25" s="895"/>
      <c r="I25" s="895"/>
      <c r="J25" s="895"/>
      <c r="K25" s="896"/>
      <c r="L25" s="896" t="s">
        <v>1116</v>
      </c>
      <c r="M25" s="896"/>
      <c r="N25" s="896"/>
      <c r="O25" s="912">
        <v>111888.7</v>
      </c>
      <c r="P25" s="912"/>
      <c r="Q25" s="912"/>
      <c r="R25" s="912"/>
      <c r="S25" s="912"/>
      <c r="T25" s="912"/>
      <c r="U25" s="912"/>
      <c r="V25" s="914">
        <v>0</v>
      </c>
      <c r="W25" s="914"/>
      <c r="X25" s="914"/>
      <c r="Y25" s="914"/>
      <c r="Z25" s="914"/>
      <c r="AA25" s="914"/>
      <c r="AB25" s="914"/>
      <c r="AC25" s="914">
        <v>0</v>
      </c>
      <c r="AD25" s="914"/>
      <c r="AE25" s="914"/>
      <c r="AF25" s="914"/>
      <c r="AG25" s="914"/>
      <c r="AH25" s="914"/>
      <c r="AI25" s="914"/>
      <c r="AJ25" s="919">
        <v>0</v>
      </c>
      <c r="AK25" s="919"/>
      <c r="AL25" s="919"/>
      <c r="AM25" s="919"/>
      <c r="AN25" s="919"/>
      <c r="AO25" s="919"/>
      <c r="AP25" s="919"/>
      <c r="AQ25" s="914">
        <v>0</v>
      </c>
      <c r="AR25" s="914"/>
      <c r="AS25" s="914"/>
      <c r="AT25" s="914"/>
      <c r="AU25" s="914"/>
      <c r="AV25" s="914"/>
      <c r="AW25" s="914"/>
      <c r="AX25" s="914">
        <v>0</v>
      </c>
      <c r="AY25" s="914"/>
      <c r="AZ25" s="914"/>
      <c r="BA25" s="914"/>
      <c r="BB25" s="914"/>
      <c r="BC25" s="914"/>
      <c r="BD25" s="914"/>
    </row>
    <row r="26" spans="1:56" s="530" customFormat="1" ht="11.1" customHeight="1" x14ac:dyDescent="0.2">
      <c r="A26" s="894" t="s">
        <v>1136</v>
      </c>
      <c r="B26" s="895"/>
      <c r="C26" s="895"/>
      <c r="D26" s="895"/>
      <c r="E26" s="895"/>
      <c r="F26" s="895"/>
      <c r="G26" s="895"/>
      <c r="H26" s="895"/>
      <c r="I26" s="895"/>
      <c r="J26" s="895"/>
      <c r="K26" s="896"/>
      <c r="L26" s="896" t="s">
        <v>1117</v>
      </c>
      <c r="M26" s="896"/>
      <c r="N26" s="896"/>
      <c r="O26" s="912">
        <v>1094013.0900000001</v>
      </c>
      <c r="P26" s="912"/>
      <c r="Q26" s="912"/>
      <c r="R26" s="912"/>
      <c r="S26" s="912"/>
      <c r="T26" s="912"/>
      <c r="U26" s="912"/>
      <c r="V26" s="914">
        <v>0</v>
      </c>
      <c r="W26" s="914"/>
      <c r="X26" s="914"/>
      <c r="Y26" s="914"/>
      <c r="Z26" s="914"/>
      <c r="AA26" s="914"/>
      <c r="AB26" s="914"/>
      <c r="AC26" s="914">
        <v>0</v>
      </c>
      <c r="AD26" s="914"/>
      <c r="AE26" s="914"/>
      <c r="AF26" s="914"/>
      <c r="AG26" s="914"/>
      <c r="AH26" s="914"/>
      <c r="AI26" s="914"/>
      <c r="AJ26" s="919">
        <v>0</v>
      </c>
      <c r="AK26" s="919"/>
      <c r="AL26" s="919"/>
      <c r="AM26" s="919"/>
      <c r="AN26" s="919"/>
      <c r="AO26" s="919"/>
      <c r="AP26" s="919"/>
      <c r="AQ26" s="914">
        <v>0</v>
      </c>
      <c r="AR26" s="914"/>
      <c r="AS26" s="914"/>
      <c r="AT26" s="914"/>
      <c r="AU26" s="914"/>
      <c r="AV26" s="914"/>
      <c r="AW26" s="914"/>
      <c r="AX26" s="914">
        <v>0</v>
      </c>
      <c r="AY26" s="914"/>
      <c r="AZ26" s="914"/>
      <c r="BA26" s="914"/>
      <c r="BB26" s="914"/>
      <c r="BC26" s="914"/>
      <c r="BD26" s="914"/>
    </row>
    <row r="27" spans="1:56" s="530" customFormat="1" ht="11.25" x14ac:dyDescent="0.2">
      <c r="A27" s="894" t="s">
        <v>1137</v>
      </c>
      <c r="B27" s="895"/>
      <c r="C27" s="895"/>
      <c r="D27" s="895"/>
      <c r="E27" s="895"/>
      <c r="F27" s="895"/>
      <c r="G27" s="895"/>
      <c r="H27" s="895"/>
      <c r="I27" s="895"/>
      <c r="J27" s="895"/>
      <c r="K27" s="896"/>
      <c r="L27" s="896" t="s">
        <v>1118</v>
      </c>
      <c r="M27" s="896"/>
      <c r="N27" s="896"/>
      <c r="O27" s="920">
        <v>187</v>
      </c>
      <c r="P27" s="920"/>
      <c r="Q27" s="920"/>
      <c r="R27" s="920"/>
      <c r="S27" s="920"/>
      <c r="T27" s="920"/>
      <c r="U27" s="920"/>
      <c r="V27" s="914">
        <v>0</v>
      </c>
      <c r="W27" s="914"/>
      <c r="X27" s="914"/>
      <c r="Y27" s="914"/>
      <c r="Z27" s="914"/>
      <c r="AA27" s="914"/>
      <c r="AB27" s="914"/>
      <c r="AC27" s="914">
        <v>0</v>
      </c>
      <c r="AD27" s="914"/>
      <c r="AE27" s="914"/>
      <c r="AF27" s="914"/>
      <c r="AG27" s="914"/>
      <c r="AH27" s="914"/>
      <c r="AI27" s="914"/>
      <c r="AJ27" s="919">
        <v>0</v>
      </c>
      <c r="AK27" s="919"/>
      <c r="AL27" s="919"/>
      <c r="AM27" s="919"/>
      <c r="AN27" s="919"/>
      <c r="AO27" s="919"/>
      <c r="AP27" s="919"/>
      <c r="AQ27" s="914">
        <v>0</v>
      </c>
      <c r="AR27" s="914"/>
      <c r="AS27" s="914"/>
      <c r="AT27" s="914"/>
      <c r="AU27" s="914"/>
      <c r="AV27" s="914"/>
      <c r="AW27" s="914"/>
      <c r="AX27" s="914">
        <v>0</v>
      </c>
      <c r="AY27" s="914"/>
      <c r="AZ27" s="914"/>
      <c r="BA27" s="914"/>
      <c r="BB27" s="914"/>
      <c r="BC27" s="914"/>
      <c r="BD27" s="914"/>
    </row>
    <row r="28" spans="1:56" s="530" customFormat="1" ht="11.1" customHeight="1" x14ac:dyDescent="0.2">
      <c r="A28" s="894" t="s">
        <v>1138</v>
      </c>
      <c r="B28" s="895"/>
      <c r="C28" s="895"/>
      <c r="D28" s="895"/>
      <c r="E28" s="895"/>
      <c r="F28" s="895"/>
      <c r="G28" s="895"/>
      <c r="H28" s="895"/>
      <c r="I28" s="895"/>
      <c r="J28" s="895"/>
      <c r="K28" s="896"/>
      <c r="L28" s="896" t="s">
        <v>1119</v>
      </c>
      <c r="M28" s="896"/>
      <c r="N28" s="896"/>
      <c r="O28" s="912">
        <v>893159.2</v>
      </c>
      <c r="P28" s="912"/>
      <c r="Q28" s="912"/>
      <c r="R28" s="912"/>
      <c r="S28" s="912"/>
      <c r="T28" s="912"/>
      <c r="U28" s="912"/>
      <c r="V28" s="914">
        <v>0</v>
      </c>
      <c r="W28" s="914"/>
      <c r="X28" s="914"/>
      <c r="Y28" s="914"/>
      <c r="Z28" s="914"/>
      <c r="AA28" s="914"/>
      <c r="AB28" s="914"/>
      <c r="AC28" s="914">
        <v>0</v>
      </c>
      <c r="AD28" s="914"/>
      <c r="AE28" s="914"/>
      <c r="AF28" s="914"/>
      <c r="AG28" s="914"/>
      <c r="AH28" s="914"/>
      <c r="AI28" s="914"/>
      <c r="AJ28" s="919">
        <v>0</v>
      </c>
      <c r="AK28" s="919"/>
      <c r="AL28" s="919"/>
      <c r="AM28" s="919"/>
      <c r="AN28" s="919"/>
      <c r="AO28" s="919"/>
      <c r="AP28" s="919"/>
      <c r="AQ28" s="914">
        <v>0</v>
      </c>
      <c r="AR28" s="914"/>
      <c r="AS28" s="914"/>
      <c r="AT28" s="914"/>
      <c r="AU28" s="914"/>
      <c r="AV28" s="914"/>
      <c r="AW28" s="914"/>
      <c r="AX28" s="914">
        <v>0</v>
      </c>
      <c r="AY28" s="914"/>
      <c r="AZ28" s="914"/>
      <c r="BA28" s="914"/>
      <c r="BB28" s="914"/>
      <c r="BC28" s="914"/>
      <c r="BD28" s="914"/>
    </row>
    <row r="29" spans="1:56" s="530" customFormat="1" ht="22.5" customHeight="1" x14ac:dyDescent="0.2">
      <c r="A29" s="894" t="s">
        <v>1165</v>
      </c>
      <c r="B29" s="895"/>
      <c r="C29" s="895"/>
      <c r="D29" s="895"/>
      <c r="E29" s="895"/>
      <c r="F29" s="895"/>
      <c r="G29" s="895"/>
      <c r="H29" s="895"/>
      <c r="I29" s="895"/>
      <c r="J29" s="895"/>
      <c r="K29" s="896"/>
      <c r="L29" s="896" t="s">
        <v>1120</v>
      </c>
      <c r="M29" s="896"/>
      <c r="N29" s="896"/>
      <c r="O29" s="912">
        <v>289893.59999999998</v>
      </c>
      <c r="P29" s="912"/>
      <c r="Q29" s="912"/>
      <c r="R29" s="912"/>
      <c r="S29" s="912"/>
      <c r="T29" s="912"/>
      <c r="U29" s="912"/>
      <c r="V29" s="914">
        <v>0</v>
      </c>
      <c r="W29" s="914"/>
      <c r="X29" s="914"/>
      <c r="Y29" s="914"/>
      <c r="Z29" s="914"/>
      <c r="AA29" s="914"/>
      <c r="AB29" s="914"/>
      <c r="AC29" s="914">
        <v>0</v>
      </c>
      <c r="AD29" s="914"/>
      <c r="AE29" s="914"/>
      <c r="AF29" s="914"/>
      <c r="AG29" s="914"/>
      <c r="AH29" s="914"/>
      <c r="AI29" s="914"/>
      <c r="AJ29" s="912">
        <v>830473.97</v>
      </c>
      <c r="AK29" s="912"/>
      <c r="AL29" s="912"/>
      <c r="AM29" s="912"/>
      <c r="AN29" s="912"/>
      <c r="AO29" s="912"/>
      <c r="AP29" s="912"/>
      <c r="AQ29" s="914">
        <v>0</v>
      </c>
      <c r="AR29" s="914"/>
      <c r="AS29" s="914"/>
      <c r="AT29" s="914"/>
      <c r="AU29" s="914"/>
      <c r="AV29" s="914"/>
      <c r="AW29" s="914"/>
      <c r="AX29" s="914">
        <v>0</v>
      </c>
      <c r="AY29" s="914"/>
      <c r="AZ29" s="914"/>
      <c r="BA29" s="914"/>
      <c r="BB29" s="914"/>
      <c r="BC29" s="914"/>
      <c r="BD29" s="914"/>
    </row>
    <row r="30" spans="1:56" s="530" customFormat="1" ht="11.1" customHeight="1" x14ac:dyDescent="0.2">
      <c r="A30" s="894" t="s">
        <v>1139</v>
      </c>
      <c r="B30" s="895"/>
      <c r="C30" s="895"/>
      <c r="D30" s="895"/>
      <c r="E30" s="895"/>
      <c r="F30" s="895"/>
      <c r="G30" s="895"/>
      <c r="H30" s="895"/>
      <c r="I30" s="895"/>
      <c r="J30" s="895"/>
      <c r="K30" s="896"/>
      <c r="L30" s="896" t="s">
        <v>1108</v>
      </c>
      <c r="M30" s="896"/>
      <c r="N30" s="896"/>
      <c r="O30" s="919">
        <v>0</v>
      </c>
      <c r="P30" s="919"/>
      <c r="Q30" s="919"/>
      <c r="R30" s="919"/>
      <c r="S30" s="919"/>
      <c r="T30" s="919"/>
      <c r="U30" s="919"/>
      <c r="V30" s="914">
        <v>0</v>
      </c>
      <c r="W30" s="914"/>
      <c r="X30" s="914"/>
      <c r="Y30" s="914"/>
      <c r="Z30" s="914"/>
      <c r="AA30" s="914"/>
      <c r="AB30" s="914"/>
      <c r="AC30" s="914">
        <v>0</v>
      </c>
      <c r="AD30" s="914"/>
      <c r="AE30" s="914"/>
      <c r="AF30" s="914"/>
      <c r="AG30" s="914"/>
      <c r="AH30" s="914"/>
      <c r="AI30" s="914"/>
      <c r="AJ30" s="912">
        <v>66568.92</v>
      </c>
      <c r="AK30" s="912"/>
      <c r="AL30" s="912"/>
      <c r="AM30" s="912"/>
      <c r="AN30" s="912"/>
      <c r="AO30" s="912"/>
      <c r="AP30" s="912"/>
      <c r="AQ30" s="914">
        <v>0</v>
      </c>
      <c r="AR30" s="914"/>
      <c r="AS30" s="914"/>
      <c r="AT30" s="914"/>
      <c r="AU30" s="914"/>
      <c r="AV30" s="914"/>
      <c r="AW30" s="914"/>
      <c r="AX30" s="914">
        <v>0</v>
      </c>
      <c r="AY30" s="914"/>
      <c r="AZ30" s="914"/>
      <c r="BA30" s="914"/>
      <c r="BB30" s="914"/>
      <c r="BC30" s="914"/>
      <c r="BD30" s="914"/>
    </row>
    <row r="31" spans="1:56" s="530" customFormat="1" ht="33.75" customHeight="1" thickBot="1" x14ac:dyDescent="0.25">
      <c r="A31" s="894" t="s">
        <v>1140</v>
      </c>
      <c r="B31" s="895"/>
      <c r="C31" s="895"/>
      <c r="D31" s="895"/>
      <c r="E31" s="895"/>
      <c r="F31" s="895"/>
      <c r="G31" s="895"/>
      <c r="H31" s="895"/>
      <c r="I31" s="895"/>
      <c r="J31" s="895"/>
      <c r="K31" s="896"/>
      <c r="L31" s="896" t="s">
        <v>1113</v>
      </c>
      <c r="M31" s="896"/>
      <c r="N31" s="896"/>
      <c r="O31" s="912">
        <v>5502.47</v>
      </c>
      <c r="P31" s="912"/>
      <c r="Q31" s="912"/>
      <c r="R31" s="912"/>
      <c r="S31" s="912"/>
      <c r="T31" s="912"/>
      <c r="U31" s="912"/>
      <c r="V31" s="914">
        <v>0</v>
      </c>
      <c r="W31" s="914"/>
      <c r="X31" s="914"/>
      <c r="Y31" s="914"/>
      <c r="Z31" s="914"/>
      <c r="AA31" s="914"/>
      <c r="AB31" s="914"/>
      <c r="AC31" s="914">
        <v>0</v>
      </c>
      <c r="AD31" s="914"/>
      <c r="AE31" s="914"/>
      <c r="AF31" s="914"/>
      <c r="AG31" s="914"/>
      <c r="AH31" s="914"/>
      <c r="AI31" s="914"/>
      <c r="AJ31" s="919">
        <v>0</v>
      </c>
      <c r="AK31" s="919"/>
      <c r="AL31" s="919"/>
      <c r="AM31" s="919"/>
      <c r="AN31" s="919"/>
      <c r="AO31" s="919"/>
      <c r="AP31" s="919"/>
      <c r="AQ31" s="914">
        <v>0</v>
      </c>
      <c r="AR31" s="914"/>
      <c r="AS31" s="914"/>
      <c r="AT31" s="914"/>
      <c r="AU31" s="914"/>
      <c r="AV31" s="914"/>
      <c r="AW31" s="914"/>
      <c r="AX31" s="914">
        <v>0</v>
      </c>
      <c r="AY31" s="914"/>
      <c r="AZ31" s="914"/>
      <c r="BA31" s="914"/>
      <c r="BB31" s="914"/>
      <c r="BC31" s="914"/>
      <c r="BD31" s="914"/>
    </row>
    <row r="32" spans="1:56" ht="11.1" customHeight="1" thickBot="1" x14ac:dyDescent="0.25">
      <c r="A32" s="923" t="s">
        <v>1114</v>
      </c>
      <c r="B32" s="923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32">
        <v>34346488.119999997</v>
      </c>
      <c r="P32" s="932"/>
      <c r="Q32" s="932"/>
      <c r="R32" s="932"/>
      <c r="S32" s="932"/>
      <c r="T32" s="932"/>
      <c r="U32" s="932"/>
      <c r="V32" s="930">
        <v>0</v>
      </c>
      <c r="W32" s="930"/>
      <c r="X32" s="930"/>
      <c r="Y32" s="930"/>
      <c r="Z32" s="930"/>
      <c r="AA32" s="930"/>
      <c r="AB32" s="930"/>
      <c r="AC32" s="930">
        <v>0</v>
      </c>
      <c r="AD32" s="930"/>
      <c r="AE32" s="930"/>
      <c r="AF32" s="930"/>
      <c r="AG32" s="930"/>
      <c r="AH32" s="930"/>
      <c r="AI32" s="930"/>
      <c r="AJ32" s="931">
        <v>23014296.91</v>
      </c>
      <c r="AK32" s="931"/>
      <c r="AL32" s="931"/>
      <c r="AM32" s="931"/>
      <c r="AN32" s="931"/>
      <c r="AO32" s="931"/>
      <c r="AP32" s="931"/>
      <c r="AQ32" s="930">
        <v>0</v>
      </c>
      <c r="AR32" s="930"/>
      <c r="AS32" s="930"/>
      <c r="AT32" s="930"/>
      <c r="AU32" s="930"/>
      <c r="AV32" s="930"/>
      <c r="AW32" s="930"/>
      <c r="AX32" s="930">
        <v>0</v>
      </c>
      <c r="AY32" s="930"/>
      <c r="AZ32" s="930"/>
      <c r="BA32" s="930"/>
      <c r="BB32" s="930"/>
      <c r="BC32" s="930"/>
      <c r="BD32" s="930"/>
    </row>
    <row r="33" spans="1:56" ht="11.1" customHeight="1" x14ac:dyDescent="0.2">
      <c r="A33" s="921"/>
      <c r="B33" s="921"/>
      <c r="C33" s="921"/>
      <c r="D33" s="921"/>
      <c r="E33" s="921"/>
      <c r="F33" s="921"/>
      <c r="G33" s="921"/>
      <c r="H33" s="921"/>
      <c r="I33" s="921"/>
      <c r="J33" s="921"/>
      <c r="K33" s="921"/>
      <c r="L33" s="921"/>
      <c r="M33" s="921"/>
      <c r="N33" s="921"/>
      <c r="O33" s="921"/>
      <c r="P33" s="921"/>
      <c r="Q33" s="921"/>
      <c r="R33" s="921"/>
      <c r="S33" s="921"/>
      <c r="T33" s="921"/>
      <c r="U33" s="921"/>
      <c r="V33" s="921"/>
      <c r="W33" s="921"/>
      <c r="X33" s="921"/>
      <c r="Y33" s="921"/>
      <c r="Z33" s="921"/>
      <c r="AA33" s="921"/>
      <c r="AB33" s="921"/>
      <c r="AC33" s="921"/>
      <c r="AD33" s="921"/>
      <c r="AE33" s="921"/>
      <c r="AF33" s="921"/>
      <c r="AG33" s="921"/>
      <c r="AH33" s="921"/>
      <c r="AI33" s="921"/>
      <c r="AJ33" s="921"/>
      <c r="AK33" s="921"/>
      <c r="AL33" s="921"/>
      <c r="AM33" s="921"/>
      <c r="AN33" s="921"/>
      <c r="AO33" s="921"/>
      <c r="AP33" s="921"/>
      <c r="AQ33" s="921"/>
      <c r="AR33" s="921"/>
      <c r="AS33" s="921"/>
      <c r="AT33" s="921"/>
      <c r="AU33" s="921"/>
      <c r="AV33" s="921"/>
      <c r="AW33" s="921"/>
      <c r="AX33" s="921"/>
      <c r="AY33" s="921"/>
      <c r="AZ33" s="921"/>
      <c r="BA33" s="921"/>
      <c r="BB33" s="921"/>
      <c r="BC33" s="921"/>
      <c r="BD33" s="921"/>
    </row>
    <row r="34" spans="1:56" s="530" customFormat="1" ht="11.1" customHeight="1" x14ac:dyDescent="0.2"/>
  </sheetData>
  <mergeCells count="196">
    <mergeCell ref="AX33:BD33"/>
    <mergeCell ref="AJ33:AP33"/>
    <mergeCell ref="AQ33:AW33"/>
    <mergeCell ref="AX32:BD32"/>
    <mergeCell ref="A33:N33"/>
    <mergeCell ref="O33:U33"/>
    <mergeCell ref="V33:AB33"/>
    <mergeCell ref="AC33:AI33"/>
    <mergeCell ref="AJ32:AP32"/>
    <mergeCell ref="AQ32:AW32"/>
    <mergeCell ref="A32:N32"/>
    <mergeCell ref="O32:U32"/>
    <mergeCell ref="V32:AB32"/>
    <mergeCell ref="AC32:AI32"/>
    <mergeCell ref="A30:K30"/>
    <mergeCell ref="A31:K31"/>
    <mergeCell ref="AJ29:AP29"/>
    <mergeCell ref="AQ29:AW29"/>
    <mergeCell ref="AX29:BD29"/>
    <mergeCell ref="V29:AB29"/>
    <mergeCell ref="AC29:AI29"/>
    <mergeCell ref="L29:N29"/>
    <mergeCell ref="O29:U29"/>
    <mergeCell ref="AJ30:AP30"/>
    <mergeCell ref="AQ30:AW30"/>
    <mergeCell ref="AX30:BD30"/>
    <mergeCell ref="V30:AB30"/>
    <mergeCell ref="AC30:AI30"/>
    <mergeCell ref="L30:N30"/>
    <mergeCell ref="O30:U30"/>
    <mergeCell ref="AJ31:AP31"/>
    <mergeCell ref="AQ31:AW31"/>
    <mergeCell ref="AX31:BD31"/>
    <mergeCell ref="V31:AB31"/>
    <mergeCell ref="AC31:AI31"/>
    <mergeCell ref="L31:N31"/>
    <mergeCell ref="O31:U31"/>
    <mergeCell ref="V27:AB27"/>
    <mergeCell ref="AC27:AI27"/>
    <mergeCell ref="L27:N27"/>
    <mergeCell ref="O27:U27"/>
    <mergeCell ref="AJ27:AP27"/>
    <mergeCell ref="AQ27:AW27"/>
    <mergeCell ref="AX27:BD27"/>
    <mergeCell ref="AJ28:AP28"/>
    <mergeCell ref="AQ28:AW28"/>
    <mergeCell ref="AX28:BD28"/>
    <mergeCell ref="V28:AB28"/>
    <mergeCell ref="AC28:AI28"/>
    <mergeCell ref="L28:N28"/>
    <mergeCell ref="O28:U28"/>
    <mergeCell ref="V25:AB25"/>
    <mergeCell ref="AC25:AI25"/>
    <mergeCell ref="L25:N25"/>
    <mergeCell ref="O25:U25"/>
    <mergeCell ref="AJ25:AP25"/>
    <mergeCell ref="AQ25:AW25"/>
    <mergeCell ref="AX25:BD25"/>
    <mergeCell ref="AJ26:AP26"/>
    <mergeCell ref="AQ26:AW26"/>
    <mergeCell ref="AX26:BD26"/>
    <mergeCell ref="V26:AB26"/>
    <mergeCell ref="AC26:AI26"/>
    <mergeCell ref="L26:N26"/>
    <mergeCell ref="O26:U26"/>
    <mergeCell ref="AJ22:AP22"/>
    <mergeCell ref="AQ22:AW22"/>
    <mergeCell ref="AX22:BD22"/>
    <mergeCell ref="V22:AB22"/>
    <mergeCell ref="AC22:AI22"/>
    <mergeCell ref="AJ24:AP24"/>
    <mergeCell ref="AQ24:AW24"/>
    <mergeCell ref="L22:N22"/>
    <mergeCell ref="O22:U22"/>
    <mergeCell ref="V24:AB24"/>
    <mergeCell ref="AC24:AI24"/>
    <mergeCell ref="L24:N24"/>
    <mergeCell ref="O24:U24"/>
    <mergeCell ref="AJ23:AP23"/>
    <mergeCell ref="AQ23:AW23"/>
    <mergeCell ref="AX23:BD23"/>
    <mergeCell ref="A23:N23"/>
    <mergeCell ref="O23:U23"/>
    <mergeCell ref="V23:AB23"/>
    <mergeCell ref="AC23:AI23"/>
    <mergeCell ref="AX24:BD24"/>
    <mergeCell ref="AQ21:AW21"/>
    <mergeCell ref="AX21:BD21"/>
    <mergeCell ref="L20:N20"/>
    <mergeCell ref="O20:U20"/>
    <mergeCell ref="AC21:AI21"/>
    <mergeCell ref="AJ21:AP21"/>
    <mergeCell ref="L21:N21"/>
    <mergeCell ref="O21:U21"/>
    <mergeCell ref="V21:AB21"/>
    <mergeCell ref="AJ19:AP19"/>
    <mergeCell ref="AQ19:AW19"/>
    <mergeCell ref="AX19:BD19"/>
    <mergeCell ref="V19:AB19"/>
    <mergeCell ref="AC19:AI19"/>
    <mergeCell ref="L19:N19"/>
    <mergeCell ref="O19:U19"/>
    <mergeCell ref="AJ20:AP20"/>
    <mergeCell ref="AQ20:AW20"/>
    <mergeCell ref="AX20:BD20"/>
    <mergeCell ref="V20:AB20"/>
    <mergeCell ref="AC20:AI20"/>
    <mergeCell ref="AQ17:AW17"/>
    <mergeCell ref="AX17:BD17"/>
    <mergeCell ref="AC17:AI17"/>
    <mergeCell ref="AJ17:AP17"/>
    <mergeCell ref="L17:N17"/>
    <mergeCell ref="O17:U17"/>
    <mergeCell ref="V17:AB17"/>
    <mergeCell ref="AQ18:AW18"/>
    <mergeCell ref="AX18:BD18"/>
    <mergeCell ref="AC18:AI18"/>
    <mergeCell ref="AJ18:AP18"/>
    <mergeCell ref="L18:N18"/>
    <mergeCell ref="O18:U18"/>
    <mergeCell ref="V18:AB18"/>
    <mergeCell ref="AX14:BD14"/>
    <mergeCell ref="AC14:AI14"/>
    <mergeCell ref="AJ14:AP14"/>
    <mergeCell ref="L14:N14"/>
    <mergeCell ref="O14:U14"/>
    <mergeCell ref="V14:AB14"/>
    <mergeCell ref="O16:U16"/>
    <mergeCell ref="AJ15:AP15"/>
    <mergeCell ref="AQ15:AW15"/>
    <mergeCell ref="AX15:BD15"/>
    <mergeCell ref="V15:AB15"/>
    <mergeCell ref="AC15:AI15"/>
    <mergeCell ref="AQ16:AW16"/>
    <mergeCell ref="AX16:BD16"/>
    <mergeCell ref="L15:N15"/>
    <mergeCell ref="O15:U15"/>
    <mergeCell ref="AC16:AI16"/>
    <mergeCell ref="AJ16:AP16"/>
    <mergeCell ref="L16:N16"/>
    <mergeCell ref="V16:AB16"/>
    <mergeCell ref="L13:N13"/>
    <mergeCell ref="O13:U13"/>
    <mergeCell ref="AJ12:AP12"/>
    <mergeCell ref="AQ12:AW12"/>
    <mergeCell ref="A12:N12"/>
    <mergeCell ref="O12:U12"/>
    <mergeCell ref="V12:AB12"/>
    <mergeCell ref="AC12:AI12"/>
    <mergeCell ref="AQ14:AW14"/>
    <mergeCell ref="O11:U11"/>
    <mergeCell ref="V11:AB11"/>
    <mergeCell ref="AC11:AI11"/>
    <mergeCell ref="AJ13:AP13"/>
    <mergeCell ref="AQ13:AW13"/>
    <mergeCell ref="AX13:BD13"/>
    <mergeCell ref="AQ10:AW10"/>
    <mergeCell ref="AX10:BD10"/>
    <mergeCell ref="V13:AB13"/>
    <mergeCell ref="AC13:AI13"/>
    <mergeCell ref="AX12:BD12"/>
    <mergeCell ref="A27:K27"/>
    <mergeCell ref="A28:K28"/>
    <mergeCell ref="A29:K29"/>
    <mergeCell ref="A18:K18"/>
    <mergeCell ref="A20:K20"/>
    <mergeCell ref="A21:K21"/>
    <mergeCell ref="A22:K22"/>
    <mergeCell ref="A19:K19"/>
    <mergeCell ref="A15:K15"/>
    <mergeCell ref="A17:K17"/>
    <mergeCell ref="A16:K16"/>
    <mergeCell ref="A1:BD1"/>
    <mergeCell ref="A2:BD2"/>
    <mergeCell ref="A3:BD3"/>
    <mergeCell ref="A4:BD4"/>
    <mergeCell ref="A6:BD6"/>
    <mergeCell ref="A24:K24"/>
    <mergeCell ref="A25:K25"/>
    <mergeCell ref="A26:K26"/>
    <mergeCell ref="A14:K14"/>
    <mergeCell ref="V10:AB10"/>
    <mergeCell ref="AC10:AI10"/>
    <mergeCell ref="A13:K13"/>
    <mergeCell ref="AJ9:AP10"/>
    <mergeCell ref="AQ9:BD9"/>
    <mergeCell ref="A7:N10"/>
    <mergeCell ref="O7:BD7"/>
    <mergeCell ref="O8:AI8"/>
    <mergeCell ref="AJ8:BD8"/>
    <mergeCell ref="O9:U10"/>
    <mergeCell ref="V9:AI9"/>
    <mergeCell ref="AJ11:AP11"/>
    <mergeCell ref="AQ11:AW11"/>
    <mergeCell ref="AX11:BD11"/>
    <mergeCell ref="A11:N11"/>
  </mergeCells>
  <pageMargins left="0.98425196850393704" right="0.39370078740157483" top="0.39370078740157483" bottom="0.39370078740157483" header="0" footer="0"/>
  <pageSetup paperSize="9" scale="70" pageOrder="overThenDown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7"/>
  <sheetViews>
    <sheetView view="pageBreakPreview" zoomScale="90" zoomScaleSheetLayoutView="90" workbookViewId="0">
      <selection activeCell="G23" sqref="G23"/>
    </sheetView>
  </sheetViews>
  <sheetFormatPr defaultRowHeight="15" x14ac:dyDescent="0.25"/>
  <cols>
    <col min="1" max="1" width="7.140625" style="704" customWidth="1"/>
    <col min="2" max="2" width="34.28515625" style="704" customWidth="1"/>
    <col min="3" max="3" width="12.85546875" style="704" customWidth="1"/>
    <col min="4" max="7" width="15.7109375" style="704" customWidth="1"/>
    <col min="8" max="256" width="9.140625" style="704"/>
    <col min="257" max="257" width="7.140625" style="704" customWidth="1"/>
    <col min="258" max="258" width="34.28515625" style="704" customWidth="1"/>
    <col min="259" max="259" width="12.85546875" style="704" customWidth="1"/>
    <col min="260" max="263" width="15.7109375" style="704" customWidth="1"/>
    <col min="264" max="512" width="9.140625" style="704"/>
    <col min="513" max="513" width="7.140625" style="704" customWidth="1"/>
    <col min="514" max="514" width="34.28515625" style="704" customWidth="1"/>
    <col min="515" max="515" width="12.85546875" style="704" customWidth="1"/>
    <col min="516" max="519" width="15.7109375" style="704" customWidth="1"/>
    <col min="520" max="768" width="9.140625" style="704"/>
    <col min="769" max="769" width="7.140625" style="704" customWidth="1"/>
    <col min="770" max="770" width="34.28515625" style="704" customWidth="1"/>
    <col min="771" max="771" width="12.85546875" style="704" customWidth="1"/>
    <col min="772" max="775" width="15.7109375" style="704" customWidth="1"/>
    <col min="776" max="1024" width="9.140625" style="704"/>
    <col min="1025" max="1025" width="7.140625" style="704" customWidth="1"/>
    <col min="1026" max="1026" width="34.28515625" style="704" customWidth="1"/>
    <col min="1027" max="1027" width="12.85546875" style="704" customWidth="1"/>
    <col min="1028" max="1031" width="15.7109375" style="704" customWidth="1"/>
    <col min="1032" max="1280" width="9.140625" style="704"/>
    <col min="1281" max="1281" width="7.140625" style="704" customWidth="1"/>
    <col min="1282" max="1282" width="34.28515625" style="704" customWidth="1"/>
    <col min="1283" max="1283" width="12.85546875" style="704" customWidth="1"/>
    <col min="1284" max="1287" width="15.7109375" style="704" customWidth="1"/>
    <col min="1288" max="1536" width="9.140625" style="704"/>
    <col min="1537" max="1537" width="7.140625" style="704" customWidth="1"/>
    <col min="1538" max="1538" width="34.28515625" style="704" customWidth="1"/>
    <col min="1539" max="1539" width="12.85546875" style="704" customWidth="1"/>
    <col min="1540" max="1543" width="15.7109375" style="704" customWidth="1"/>
    <col min="1544" max="1792" width="9.140625" style="704"/>
    <col min="1793" max="1793" width="7.140625" style="704" customWidth="1"/>
    <col min="1794" max="1794" width="34.28515625" style="704" customWidth="1"/>
    <col min="1795" max="1795" width="12.85546875" style="704" customWidth="1"/>
    <col min="1796" max="1799" width="15.7109375" style="704" customWidth="1"/>
    <col min="1800" max="2048" width="9.140625" style="704"/>
    <col min="2049" max="2049" width="7.140625" style="704" customWidth="1"/>
    <col min="2050" max="2050" width="34.28515625" style="704" customWidth="1"/>
    <col min="2051" max="2051" width="12.85546875" style="704" customWidth="1"/>
    <col min="2052" max="2055" width="15.7109375" style="704" customWidth="1"/>
    <col min="2056" max="2304" width="9.140625" style="704"/>
    <col min="2305" max="2305" width="7.140625" style="704" customWidth="1"/>
    <col min="2306" max="2306" width="34.28515625" style="704" customWidth="1"/>
    <col min="2307" max="2307" width="12.85546875" style="704" customWidth="1"/>
    <col min="2308" max="2311" width="15.7109375" style="704" customWidth="1"/>
    <col min="2312" max="2560" width="9.140625" style="704"/>
    <col min="2561" max="2561" width="7.140625" style="704" customWidth="1"/>
    <col min="2562" max="2562" width="34.28515625" style="704" customWidth="1"/>
    <col min="2563" max="2563" width="12.85546875" style="704" customWidth="1"/>
    <col min="2564" max="2567" width="15.7109375" style="704" customWidth="1"/>
    <col min="2568" max="2816" width="9.140625" style="704"/>
    <col min="2817" max="2817" width="7.140625" style="704" customWidth="1"/>
    <col min="2818" max="2818" width="34.28515625" style="704" customWidth="1"/>
    <col min="2819" max="2819" width="12.85546875" style="704" customWidth="1"/>
    <col min="2820" max="2823" width="15.7109375" style="704" customWidth="1"/>
    <col min="2824" max="3072" width="9.140625" style="704"/>
    <col min="3073" max="3073" width="7.140625" style="704" customWidth="1"/>
    <col min="3074" max="3074" width="34.28515625" style="704" customWidth="1"/>
    <col min="3075" max="3075" width="12.85546875" style="704" customWidth="1"/>
    <col min="3076" max="3079" width="15.7109375" style="704" customWidth="1"/>
    <col min="3080" max="3328" width="9.140625" style="704"/>
    <col min="3329" max="3329" width="7.140625" style="704" customWidth="1"/>
    <col min="3330" max="3330" width="34.28515625" style="704" customWidth="1"/>
    <col min="3331" max="3331" width="12.85546875" style="704" customWidth="1"/>
    <col min="3332" max="3335" width="15.7109375" style="704" customWidth="1"/>
    <col min="3336" max="3584" width="9.140625" style="704"/>
    <col min="3585" max="3585" width="7.140625" style="704" customWidth="1"/>
    <col min="3586" max="3586" width="34.28515625" style="704" customWidth="1"/>
    <col min="3587" max="3587" width="12.85546875" style="704" customWidth="1"/>
    <col min="3588" max="3591" width="15.7109375" style="704" customWidth="1"/>
    <col min="3592" max="3840" width="9.140625" style="704"/>
    <col min="3841" max="3841" width="7.140625" style="704" customWidth="1"/>
    <col min="3842" max="3842" width="34.28515625" style="704" customWidth="1"/>
    <col min="3843" max="3843" width="12.85546875" style="704" customWidth="1"/>
    <col min="3844" max="3847" width="15.7109375" style="704" customWidth="1"/>
    <col min="3848" max="4096" width="9.140625" style="704"/>
    <col min="4097" max="4097" width="7.140625" style="704" customWidth="1"/>
    <col min="4098" max="4098" width="34.28515625" style="704" customWidth="1"/>
    <col min="4099" max="4099" width="12.85546875" style="704" customWidth="1"/>
    <col min="4100" max="4103" width="15.7109375" style="704" customWidth="1"/>
    <col min="4104" max="4352" width="9.140625" style="704"/>
    <col min="4353" max="4353" width="7.140625" style="704" customWidth="1"/>
    <col min="4354" max="4354" width="34.28515625" style="704" customWidth="1"/>
    <col min="4355" max="4355" width="12.85546875" style="704" customWidth="1"/>
    <col min="4356" max="4359" width="15.7109375" style="704" customWidth="1"/>
    <col min="4360" max="4608" width="9.140625" style="704"/>
    <col min="4609" max="4609" width="7.140625" style="704" customWidth="1"/>
    <col min="4610" max="4610" width="34.28515625" style="704" customWidth="1"/>
    <col min="4611" max="4611" width="12.85546875" style="704" customWidth="1"/>
    <col min="4612" max="4615" width="15.7109375" style="704" customWidth="1"/>
    <col min="4616" max="4864" width="9.140625" style="704"/>
    <col min="4865" max="4865" width="7.140625" style="704" customWidth="1"/>
    <col min="4866" max="4866" width="34.28515625" style="704" customWidth="1"/>
    <col min="4867" max="4867" width="12.85546875" style="704" customWidth="1"/>
    <col min="4868" max="4871" width="15.7109375" style="704" customWidth="1"/>
    <col min="4872" max="5120" width="9.140625" style="704"/>
    <col min="5121" max="5121" width="7.140625" style="704" customWidth="1"/>
    <col min="5122" max="5122" width="34.28515625" style="704" customWidth="1"/>
    <col min="5123" max="5123" width="12.85546875" style="704" customWidth="1"/>
    <col min="5124" max="5127" width="15.7109375" style="704" customWidth="1"/>
    <col min="5128" max="5376" width="9.140625" style="704"/>
    <col min="5377" max="5377" width="7.140625" style="704" customWidth="1"/>
    <col min="5378" max="5378" width="34.28515625" style="704" customWidth="1"/>
    <col min="5379" max="5379" width="12.85546875" style="704" customWidth="1"/>
    <col min="5380" max="5383" width="15.7109375" style="704" customWidth="1"/>
    <col min="5384" max="5632" width="9.140625" style="704"/>
    <col min="5633" max="5633" width="7.140625" style="704" customWidth="1"/>
    <col min="5634" max="5634" width="34.28515625" style="704" customWidth="1"/>
    <col min="5635" max="5635" width="12.85546875" style="704" customWidth="1"/>
    <col min="5636" max="5639" width="15.7109375" style="704" customWidth="1"/>
    <col min="5640" max="5888" width="9.140625" style="704"/>
    <col min="5889" max="5889" width="7.140625" style="704" customWidth="1"/>
    <col min="5890" max="5890" width="34.28515625" style="704" customWidth="1"/>
    <col min="5891" max="5891" width="12.85546875" style="704" customWidth="1"/>
    <col min="5892" max="5895" width="15.7109375" style="704" customWidth="1"/>
    <col min="5896" max="6144" width="9.140625" style="704"/>
    <col min="6145" max="6145" width="7.140625" style="704" customWidth="1"/>
    <col min="6146" max="6146" width="34.28515625" style="704" customWidth="1"/>
    <col min="6147" max="6147" width="12.85546875" style="704" customWidth="1"/>
    <col min="6148" max="6151" width="15.7109375" style="704" customWidth="1"/>
    <col min="6152" max="6400" width="9.140625" style="704"/>
    <col min="6401" max="6401" width="7.140625" style="704" customWidth="1"/>
    <col min="6402" max="6402" width="34.28515625" style="704" customWidth="1"/>
    <col min="6403" max="6403" width="12.85546875" style="704" customWidth="1"/>
    <col min="6404" max="6407" width="15.7109375" style="704" customWidth="1"/>
    <col min="6408" max="6656" width="9.140625" style="704"/>
    <col min="6657" max="6657" width="7.140625" style="704" customWidth="1"/>
    <col min="6658" max="6658" width="34.28515625" style="704" customWidth="1"/>
    <col min="6659" max="6659" width="12.85546875" style="704" customWidth="1"/>
    <col min="6660" max="6663" width="15.7109375" style="704" customWidth="1"/>
    <col min="6664" max="6912" width="9.140625" style="704"/>
    <col min="6913" max="6913" width="7.140625" style="704" customWidth="1"/>
    <col min="6914" max="6914" width="34.28515625" style="704" customWidth="1"/>
    <col min="6915" max="6915" width="12.85546875" style="704" customWidth="1"/>
    <col min="6916" max="6919" width="15.7109375" style="704" customWidth="1"/>
    <col min="6920" max="7168" width="9.140625" style="704"/>
    <col min="7169" max="7169" width="7.140625" style="704" customWidth="1"/>
    <col min="7170" max="7170" width="34.28515625" style="704" customWidth="1"/>
    <col min="7171" max="7171" width="12.85546875" style="704" customWidth="1"/>
    <col min="7172" max="7175" width="15.7109375" style="704" customWidth="1"/>
    <col min="7176" max="7424" width="9.140625" style="704"/>
    <col min="7425" max="7425" width="7.140625" style="704" customWidth="1"/>
    <col min="7426" max="7426" width="34.28515625" style="704" customWidth="1"/>
    <col min="7427" max="7427" width="12.85546875" style="704" customWidth="1"/>
    <col min="7428" max="7431" width="15.7109375" style="704" customWidth="1"/>
    <col min="7432" max="7680" width="9.140625" style="704"/>
    <col min="7681" max="7681" width="7.140625" style="704" customWidth="1"/>
    <col min="7682" max="7682" width="34.28515625" style="704" customWidth="1"/>
    <col min="7683" max="7683" width="12.85546875" style="704" customWidth="1"/>
    <col min="7684" max="7687" width="15.7109375" style="704" customWidth="1"/>
    <col min="7688" max="7936" width="9.140625" style="704"/>
    <col min="7937" max="7937" width="7.140625" style="704" customWidth="1"/>
    <col min="7938" max="7938" width="34.28515625" style="704" customWidth="1"/>
    <col min="7939" max="7939" width="12.85546875" style="704" customWidth="1"/>
    <col min="7940" max="7943" width="15.7109375" style="704" customWidth="1"/>
    <col min="7944" max="8192" width="9.140625" style="704"/>
    <col min="8193" max="8193" width="7.140625" style="704" customWidth="1"/>
    <col min="8194" max="8194" width="34.28515625" style="704" customWidth="1"/>
    <col min="8195" max="8195" width="12.85546875" style="704" customWidth="1"/>
    <col min="8196" max="8199" width="15.7109375" style="704" customWidth="1"/>
    <col min="8200" max="8448" width="9.140625" style="704"/>
    <col min="8449" max="8449" width="7.140625" style="704" customWidth="1"/>
    <col min="8450" max="8450" width="34.28515625" style="704" customWidth="1"/>
    <col min="8451" max="8451" width="12.85546875" style="704" customWidth="1"/>
    <col min="8452" max="8455" width="15.7109375" style="704" customWidth="1"/>
    <col min="8456" max="8704" width="9.140625" style="704"/>
    <col min="8705" max="8705" width="7.140625" style="704" customWidth="1"/>
    <col min="8706" max="8706" width="34.28515625" style="704" customWidth="1"/>
    <col min="8707" max="8707" width="12.85546875" style="704" customWidth="1"/>
    <col min="8708" max="8711" width="15.7109375" style="704" customWidth="1"/>
    <col min="8712" max="8960" width="9.140625" style="704"/>
    <col min="8961" max="8961" width="7.140625" style="704" customWidth="1"/>
    <col min="8962" max="8962" width="34.28515625" style="704" customWidth="1"/>
    <col min="8963" max="8963" width="12.85546875" style="704" customWidth="1"/>
    <col min="8964" max="8967" width="15.7109375" style="704" customWidth="1"/>
    <col min="8968" max="9216" width="9.140625" style="704"/>
    <col min="9217" max="9217" width="7.140625" style="704" customWidth="1"/>
    <col min="9218" max="9218" width="34.28515625" style="704" customWidth="1"/>
    <col min="9219" max="9219" width="12.85546875" style="704" customWidth="1"/>
    <col min="9220" max="9223" width="15.7109375" style="704" customWidth="1"/>
    <col min="9224" max="9472" width="9.140625" style="704"/>
    <col min="9473" max="9473" width="7.140625" style="704" customWidth="1"/>
    <col min="9474" max="9474" width="34.28515625" style="704" customWidth="1"/>
    <col min="9475" max="9475" width="12.85546875" style="704" customWidth="1"/>
    <col min="9476" max="9479" width="15.7109375" style="704" customWidth="1"/>
    <col min="9480" max="9728" width="9.140625" style="704"/>
    <col min="9729" max="9729" width="7.140625" style="704" customWidth="1"/>
    <col min="9730" max="9730" width="34.28515625" style="704" customWidth="1"/>
    <col min="9731" max="9731" width="12.85546875" style="704" customWidth="1"/>
    <col min="9732" max="9735" width="15.7109375" style="704" customWidth="1"/>
    <col min="9736" max="9984" width="9.140625" style="704"/>
    <col min="9985" max="9985" width="7.140625" style="704" customWidth="1"/>
    <col min="9986" max="9986" width="34.28515625" style="704" customWidth="1"/>
    <col min="9987" max="9987" width="12.85546875" style="704" customWidth="1"/>
    <col min="9988" max="9991" width="15.7109375" style="704" customWidth="1"/>
    <col min="9992" max="10240" width="9.140625" style="704"/>
    <col min="10241" max="10241" width="7.140625" style="704" customWidth="1"/>
    <col min="10242" max="10242" width="34.28515625" style="704" customWidth="1"/>
    <col min="10243" max="10243" width="12.85546875" style="704" customWidth="1"/>
    <col min="10244" max="10247" width="15.7109375" style="704" customWidth="1"/>
    <col min="10248" max="10496" width="9.140625" style="704"/>
    <col min="10497" max="10497" width="7.140625" style="704" customWidth="1"/>
    <col min="10498" max="10498" width="34.28515625" style="704" customWidth="1"/>
    <col min="10499" max="10499" width="12.85546875" style="704" customWidth="1"/>
    <col min="10500" max="10503" width="15.7109375" style="704" customWidth="1"/>
    <col min="10504" max="10752" width="9.140625" style="704"/>
    <col min="10753" max="10753" width="7.140625" style="704" customWidth="1"/>
    <col min="10754" max="10754" width="34.28515625" style="704" customWidth="1"/>
    <col min="10755" max="10755" width="12.85546875" style="704" customWidth="1"/>
    <col min="10756" max="10759" width="15.7109375" style="704" customWidth="1"/>
    <col min="10760" max="11008" width="9.140625" style="704"/>
    <col min="11009" max="11009" width="7.140625" style="704" customWidth="1"/>
    <col min="11010" max="11010" width="34.28515625" style="704" customWidth="1"/>
    <col min="11011" max="11011" width="12.85546875" style="704" customWidth="1"/>
    <col min="11012" max="11015" width="15.7109375" style="704" customWidth="1"/>
    <col min="11016" max="11264" width="9.140625" style="704"/>
    <col min="11265" max="11265" width="7.140625" style="704" customWidth="1"/>
    <col min="11266" max="11266" width="34.28515625" style="704" customWidth="1"/>
    <col min="11267" max="11267" width="12.85546875" style="704" customWidth="1"/>
    <col min="11268" max="11271" width="15.7109375" style="704" customWidth="1"/>
    <col min="11272" max="11520" width="9.140625" style="704"/>
    <col min="11521" max="11521" width="7.140625" style="704" customWidth="1"/>
    <col min="11522" max="11522" width="34.28515625" style="704" customWidth="1"/>
    <col min="11523" max="11523" width="12.85546875" style="704" customWidth="1"/>
    <col min="11524" max="11527" width="15.7109375" style="704" customWidth="1"/>
    <col min="11528" max="11776" width="9.140625" style="704"/>
    <col min="11777" max="11777" width="7.140625" style="704" customWidth="1"/>
    <col min="11778" max="11778" width="34.28515625" style="704" customWidth="1"/>
    <col min="11779" max="11779" width="12.85546875" style="704" customWidth="1"/>
    <col min="11780" max="11783" width="15.7109375" style="704" customWidth="1"/>
    <col min="11784" max="12032" width="9.140625" style="704"/>
    <col min="12033" max="12033" width="7.140625" style="704" customWidth="1"/>
    <col min="12034" max="12034" width="34.28515625" style="704" customWidth="1"/>
    <col min="12035" max="12035" width="12.85546875" style="704" customWidth="1"/>
    <col min="12036" max="12039" width="15.7109375" style="704" customWidth="1"/>
    <col min="12040" max="12288" width="9.140625" style="704"/>
    <col min="12289" max="12289" width="7.140625" style="704" customWidth="1"/>
    <col min="12290" max="12290" width="34.28515625" style="704" customWidth="1"/>
    <col min="12291" max="12291" width="12.85546875" style="704" customWidth="1"/>
    <col min="12292" max="12295" width="15.7109375" style="704" customWidth="1"/>
    <col min="12296" max="12544" width="9.140625" style="704"/>
    <col min="12545" max="12545" width="7.140625" style="704" customWidth="1"/>
    <col min="12546" max="12546" width="34.28515625" style="704" customWidth="1"/>
    <col min="12547" max="12547" width="12.85546875" style="704" customWidth="1"/>
    <col min="12548" max="12551" width="15.7109375" style="704" customWidth="1"/>
    <col min="12552" max="12800" width="9.140625" style="704"/>
    <col min="12801" max="12801" width="7.140625" style="704" customWidth="1"/>
    <col min="12802" max="12802" width="34.28515625" style="704" customWidth="1"/>
    <col min="12803" max="12803" width="12.85546875" style="704" customWidth="1"/>
    <col min="12804" max="12807" width="15.7109375" style="704" customWidth="1"/>
    <col min="12808" max="13056" width="9.140625" style="704"/>
    <col min="13057" max="13057" width="7.140625" style="704" customWidth="1"/>
    <col min="13058" max="13058" width="34.28515625" style="704" customWidth="1"/>
    <col min="13059" max="13059" width="12.85546875" style="704" customWidth="1"/>
    <col min="13060" max="13063" width="15.7109375" style="704" customWidth="1"/>
    <col min="13064" max="13312" width="9.140625" style="704"/>
    <col min="13313" max="13313" width="7.140625" style="704" customWidth="1"/>
    <col min="13314" max="13314" width="34.28515625" style="704" customWidth="1"/>
    <col min="13315" max="13315" width="12.85546875" style="704" customWidth="1"/>
    <col min="13316" max="13319" width="15.7109375" style="704" customWidth="1"/>
    <col min="13320" max="13568" width="9.140625" style="704"/>
    <col min="13569" max="13569" width="7.140625" style="704" customWidth="1"/>
    <col min="13570" max="13570" width="34.28515625" style="704" customWidth="1"/>
    <col min="13571" max="13571" width="12.85546875" style="704" customWidth="1"/>
    <col min="13572" max="13575" width="15.7109375" style="704" customWidth="1"/>
    <col min="13576" max="13824" width="9.140625" style="704"/>
    <col min="13825" max="13825" width="7.140625" style="704" customWidth="1"/>
    <col min="13826" max="13826" width="34.28515625" style="704" customWidth="1"/>
    <col min="13827" max="13827" width="12.85546875" style="704" customWidth="1"/>
    <col min="13828" max="13831" width="15.7109375" style="704" customWidth="1"/>
    <col min="13832" max="14080" width="9.140625" style="704"/>
    <col min="14081" max="14081" width="7.140625" style="704" customWidth="1"/>
    <col min="14082" max="14082" width="34.28515625" style="704" customWidth="1"/>
    <col min="14083" max="14083" width="12.85546875" style="704" customWidth="1"/>
    <col min="14084" max="14087" width="15.7109375" style="704" customWidth="1"/>
    <col min="14088" max="14336" width="9.140625" style="704"/>
    <col min="14337" max="14337" width="7.140625" style="704" customWidth="1"/>
    <col min="14338" max="14338" width="34.28515625" style="704" customWidth="1"/>
    <col min="14339" max="14339" width="12.85546875" style="704" customWidth="1"/>
    <col min="14340" max="14343" width="15.7109375" style="704" customWidth="1"/>
    <col min="14344" max="14592" width="9.140625" style="704"/>
    <col min="14593" max="14593" width="7.140625" style="704" customWidth="1"/>
    <col min="14594" max="14594" width="34.28515625" style="704" customWidth="1"/>
    <col min="14595" max="14595" width="12.85546875" style="704" customWidth="1"/>
    <col min="14596" max="14599" width="15.7109375" style="704" customWidth="1"/>
    <col min="14600" max="14848" width="9.140625" style="704"/>
    <col min="14849" max="14849" width="7.140625" style="704" customWidth="1"/>
    <col min="14850" max="14850" width="34.28515625" style="704" customWidth="1"/>
    <col min="14851" max="14851" width="12.85546875" style="704" customWidth="1"/>
    <col min="14852" max="14855" width="15.7109375" style="704" customWidth="1"/>
    <col min="14856" max="15104" width="9.140625" style="704"/>
    <col min="15105" max="15105" width="7.140625" style="704" customWidth="1"/>
    <col min="15106" max="15106" width="34.28515625" style="704" customWidth="1"/>
    <col min="15107" max="15107" width="12.85546875" style="704" customWidth="1"/>
    <col min="15108" max="15111" width="15.7109375" style="704" customWidth="1"/>
    <col min="15112" max="15360" width="9.140625" style="704"/>
    <col min="15361" max="15361" width="7.140625" style="704" customWidth="1"/>
    <col min="15362" max="15362" width="34.28515625" style="704" customWidth="1"/>
    <col min="15363" max="15363" width="12.85546875" style="704" customWidth="1"/>
    <col min="15364" max="15367" width="15.7109375" style="704" customWidth="1"/>
    <col min="15368" max="15616" width="9.140625" style="704"/>
    <col min="15617" max="15617" width="7.140625" style="704" customWidth="1"/>
    <col min="15618" max="15618" width="34.28515625" style="704" customWidth="1"/>
    <col min="15619" max="15619" width="12.85546875" style="704" customWidth="1"/>
    <col min="15620" max="15623" width="15.7109375" style="704" customWidth="1"/>
    <col min="15624" max="15872" width="9.140625" style="704"/>
    <col min="15873" max="15873" width="7.140625" style="704" customWidth="1"/>
    <col min="15874" max="15874" width="34.28515625" style="704" customWidth="1"/>
    <col min="15875" max="15875" width="12.85546875" style="704" customWidth="1"/>
    <col min="15876" max="15879" width="15.7109375" style="704" customWidth="1"/>
    <col min="15880" max="16128" width="9.140625" style="704"/>
    <col min="16129" max="16129" width="7.140625" style="704" customWidth="1"/>
    <col min="16130" max="16130" width="34.28515625" style="704" customWidth="1"/>
    <col min="16131" max="16131" width="12.85546875" style="704" customWidth="1"/>
    <col min="16132" max="16135" width="15.7109375" style="704" customWidth="1"/>
    <col min="16136" max="16384" width="9.140625" style="704"/>
  </cols>
  <sheetData>
    <row r="1" spans="1:7" x14ac:dyDescent="0.25">
      <c r="A1" s="703"/>
      <c r="B1" s="703"/>
      <c r="C1" s="703"/>
      <c r="D1" s="703"/>
      <c r="E1" s="935" t="s">
        <v>791</v>
      </c>
      <c r="F1" s="935"/>
      <c r="G1" s="935"/>
    </row>
    <row r="2" spans="1:7" ht="15" customHeight="1" x14ac:dyDescent="0.25">
      <c r="A2" s="935" t="s">
        <v>1510</v>
      </c>
      <c r="B2" s="935"/>
      <c r="C2" s="935"/>
      <c r="D2" s="935"/>
      <c r="E2" s="935"/>
      <c r="F2" s="935"/>
      <c r="G2" s="935"/>
    </row>
    <row r="3" spans="1:7" x14ac:dyDescent="0.25">
      <c r="A3" s="936" t="s">
        <v>792</v>
      </c>
      <c r="B3" s="936"/>
      <c r="C3" s="936"/>
      <c r="D3" s="936"/>
      <c r="E3" s="936"/>
      <c r="F3" s="936"/>
      <c r="G3" s="936"/>
    </row>
    <row r="4" spans="1:7" x14ac:dyDescent="0.25">
      <c r="A4" s="705"/>
      <c r="B4" s="705"/>
      <c r="C4" s="705"/>
      <c r="D4" s="705"/>
      <c r="E4" s="705"/>
      <c r="F4" s="705"/>
      <c r="G4" s="705" t="s">
        <v>1031</v>
      </c>
    </row>
    <row r="5" spans="1:7" ht="14.45" x14ac:dyDescent="0.3">
      <c r="A5" s="705"/>
      <c r="B5" s="705"/>
      <c r="C5" s="705"/>
      <c r="D5" s="705"/>
      <c r="E5" s="705"/>
      <c r="F5" s="705"/>
      <c r="G5" s="705"/>
    </row>
    <row r="6" spans="1:7" ht="18.75" x14ac:dyDescent="0.3">
      <c r="A6" s="937" t="s">
        <v>1511</v>
      </c>
      <c r="B6" s="937"/>
      <c r="C6" s="937"/>
      <c r="D6" s="937"/>
      <c r="E6" s="937"/>
      <c r="F6" s="937"/>
      <c r="G6" s="937"/>
    </row>
    <row r="7" spans="1:7" ht="16.5" customHeight="1" x14ac:dyDescent="0.3">
      <c r="A7" s="938" t="s">
        <v>1512</v>
      </c>
      <c r="B7" s="938"/>
      <c r="C7" s="938"/>
      <c r="D7" s="938"/>
      <c r="E7" s="938"/>
      <c r="F7" s="938"/>
      <c r="G7" s="938"/>
    </row>
    <row r="8" spans="1:7" ht="19.5" customHeight="1" x14ac:dyDescent="0.3">
      <c r="A8" s="706"/>
      <c r="B8" s="706"/>
      <c r="C8" s="706"/>
      <c r="D8" s="706"/>
      <c r="E8" s="706"/>
      <c r="F8" s="706"/>
      <c r="G8" s="706"/>
    </row>
    <row r="9" spans="1:7" x14ac:dyDescent="0.25">
      <c r="A9" s="939" t="s">
        <v>849</v>
      </c>
      <c r="B9" s="939"/>
      <c r="C9" s="939"/>
      <c r="D9" s="939"/>
      <c r="E9" s="939"/>
      <c r="F9" s="939"/>
      <c r="G9" s="939"/>
    </row>
    <row r="10" spans="1:7" ht="15.75" customHeight="1" x14ac:dyDescent="0.25">
      <c r="A10" s="940" t="s">
        <v>654</v>
      </c>
      <c r="B10" s="940" t="s">
        <v>1513</v>
      </c>
      <c r="C10" s="940" t="s">
        <v>1514</v>
      </c>
      <c r="D10" s="940" t="s">
        <v>1515</v>
      </c>
      <c r="E10" s="940"/>
      <c r="F10" s="940"/>
      <c r="G10" s="940"/>
    </row>
    <row r="11" spans="1:7" ht="31.5" x14ac:dyDescent="0.25">
      <c r="A11" s="940"/>
      <c r="B11" s="940"/>
      <c r="C11" s="940"/>
      <c r="D11" s="707" t="s">
        <v>1516</v>
      </c>
      <c r="E11" s="707" t="s">
        <v>1517</v>
      </c>
      <c r="F11" s="707" t="s">
        <v>1518</v>
      </c>
      <c r="G11" s="707" t="s">
        <v>1519</v>
      </c>
    </row>
    <row r="12" spans="1:7" ht="14.45" x14ac:dyDescent="0.3">
      <c r="A12" s="708">
        <v>1</v>
      </c>
      <c r="B12" s="708">
        <v>2</v>
      </c>
      <c r="C12" s="708">
        <v>3</v>
      </c>
      <c r="D12" s="708">
        <v>4</v>
      </c>
      <c r="E12" s="708">
        <v>5</v>
      </c>
      <c r="F12" s="708">
        <v>6</v>
      </c>
      <c r="G12" s="708">
        <v>7</v>
      </c>
    </row>
    <row r="13" spans="1:7" ht="42.75" customHeight="1" x14ac:dyDescent="0.25">
      <c r="A13" s="941" t="s">
        <v>1253</v>
      </c>
      <c r="B13" s="941"/>
      <c r="C13" s="941"/>
      <c r="D13" s="941"/>
      <c r="E13" s="941"/>
      <c r="F13" s="941"/>
      <c r="G13" s="941"/>
    </row>
    <row r="14" spans="1:7" ht="38.25" x14ac:dyDescent="0.25">
      <c r="A14" s="709">
        <v>1</v>
      </c>
      <c r="B14" s="710" t="s">
        <v>1520</v>
      </c>
      <c r="C14" s="711">
        <v>32947689</v>
      </c>
      <c r="D14" s="712">
        <v>1322.0716199999999</v>
      </c>
      <c r="E14" s="712">
        <v>5098.866</v>
      </c>
      <c r="F14" s="712">
        <v>5014.9769999999999</v>
      </c>
      <c r="G14" s="712">
        <f>D14+E14-F14</f>
        <v>1405.9606199999998</v>
      </c>
    </row>
    <row r="15" spans="1:7" x14ac:dyDescent="0.25">
      <c r="A15" s="933" t="s">
        <v>854</v>
      </c>
      <c r="B15" s="934"/>
      <c r="C15" s="713">
        <f>C14</f>
        <v>32947689</v>
      </c>
      <c r="D15" s="713">
        <f>D14</f>
        <v>1322.0716199999999</v>
      </c>
      <c r="E15" s="713">
        <f>E14</f>
        <v>5098.866</v>
      </c>
      <c r="F15" s="713">
        <f>F14</f>
        <v>5014.9769999999999</v>
      </c>
      <c r="G15" s="713">
        <f>G14</f>
        <v>1405.9606199999998</v>
      </c>
    </row>
    <row r="16" spans="1:7" ht="40.5" customHeight="1" x14ac:dyDescent="0.25">
      <c r="A16" s="933" t="s">
        <v>1255</v>
      </c>
      <c r="B16" s="945"/>
      <c r="C16" s="945"/>
      <c r="D16" s="945"/>
      <c r="E16" s="945"/>
      <c r="F16" s="945"/>
      <c r="G16" s="934"/>
    </row>
    <row r="17" spans="1:7" ht="51" x14ac:dyDescent="0.25">
      <c r="A17" s="714">
        <v>1</v>
      </c>
      <c r="B17" s="710" t="s">
        <v>1521</v>
      </c>
      <c r="C17" s="711">
        <v>17322371.219999999</v>
      </c>
      <c r="D17" s="711">
        <v>35.04007</v>
      </c>
      <c r="E17" s="711">
        <v>330.93700000000001</v>
      </c>
      <c r="F17" s="711">
        <v>335.50099999999998</v>
      </c>
      <c r="G17" s="711">
        <f>D17+E17-F17</f>
        <v>30.47607000000005</v>
      </c>
    </row>
    <row r="18" spans="1:7" x14ac:dyDescent="0.25">
      <c r="A18" s="933" t="s">
        <v>854</v>
      </c>
      <c r="B18" s="934"/>
      <c r="C18" s="713">
        <f>C17</f>
        <v>17322371.219999999</v>
      </c>
      <c r="D18" s="713">
        <f>D17</f>
        <v>35.04007</v>
      </c>
      <c r="E18" s="713">
        <f>E17</f>
        <v>330.93700000000001</v>
      </c>
      <c r="F18" s="713">
        <f>F17</f>
        <v>335.50099999999998</v>
      </c>
      <c r="G18" s="713">
        <f>G17</f>
        <v>30.47607000000005</v>
      </c>
    </row>
    <row r="19" spans="1:7" x14ac:dyDescent="0.25">
      <c r="A19" s="933" t="s">
        <v>1522</v>
      </c>
      <c r="B19" s="945"/>
      <c r="C19" s="945"/>
      <c r="D19" s="945"/>
      <c r="E19" s="945"/>
      <c r="F19" s="945"/>
      <c r="G19" s="934"/>
    </row>
    <row r="20" spans="1:7" ht="63.75" x14ac:dyDescent="0.25">
      <c r="A20" s="714">
        <v>1</v>
      </c>
      <c r="B20" s="711" t="s">
        <v>1523</v>
      </c>
      <c r="C20" s="711">
        <v>16397.599999999999</v>
      </c>
      <c r="D20" s="712">
        <v>2822.6577900000002</v>
      </c>
      <c r="E20" s="712">
        <v>1180.28901</v>
      </c>
      <c r="F20" s="712">
        <v>850.95412999999996</v>
      </c>
      <c r="G20" s="712">
        <f>D20+E20-F20</f>
        <v>3151.9926700000001</v>
      </c>
    </row>
    <row r="21" spans="1:7" x14ac:dyDescent="0.25">
      <c r="A21" s="933" t="s">
        <v>854</v>
      </c>
      <c r="B21" s="934"/>
      <c r="C21" s="713">
        <f>C20</f>
        <v>16397.599999999999</v>
      </c>
      <c r="D21" s="713">
        <f>D20</f>
        <v>2822.6577900000002</v>
      </c>
      <c r="E21" s="713">
        <f>E20</f>
        <v>1180.28901</v>
      </c>
      <c r="F21" s="713">
        <f>F20</f>
        <v>850.95412999999996</v>
      </c>
      <c r="G21" s="713">
        <f>G20</f>
        <v>3151.9926700000001</v>
      </c>
    </row>
    <row r="22" spans="1:7" ht="42.75" customHeight="1" x14ac:dyDescent="0.25">
      <c r="A22" s="942" t="s">
        <v>1257</v>
      </c>
      <c r="B22" s="943"/>
      <c r="C22" s="943"/>
      <c r="D22" s="943"/>
      <c r="E22" s="943"/>
      <c r="F22" s="943"/>
      <c r="G22" s="944"/>
    </row>
    <row r="23" spans="1:7" ht="38.25" x14ac:dyDescent="0.25">
      <c r="A23" s="715" t="s">
        <v>739</v>
      </c>
      <c r="B23" s="716" t="s">
        <v>1524</v>
      </c>
      <c r="C23" s="711">
        <v>260.3</v>
      </c>
      <c r="D23" s="711">
        <v>82.5</v>
      </c>
      <c r="E23" s="711">
        <f>396.16336-6</f>
        <v>390.16336000000001</v>
      </c>
      <c r="F23" s="711">
        <v>335.85426999999999</v>
      </c>
      <c r="G23" s="711">
        <f>D23+E23-F23</f>
        <v>136.80909000000003</v>
      </c>
    </row>
    <row r="24" spans="1:7" x14ac:dyDescent="0.25">
      <c r="A24" s="933" t="s">
        <v>854</v>
      </c>
      <c r="B24" s="934"/>
      <c r="C24" s="713">
        <f>C23</f>
        <v>260.3</v>
      </c>
      <c r="D24" s="713">
        <f>D23</f>
        <v>82.5</v>
      </c>
      <c r="E24" s="713">
        <f>E23</f>
        <v>390.16336000000001</v>
      </c>
      <c r="F24" s="713">
        <f>F23</f>
        <v>335.85426999999999</v>
      </c>
      <c r="G24" s="713">
        <f>G23</f>
        <v>136.80909000000003</v>
      </c>
    </row>
    <row r="25" spans="1:7" ht="23.25" customHeight="1" x14ac:dyDescent="0.25">
      <c r="A25" s="942" t="s">
        <v>1259</v>
      </c>
      <c r="B25" s="943"/>
      <c r="C25" s="943"/>
      <c r="D25" s="943"/>
      <c r="E25" s="943"/>
      <c r="F25" s="943"/>
      <c r="G25" s="944"/>
    </row>
    <row r="26" spans="1:7" ht="31.5" customHeight="1" x14ac:dyDescent="0.25">
      <c r="A26" s="715">
        <v>2</v>
      </c>
      <c r="B26" s="716" t="s">
        <v>1525</v>
      </c>
      <c r="C26" s="711">
        <v>1750</v>
      </c>
      <c r="D26" s="711">
        <v>71.7</v>
      </c>
      <c r="E26" s="711">
        <v>219.14315999999999</v>
      </c>
      <c r="F26" s="711">
        <v>170.64940000000001</v>
      </c>
      <c r="G26" s="711">
        <f>D26+E26-F26</f>
        <v>120.19376</v>
      </c>
    </row>
    <row r="27" spans="1:7" x14ac:dyDescent="0.25">
      <c r="A27" s="933" t="s">
        <v>854</v>
      </c>
      <c r="B27" s="934"/>
      <c r="C27" s="713">
        <f>C26</f>
        <v>1750</v>
      </c>
      <c r="D27" s="713">
        <f>D26</f>
        <v>71.7</v>
      </c>
      <c r="E27" s="713">
        <f>E26</f>
        <v>219.14315999999999</v>
      </c>
      <c r="F27" s="713">
        <f>F26</f>
        <v>170.64940000000001</v>
      </c>
      <c r="G27" s="713">
        <f>G26</f>
        <v>120.19376</v>
      </c>
    </row>
  </sheetData>
  <mergeCells count="20">
    <mergeCell ref="A25:G25"/>
    <mergeCell ref="A27:B27"/>
    <mergeCell ref="A16:G16"/>
    <mergeCell ref="A18:B18"/>
    <mergeCell ref="A19:G19"/>
    <mergeCell ref="A21:B21"/>
    <mergeCell ref="A22:G22"/>
    <mergeCell ref="A24:B24"/>
    <mergeCell ref="A15:B15"/>
    <mergeCell ref="E1:G1"/>
    <mergeCell ref="A2:G2"/>
    <mergeCell ref="A3:G3"/>
    <mergeCell ref="A6:G6"/>
    <mergeCell ref="A7:G7"/>
    <mergeCell ref="A9:G9"/>
    <mergeCell ref="A10:A11"/>
    <mergeCell ref="B10:B11"/>
    <mergeCell ref="C10:C11"/>
    <mergeCell ref="D10:G10"/>
    <mergeCell ref="A13:G13"/>
  </mergeCells>
  <pageMargins left="0.51181102362204722" right="0.51181102362204722" top="0.74803149606299213" bottom="0.74803149606299213" header="0.31496062992125984" footer="0.31496062992125984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8"/>
  <sheetViews>
    <sheetView tabSelected="1" view="pageBreakPreview" zoomScale="80" zoomScaleSheetLayoutView="80" workbookViewId="0">
      <selection activeCell="F4" sqref="F4:G4"/>
    </sheetView>
  </sheetViews>
  <sheetFormatPr defaultRowHeight="15" x14ac:dyDescent="0.25"/>
  <cols>
    <col min="1" max="1" width="5.85546875" style="717" customWidth="1"/>
    <col min="2" max="2" width="32.28515625" style="717" customWidth="1"/>
    <col min="3" max="3" width="36.42578125" style="717" customWidth="1"/>
    <col min="4" max="4" width="12.5703125" style="717" customWidth="1"/>
    <col min="5" max="5" width="13.140625" style="717" customWidth="1"/>
    <col min="6" max="6" width="13.7109375" style="717" customWidth="1"/>
    <col min="7" max="7" width="18.85546875" style="717" customWidth="1"/>
    <col min="8" max="256" width="9.140625" style="717"/>
    <col min="257" max="257" width="5.85546875" style="717" customWidth="1"/>
    <col min="258" max="258" width="32.28515625" style="717" customWidth="1"/>
    <col min="259" max="259" width="36.42578125" style="717" customWidth="1"/>
    <col min="260" max="260" width="12.5703125" style="717" customWidth="1"/>
    <col min="261" max="261" width="13.140625" style="717" customWidth="1"/>
    <col min="262" max="262" width="13.7109375" style="717" customWidth="1"/>
    <col min="263" max="263" width="18.85546875" style="717" customWidth="1"/>
    <col min="264" max="512" width="9.140625" style="717"/>
    <col min="513" max="513" width="5.85546875" style="717" customWidth="1"/>
    <col min="514" max="514" width="32.28515625" style="717" customWidth="1"/>
    <col min="515" max="515" width="36.42578125" style="717" customWidth="1"/>
    <col min="516" max="516" width="12.5703125" style="717" customWidth="1"/>
    <col min="517" max="517" width="13.140625" style="717" customWidth="1"/>
    <col min="518" max="518" width="13.7109375" style="717" customWidth="1"/>
    <col min="519" max="519" width="18.85546875" style="717" customWidth="1"/>
    <col min="520" max="768" width="9.140625" style="717"/>
    <col min="769" max="769" width="5.85546875" style="717" customWidth="1"/>
    <col min="770" max="770" width="32.28515625" style="717" customWidth="1"/>
    <col min="771" max="771" width="36.42578125" style="717" customWidth="1"/>
    <col min="772" max="772" width="12.5703125" style="717" customWidth="1"/>
    <col min="773" max="773" width="13.140625" style="717" customWidth="1"/>
    <col min="774" max="774" width="13.7109375" style="717" customWidth="1"/>
    <col min="775" max="775" width="18.85546875" style="717" customWidth="1"/>
    <col min="776" max="1024" width="9.140625" style="717"/>
    <col min="1025" max="1025" width="5.85546875" style="717" customWidth="1"/>
    <col min="1026" max="1026" width="32.28515625" style="717" customWidth="1"/>
    <col min="1027" max="1027" width="36.42578125" style="717" customWidth="1"/>
    <col min="1028" max="1028" width="12.5703125" style="717" customWidth="1"/>
    <col min="1029" max="1029" width="13.140625" style="717" customWidth="1"/>
    <col min="1030" max="1030" width="13.7109375" style="717" customWidth="1"/>
    <col min="1031" max="1031" width="18.85546875" style="717" customWidth="1"/>
    <col min="1032" max="1280" width="9.140625" style="717"/>
    <col min="1281" max="1281" width="5.85546875" style="717" customWidth="1"/>
    <col min="1282" max="1282" width="32.28515625" style="717" customWidth="1"/>
    <col min="1283" max="1283" width="36.42578125" style="717" customWidth="1"/>
    <col min="1284" max="1284" width="12.5703125" style="717" customWidth="1"/>
    <col min="1285" max="1285" width="13.140625" style="717" customWidth="1"/>
    <col min="1286" max="1286" width="13.7109375" style="717" customWidth="1"/>
    <col min="1287" max="1287" width="18.85546875" style="717" customWidth="1"/>
    <col min="1288" max="1536" width="9.140625" style="717"/>
    <col min="1537" max="1537" width="5.85546875" style="717" customWidth="1"/>
    <col min="1538" max="1538" width="32.28515625" style="717" customWidth="1"/>
    <col min="1539" max="1539" width="36.42578125" style="717" customWidth="1"/>
    <col min="1540" max="1540" width="12.5703125" style="717" customWidth="1"/>
    <col min="1541" max="1541" width="13.140625" style="717" customWidth="1"/>
    <col min="1542" max="1542" width="13.7109375" style="717" customWidth="1"/>
    <col min="1543" max="1543" width="18.85546875" style="717" customWidth="1"/>
    <col min="1544" max="1792" width="9.140625" style="717"/>
    <col min="1793" max="1793" width="5.85546875" style="717" customWidth="1"/>
    <col min="1794" max="1794" width="32.28515625" style="717" customWidth="1"/>
    <col min="1795" max="1795" width="36.42578125" style="717" customWidth="1"/>
    <col min="1796" max="1796" width="12.5703125" style="717" customWidth="1"/>
    <col min="1797" max="1797" width="13.140625" style="717" customWidth="1"/>
    <col min="1798" max="1798" width="13.7109375" style="717" customWidth="1"/>
    <col min="1799" max="1799" width="18.85546875" style="717" customWidth="1"/>
    <col min="1800" max="2048" width="9.140625" style="717"/>
    <col min="2049" max="2049" width="5.85546875" style="717" customWidth="1"/>
    <col min="2050" max="2050" width="32.28515625" style="717" customWidth="1"/>
    <col min="2051" max="2051" width="36.42578125" style="717" customWidth="1"/>
    <col min="2052" max="2052" width="12.5703125" style="717" customWidth="1"/>
    <col min="2053" max="2053" width="13.140625" style="717" customWidth="1"/>
    <col min="2054" max="2054" width="13.7109375" style="717" customWidth="1"/>
    <col min="2055" max="2055" width="18.85546875" style="717" customWidth="1"/>
    <col min="2056" max="2304" width="9.140625" style="717"/>
    <col min="2305" max="2305" width="5.85546875" style="717" customWidth="1"/>
    <col min="2306" max="2306" width="32.28515625" style="717" customWidth="1"/>
    <col min="2307" max="2307" width="36.42578125" style="717" customWidth="1"/>
    <col min="2308" max="2308" width="12.5703125" style="717" customWidth="1"/>
    <col min="2309" max="2309" width="13.140625" style="717" customWidth="1"/>
    <col min="2310" max="2310" width="13.7109375" style="717" customWidth="1"/>
    <col min="2311" max="2311" width="18.85546875" style="717" customWidth="1"/>
    <col min="2312" max="2560" width="9.140625" style="717"/>
    <col min="2561" max="2561" width="5.85546875" style="717" customWidth="1"/>
    <col min="2562" max="2562" width="32.28515625" style="717" customWidth="1"/>
    <col min="2563" max="2563" width="36.42578125" style="717" customWidth="1"/>
    <col min="2564" max="2564" width="12.5703125" style="717" customWidth="1"/>
    <col min="2565" max="2565" width="13.140625" style="717" customWidth="1"/>
    <col min="2566" max="2566" width="13.7109375" style="717" customWidth="1"/>
    <col min="2567" max="2567" width="18.85546875" style="717" customWidth="1"/>
    <col min="2568" max="2816" width="9.140625" style="717"/>
    <col min="2817" max="2817" width="5.85546875" style="717" customWidth="1"/>
    <col min="2818" max="2818" width="32.28515625" style="717" customWidth="1"/>
    <col min="2819" max="2819" width="36.42578125" style="717" customWidth="1"/>
    <col min="2820" max="2820" width="12.5703125" style="717" customWidth="1"/>
    <col min="2821" max="2821" width="13.140625" style="717" customWidth="1"/>
    <col min="2822" max="2822" width="13.7109375" style="717" customWidth="1"/>
    <col min="2823" max="2823" width="18.85546875" style="717" customWidth="1"/>
    <col min="2824" max="3072" width="9.140625" style="717"/>
    <col min="3073" max="3073" width="5.85546875" style="717" customWidth="1"/>
    <col min="3074" max="3074" width="32.28515625" style="717" customWidth="1"/>
    <col min="3075" max="3075" width="36.42578125" style="717" customWidth="1"/>
    <col min="3076" max="3076" width="12.5703125" style="717" customWidth="1"/>
    <col min="3077" max="3077" width="13.140625" style="717" customWidth="1"/>
    <col min="3078" max="3078" width="13.7109375" style="717" customWidth="1"/>
    <col min="3079" max="3079" width="18.85546875" style="717" customWidth="1"/>
    <col min="3080" max="3328" width="9.140625" style="717"/>
    <col min="3329" max="3329" width="5.85546875" style="717" customWidth="1"/>
    <col min="3330" max="3330" width="32.28515625" style="717" customWidth="1"/>
    <col min="3331" max="3331" width="36.42578125" style="717" customWidth="1"/>
    <col min="3332" max="3332" width="12.5703125" style="717" customWidth="1"/>
    <col min="3333" max="3333" width="13.140625" style="717" customWidth="1"/>
    <col min="3334" max="3334" width="13.7109375" style="717" customWidth="1"/>
    <col min="3335" max="3335" width="18.85546875" style="717" customWidth="1"/>
    <col min="3336" max="3584" width="9.140625" style="717"/>
    <col min="3585" max="3585" width="5.85546875" style="717" customWidth="1"/>
    <col min="3586" max="3586" width="32.28515625" style="717" customWidth="1"/>
    <col min="3587" max="3587" width="36.42578125" style="717" customWidth="1"/>
    <col min="3588" max="3588" width="12.5703125" style="717" customWidth="1"/>
    <col min="3589" max="3589" width="13.140625" style="717" customWidth="1"/>
    <col min="3590" max="3590" width="13.7109375" style="717" customWidth="1"/>
    <col min="3591" max="3591" width="18.85546875" style="717" customWidth="1"/>
    <col min="3592" max="3840" width="9.140625" style="717"/>
    <col min="3841" max="3841" width="5.85546875" style="717" customWidth="1"/>
    <col min="3842" max="3842" width="32.28515625" style="717" customWidth="1"/>
    <col min="3843" max="3843" width="36.42578125" style="717" customWidth="1"/>
    <col min="3844" max="3844" width="12.5703125" style="717" customWidth="1"/>
    <col min="3845" max="3845" width="13.140625" style="717" customWidth="1"/>
    <col min="3846" max="3846" width="13.7109375" style="717" customWidth="1"/>
    <col min="3847" max="3847" width="18.85546875" style="717" customWidth="1"/>
    <col min="3848" max="4096" width="9.140625" style="717"/>
    <col min="4097" max="4097" width="5.85546875" style="717" customWidth="1"/>
    <col min="4098" max="4098" width="32.28515625" style="717" customWidth="1"/>
    <col min="4099" max="4099" width="36.42578125" style="717" customWidth="1"/>
    <col min="4100" max="4100" width="12.5703125" style="717" customWidth="1"/>
    <col min="4101" max="4101" width="13.140625" style="717" customWidth="1"/>
    <col min="4102" max="4102" width="13.7109375" style="717" customWidth="1"/>
    <col min="4103" max="4103" width="18.85546875" style="717" customWidth="1"/>
    <col min="4104" max="4352" width="9.140625" style="717"/>
    <col min="4353" max="4353" width="5.85546875" style="717" customWidth="1"/>
    <col min="4354" max="4354" width="32.28515625" style="717" customWidth="1"/>
    <col min="4355" max="4355" width="36.42578125" style="717" customWidth="1"/>
    <col min="4356" max="4356" width="12.5703125" style="717" customWidth="1"/>
    <col min="4357" max="4357" width="13.140625" style="717" customWidth="1"/>
    <col min="4358" max="4358" width="13.7109375" style="717" customWidth="1"/>
    <col min="4359" max="4359" width="18.85546875" style="717" customWidth="1"/>
    <col min="4360" max="4608" width="9.140625" style="717"/>
    <col min="4609" max="4609" width="5.85546875" style="717" customWidth="1"/>
    <col min="4610" max="4610" width="32.28515625" style="717" customWidth="1"/>
    <col min="4611" max="4611" width="36.42578125" style="717" customWidth="1"/>
    <col min="4612" max="4612" width="12.5703125" style="717" customWidth="1"/>
    <col min="4613" max="4613" width="13.140625" style="717" customWidth="1"/>
    <col min="4614" max="4614" width="13.7109375" style="717" customWidth="1"/>
    <col min="4615" max="4615" width="18.85546875" style="717" customWidth="1"/>
    <col min="4616" max="4864" width="9.140625" style="717"/>
    <col min="4865" max="4865" width="5.85546875" style="717" customWidth="1"/>
    <col min="4866" max="4866" width="32.28515625" style="717" customWidth="1"/>
    <col min="4867" max="4867" width="36.42578125" style="717" customWidth="1"/>
    <col min="4868" max="4868" width="12.5703125" style="717" customWidth="1"/>
    <col min="4869" max="4869" width="13.140625" style="717" customWidth="1"/>
    <col min="4870" max="4870" width="13.7109375" style="717" customWidth="1"/>
    <col min="4871" max="4871" width="18.85546875" style="717" customWidth="1"/>
    <col min="4872" max="5120" width="9.140625" style="717"/>
    <col min="5121" max="5121" width="5.85546875" style="717" customWidth="1"/>
    <col min="5122" max="5122" width="32.28515625" style="717" customWidth="1"/>
    <col min="5123" max="5123" width="36.42578125" style="717" customWidth="1"/>
    <col min="5124" max="5124" width="12.5703125" style="717" customWidth="1"/>
    <col min="5125" max="5125" width="13.140625" style="717" customWidth="1"/>
    <col min="5126" max="5126" width="13.7109375" style="717" customWidth="1"/>
    <col min="5127" max="5127" width="18.85546875" style="717" customWidth="1"/>
    <col min="5128" max="5376" width="9.140625" style="717"/>
    <col min="5377" max="5377" width="5.85546875" style="717" customWidth="1"/>
    <col min="5378" max="5378" width="32.28515625" style="717" customWidth="1"/>
    <col min="5379" max="5379" width="36.42578125" style="717" customWidth="1"/>
    <col min="5380" max="5380" width="12.5703125" style="717" customWidth="1"/>
    <col min="5381" max="5381" width="13.140625" style="717" customWidth="1"/>
    <col min="5382" max="5382" width="13.7109375" style="717" customWidth="1"/>
    <col min="5383" max="5383" width="18.85546875" style="717" customWidth="1"/>
    <col min="5384" max="5632" width="9.140625" style="717"/>
    <col min="5633" max="5633" width="5.85546875" style="717" customWidth="1"/>
    <col min="5634" max="5634" width="32.28515625" style="717" customWidth="1"/>
    <col min="5635" max="5635" width="36.42578125" style="717" customWidth="1"/>
    <col min="5636" max="5636" width="12.5703125" style="717" customWidth="1"/>
    <col min="5637" max="5637" width="13.140625" style="717" customWidth="1"/>
    <col min="5638" max="5638" width="13.7109375" style="717" customWidth="1"/>
    <col min="5639" max="5639" width="18.85546875" style="717" customWidth="1"/>
    <col min="5640" max="5888" width="9.140625" style="717"/>
    <col min="5889" max="5889" width="5.85546875" style="717" customWidth="1"/>
    <col min="5890" max="5890" width="32.28515625" style="717" customWidth="1"/>
    <col min="5891" max="5891" width="36.42578125" style="717" customWidth="1"/>
    <col min="5892" max="5892" width="12.5703125" style="717" customWidth="1"/>
    <col min="5893" max="5893" width="13.140625" style="717" customWidth="1"/>
    <col min="5894" max="5894" width="13.7109375" style="717" customWidth="1"/>
    <col min="5895" max="5895" width="18.85546875" style="717" customWidth="1"/>
    <col min="5896" max="6144" width="9.140625" style="717"/>
    <col min="6145" max="6145" width="5.85546875" style="717" customWidth="1"/>
    <col min="6146" max="6146" width="32.28515625" style="717" customWidth="1"/>
    <col min="6147" max="6147" width="36.42578125" style="717" customWidth="1"/>
    <col min="6148" max="6148" width="12.5703125" style="717" customWidth="1"/>
    <col min="6149" max="6149" width="13.140625" style="717" customWidth="1"/>
    <col min="6150" max="6150" width="13.7109375" style="717" customWidth="1"/>
    <col min="6151" max="6151" width="18.85546875" style="717" customWidth="1"/>
    <col min="6152" max="6400" width="9.140625" style="717"/>
    <col min="6401" max="6401" width="5.85546875" style="717" customWidth="1"/>
    <col min="6402" max="6402" width="32.28515625" style="717" customWidth="1"/>
    <col min="6403" max="6403" width="36.42578125" style="717" customWidth="1"/>
    <col min="6404" max="6404" width="12.5703125" style="717" customWidth="1"/>
    <col min="6405" max="6405" width="13.140625" style="717" customWidth="1"/>
    <col min="6406" max="6406" width="13.7109375" style="717" customWidth="1"/>
    <col min="6407" max="6407" width="18.85546875" style="717" customWidth="1"/>
    <col min="6408" max="6656" width="9.140625" style="717"/>
    <col min="6657" max="6657" width="5.85546875" style="717" customWidth="1"/>
    <col min="6658" max="6658" width="32.28515625" style="717" customWidth="1"/>
    <col min="6659" max="6659" width="36.42578125" style="717" customWidth="1"/>
    <col min="6660" max="6660" width="12.5703125" style="717" customWidth="1"/>
    <col min="6661" max="6661" width="13.140625" style="717" customWidth="1"/>
    <col min="6662" max="6662" width="13.7109375" style="717" customWidth="1"/>
    <col min="6663" max="6663" width="18.85546875" style="717" customWidth="1"/>
    <col min="6664" max="6912" width="9.140625" style="717"/>
    <col min="6913" max="6913" width="5.85546875" style="717" customWidth="1"/>
    <col min="6914" max="6914" width="32.28515625" style="717" customWidth="1"/>
    <col min="6915" max="6915" width="36.42578125" style="717" customWidth="1"/>
    <col min="6916" max="6916" width="12.5703125" style="717" customWidth="1"/>
    <col min="6917" max="6917" width="13.140625" style="717" customWidth="1"/>
    <col min="6918" max="6918" width="13.7109375" style="717" customWidth="1"/>
    <col min="6919" max="6919" width="18.85546875" style="717" customWidth="1"/>
    <col min="6920" max="7168" width="9.140625" style="717"/>
    <col min="7169" max="7169" width="5.85546875" style="717" customWidth="1"/>
    <col min="7170" max="7170" width="32.28515625" style="717" customWidth="1"/>
    <col min="7171" max="7171" width="36.42578125" style="717" customWidth="1"/>
    <col min="7172" max="7172" width="12.5703125" style="717" customWidth="1"/>
    <col min="7173" max="7173" width="13.140625" style="717" customWidth="1"/>
    <col min="7174" max="7174" width="13.7109375" style="717" customWidth="1"/>
    <col min="7175" max="7175" width="18.85546875" style="717" customWidth="1"/>
    <col min="7176" max="7424" width="9.140625" style="717"/>
    <col min="7425" max="7425" width="5.85546875" style="717" customWidth="1"/>
    <col min="7426" max="7426" width="32.28515625" style="717" customWidth="1"/>
    <col min="7427" max="7427" width="36.42578125" style="717" customWidth="1"/>
    <col min="7428" max="7428" width="12.5703125" style="717" customWidth="1"/>
    <col min="7429" max="7429" width="13.140625" style="717" customWidth="1"/>
    <col min="7430" max="7430" width="13.7109375" style="717" customWidth="1"/>
    <col min="7431" max="7431" width="18.85546875" style="717" customWidth="1"/>
    <col min="7432" max="7680" width="9.140625" style="717"/>
    <col min="7681" max="7681" width="5.85546875" style="717" customWidth="1"/>
    <col min="7682" max="7682" width="32.28515625" style="717" customWidth="1"/>
    <col min="7683" max="7683" width="36.42578125" style="717" customWidth="1"/>
    <col min="7684" max="7684" width="12.5703125" style="717" customWidth="1"/>
    <col min="7685" max="7685" width="13.140625" style="717" customWidth="1"/>
    <col min="7686" max="7686" width="13.7109375" style="717" customWidth="1"/>
    <col min="7687" max="7687" width="18.85546875" style="717" customWidth="1"/>
    <col min="7688" max="7936" width="9.140625" style="717"/>
    <col min="7937" max="7937" width="5.85546875" style="717" customWidth="1"/>
    <col min="7938" max="7938" width="32.28515625" style="717" customWidth="1"/>
    <col min="7939" max="7939" width="36.42578125" style="717" customWidth="1"/>
    <col min="7940" max="7940" width="12.5703125" style="717" customWidth="1"/>
    <col min="7941" max="7941" width="13.140625" style="717" customWidth="1"/>
    <col min="7942" max="7942" width="13.7109375" style="717" customWidth="1"/>
    <col min="7943" max="7943" width="18.85546875" style="717" customWidth="1"/>
    <col min="7944" max="8192" width="9.140625" style="717"/>
    <col min="8193" max="8193" width="5.85546875" style="717" customWidth="1"/>
    <col min="8194" max="8194" width="32.28515625" style="717" customWidth="1"/>
    <col min="8195" max="8195" width="36.42578125" style="717" customWidth="1"/>
    <col min="8196" max="8196" width="12.5703125" style="717" customWidth="1"/>
    <col min="8197" max="8197" width="13.140625" style="717" customWidth="1"/>
    <col min="8198" max="8198" width="13.7109375" style="717" customWidth="1"/>
    <col min="8199" max="8199" width="18.85546875" style="717" customWidth="1"/>
    <col min="8200" max="8448" width="9.140625" style="717"/>
    <col min="8449" max="8449" width="5.85546875" style="717" customWidth="1"/>
    <col min="8450" max="8450" width="32.28515625" style="717" customWidth="1"/>
    <col min="8451" max="8451" width="36.42578125" style="717" customWidth="1"/>
    <col min="8452" max="8452" width="12.5703125" style="717" customWidth="1"/>
    <col min="8453" max="8453" width="13.140625" style="717" customWidth="1"/>
    <col min="8454" max="8454" width="13.7109375" style="717" customWidth="1"/>
    <col min="8455" max="8455" width="18.85546875" style="717" customWidth="1"/>
    <col min="8456" max="8704" width="9.140625" style="717"/>
    <col min="8705" max="8705" width="5.85546875" style="717" customWidth="1"/>
    <col min="8706" max="8706" width="32.28515625" style="717" customWidth="1"/>
    <col min="8707" max="8707" width="36.42578125" style="717" customWidth="1"/>
    <col min="8708" max="8708" width="12.5703125" style="717" customWidth="1"/>
    <col min="8709" max="8709" width="13.140625" style="717" customWidth="1"/>
    <col min="8710" max="8710" width="13.7109375" style="717" customWidth="1"/>
    <col min="8711" max="8711" width="18.85546875" style="717" customWidth="1"/>
    <col min="8712" max="8960" width="9.140625" style="717"/>
    <col min="8961" max="8961" width="5.85546875" style="717" customWidth="1"/>
    <col min="8962" max="8962" width="32.28515625" style="717" customWidth="1"/>
    <col min="8963" max="8963" width="36.42578125" style="717" customWidth="1"/>
    <col min="8964" max="8964" width="12.5703125" style="717" customWidth="1"/>
    <col min="8965" max="8965" width="13.140625" style="717" customWidth="1"/>
    <col min="8966" max="8966" width="13.7109375" style="717" customWidth="1"/>
    <col min="8967" max="8967" width="18.85546875" style="717" customWidth="1"/>
    <col min="8968" max="9216" width="9.140625" style="717"/>
    <col min="9217" max="9217" width="5.85546875" style="717" customWidth="1"/>
    <col min="9218" max="9218" width="32.28515625" style="717" customWidth="1"/>
    <col min="9219" max="9219" width="36.42578125" style="717" customWidth="1"/>
    <col min="9220" max="9220" width="12.5703125" style="717" customWidth="1"/>
    <col min="9221" max="9221" width="13.140625" style="717" customWidth="1"/>
    <col min="9222" max="9222" width="13.7109375" style="717" customWidth="1"/>
    <col min="9223" max="9223" width="18.85546875" style="717" customWidth="1"/>
    <col min="9224" max="9472" width="9.140625" style="717"/>
    <col min="9473" max="9473" width="5.85546875" style="717" customWidth="1"/>
    <col min="9474" max="9474" width="32.28515625" style="717" customWidth="1"/>
    <col min="9475" max="9475" width="36.42578125" style="717" customWidth="1"/>
    <col min="9476" max="9476" width="12.5703125" style="717" customWidth="1"/>
    <col min="9477" max="9477" width="13.140625" style="717" customWidth="1"/>
    <col min="9478" max="9478" width="13.7109375" style="717" customWidth="1"/>
    <col min="9479" max="9479" width="18.85546875" style="717" customWidth="1"/>
    <col min="9480" max="9728" width="9.140625" style="717"/>
    <col min="9729" max="9729" width="5.85546875" style="717" customWidth="1"/>
    <col min="9730" max="9730" width="32.28515625" style="717" customWidth="1"/>
    <col min="9731" max="9731" width="36.42578125" style="717" customWidth="1"/>
    <col min="9732" max="9732" width="12.5703125" style="717" customWidth="1"/>
    <col min="9733" max="9733" width="13.140625" style="717" customWidth="1"/>
    <col min="9734" max="9734" width="13.7109375" style="717" customWidth="1"/>
    <col min="9735" max="9735" width="18.85546875" style="717" customWidth="1"/>
    <col min="9736" max="9984" width="9.140625" style="717"/>
    <col min="9985" max="9985" width="5.85546875" style="717" customWidth="1"/>
    <col min="9986" max="9986" width="32.28515625" style="717" customWidth="1"/>
    <col min="9987" max="9987" width="36.42578125" style="717" customWidth="1"/>
    <col min="9988" max="9988" width="12.5703125" style="717" customWidth="1"/>
    <col min="9989" max="9989" width="13.140625" style="717" customWidth="1"/>
    <col min="9990" max="9990" width="13.7109375" style="717" customWidth="1"/>
    <col min="9991" max="9991" width="18.85546875" style="717" customWidth="1"/>
    <col min="9992" max="10240" width="9.140625" style="717"/>
    <col min="10241" max="10241" width="5.85546875" style="717" customWidth="1"/>
    <col min="10242" max="10242" width="32.28515625" style="717" customWidth="1"/>
    <col min="10243" max="10243" width="36.42578125" style="717" customWidth="1"/>
    <col min="10244" max="10244" width="12.5703125" style="717" customWidth="1"/>
    <col min="10245" max="10245" width="13.140625" style="717" customWidth="1"/>
    <col min="10246" max="10246" width="13.7109375" style="717" customWidth="1"/>
    <col min="10247" max="10247" width="18.85546875" style="717" customWidth="1"/>
    <col min="10248" max="10496" width="9.140625" style="717"/>
    <col min="10497" max="10497" width="5.85546875" style="717" customWidth="1"/>
    <col min="10498" max="10498" width="32.28515625" style="717" customWidth="1"/>
    <col min="10499" max="10499" width="36.42578125" style="717" customWidth="1"/>
    <col min="10500" max="10500" width="12.5703125" style="717" customWidth="1"/>
    <col min="10501" max="10501" width="13.140625" style="717" customWidth="1"/>
    <col min="10502" max="10502" width="13.7109375" style="717" customWidth="1"/>
    <col min="10503" max="10503" width="18.85546875" style="717" customWidth="1"/>
    <col min="10504" max="10752" width="9.140625" style="717"/>
    <col min="10753" max="10753" width="5.85546875" style="717" customWidth="1"/>
    <col min="10754" max="10754" width="32.28515625" style="717" customWidth="1"/>
    <col min="10755" max="10755" width="36.42578125" style="717" customWidth="1"/>
    <col min="10756" max="10756" width="12.5703125" style="717" customWidth="1"/>
    <col min="10757" max="10757" width="13.140625" style="717" customWidth="1"/>
    <col min="10758" max="10758" width="13.7109375" style="717" customWidth="1"/>
    <col min="10759" max="10759" width="18.85546875" style="717" customWidth="1"/>
    <col min="10760" max="11008" width="9.140625" style="717"/>
    <col min="11009" max="11009" width="5.85546875" style="717" customWidth="1"/>
    <col min="11010" max="11010" width="32.28515625" style="717" customWidth="1"/>
    <col min="11011" max="11011" width="36.42578125" style="717" customWidth="1"/>
    <col min="11012" max="11012" width="12.5703125" style="717" customWidth="1"/>
    <col min="11013" max="11013" width="13.140625" style="717" customWidth="1"/>
    <col min="11014" max="11014" width="13.7109375" style="717" customWidth="1"/>
    <col min="11015" max="11015" width="18.85546875" style="717" customWidth="1"/>
    <col min="11016" max="11264" width="9.140625" style="717"/>
    <col min="11265" max="11265" width="5.85546875" style="717" customWidth="1"/>
    <col min="11266" max="11266" width="32.28515625" style="717" customWidth="1"/>
    <col min="11267" max="11267" width="36.42578125" style="717" customWidth="1"/>
    <col min="11268" max="11268" width="12.5703125" style="717" customWidth="1"/>
    <col min="11269" max="11269" width="13.140625" style="717" customWidth="1"/>
    <col min="11270" max="11270" width="13.7109375" style="717" customWidth="1"/>
    <col min="11271" max="11271" width="18.85546875" style="717" customWidth="1"/>
    <col min="11272" max="11520" width="9.140625" style="717"/>
    <col min="11521" max="11521" width="5.85546875" style="717" customWidth="1"/>
    <col min="11522" max="11522" width="32.28515625" style="717" customWidth="1"/>
    <col min="11523" max="11523" width="36.42578125" style="717" customWidth="1"/>
    <col min="11524" max="11524" width="12.5703125" style="717" customWidth="1"/>
    <col min="11525" max="11525" width="13.140625" style="717" customWidth="1"/>
    <col min="11526" max="11526" width="13.7109375" style="717" customWidth="1"/>
    <col min="11527" max="11527" width="18.85546875" style="717" customWidth="1"/>
    <col min="11528" max="11776" width="9.140625" style="717"/>
    <col min="11777" max="11777" width="5.85546875" style="717" customWidth="1"/>
    <col min="11778" max="11778" width="32.28515625" style="717" customWidth="1"/>
    <col min="11779" max="11779" width="36.42578125" style="717" customWidth="1"/>
    <col min="11780" max="11780" width="12.5703125" style="717" customWidth="1"/>
    <col min="11781" max="11781" width="13.140625" style="717" customWidth="1"/>
    <col min="11782" max="11782" width="13.7109375" style="717" customWidth="1"/>
    <col min="11783" max="11783" width="18.85546875" style="717" customWidth="1"/>
    <col min="11784" max="12032" width="9.140625" style="717"/>
    <col min="12033" max="12033" width="5.85546875" style="717" customWidth="1"/>
    <col min="12034" max="12034" width="32.28515625" style="717" customWidth="1"/>
    <col min="12035" max="12035" width="36.42578125" style="717" customWidth="1"/>
    <col min="12036" max="12036" width="12.5703125" style="717" customWidth="1"/>
    <col min="12037" max="12037" width="13.140625" style="717" customWidth="1"/>
    <col min="12038" max="12038" width="13.7109375" style="717" customWidth="1"/>
    <col min="12039" max="12039" width="18.85546875" style="717" customWidth="1"/>
    <col min="12040" max="12288" width="9.140625" style="717"/>
    <col min="12289" max="12289" width="5.85546875" style="717" customWidth="1"/>
    <col min="12290" max="12290" width="32.28515625" style="717" customWidth="1"/>
    <col min="12291" max="12291" width="36.42578125" style="717" customWidth="1"/>
    <col min="12292" max="12292" width="12.5703125" style="717" customWidth="1"/>
    <col min="12293" max="12293" width="13.140625" style="717" customWidth="1"/>
    <col min="12294" max="12294" width="13.7109375" style="717" customWidth="1"/>
    <col min="12295" max="12295" width="18.85546875" style="717" customWidth="1"/>
    <col min="12296" max="12544" width="9.140625" style="717"/>
    <col min="12545" max="12545" width="5.85546875" style="717" customWidth="1"/>
    <col min="12546" max="12546" width="32.28515625" style="717" customWidth="1"/>
    <col min="12547" max="12547" width="36.42578125" style="717" customWidth="1"/>
    <col min="12548" max="12548" width="12.5703125" style="717" customWidth="1"/>
    <col min="12549" max="12549" width="13.140625" style="717" customWidth="1"/>
    <col min="12550" max="12550" width="13.7109375" style="717" customWidth="1"/>
    <col min="12551" max="12551" width="18.85546875" style="717" customWidth="1"/>
    <col min="12552" max="12800" width="9.140625" style="717"/>
    <col min="12801" max="12801" width="5.85546875" style="717" customWidth="1"/>
    <col min="12802" max="12802" width="32.28515625" style="717" customWidth="1"/>
    <col min="12803" max="12803" width="36.42578125" style="717" customWidth="1"/>
    <col min="12804" max="12804" width="12.5703125" style="717" customWidth="1"/>
    <col min="12805" max="12805" width="13.140625" style="717" customWidth="1"/>
    <col min="12806" max="12806" width="13.7109375" style="717" customWidth="1"/>
    <col min="12807" max="12807" width="18.85546875" style="717" customWidth="1"/>
    <col min="12808" max="13056" width="9.140625" style="717"/>
    <col min="13057" max="13057" width="5.85546875" style="717" customWidth="1"/>
    <col min="13058" max="13058" width="32.28515625" style="717" customWidth="1"/>
    <col min="13059" max="13059" width="36.42578125" style="717" customWidth="1"/>
    <col min="13060" max="13060" width="12.5703125" style="717" customWidth="1"/>
    <col min="13061" max="13061" width="13.140625" style="717" customWidth="1"/>
    <col min="13062" max="13062" width="13.7109375" style="717" customWidth="1"/>
    <col min="13063" max="13063" width="18.85546875" style="717" customWidth="1"/>
    <col min="13064" max="13312" width="9.140625" style="717"/>
    <col min="13313" max="13313" width="5.85546875" style="717" customWidth="1"/>
    <col min="13314" max="13314" width="32.28515625" style="717" customWidth="1"/>
    <col min="13315" max="13315" width="36.42578125" style="717" customWidth="1"/>
    <col min="13316" max="13316" width="12.5703125" style="717" customWidth="1"/>
    <col min="13317" max="13317" width="13.140625" style="717" customWidth="1"/>
    <col min="13318" max="13318" width="13.7109375" style="717" customWidth="1"/>
    <col min="13319" max="13319" width="18.85546875" style="717" customWidth="1"/>
    <col min="13320" max="13568" width="9.140625" style="717"/>
    <col min="13569" max="13569" width="5.85546875" style="717" customWidth="1"/>
    <col min="13570" max="13570" width="32.28515625" style="717" customWidth="1"/>
    <col min="13571" max="13571" width="36.42578125" style="717" customWidth="1"/>
    <col min="13572" max="13572" width="12.5703125" style="717" customWidth="1"/>
    <col min="13573" max="13573" width="13.140625" style="717" customWidth="1"/>
    <col min="13574" max="13574" width="13.7109375" style="717" customWidth="1"/>
    <col min="13575" max="13575" width="18.85546875" style="717" customWidth="1"/>
    <col min="13576" max="13824" width="9.140625" style="717"/>
    <col min="13825" max="13825" width="5.85546875" style="717" customWidth="1"/>
    <col min="13826" max="13826" width="32.28515625" style="717" customWidth="1"/>
    <col min="13827" max="13827" width="36.42578125" style="717" customWidth="1"/>
    <col min="13828" max="13828" width="12.5703125" style="717" customWidth="1"/>
    <col min="13829" max="13829" width="13.140625" style="717" customWidth="1"/>
    <col min="13830" max="13830" width="13.7109375" style="717" customWidth="1"/>
    <col min="13831" max="13831" width="18.85546875" style="717" customWidth="1"/>
    <col min="13832" max="14080" width="9.140625" style="717"/>
    <col min="14081" max="14081" width="5.85546875" style="717" customWidth="1"/>
    <col min="14082" max="14082" width="32.28515625" style="717" customWidth="1"/>
    <col min="14083" max="14083" width="36.42578125" style="717" customWidth="1"/>
    <col min="14084" max="14084" width="12.5703125" style="717" customWidth="1"/>
    <col min="14085" max="14085" width="13.140625" style="717" customWidth="1"/>
    <col min="14086" max="14086" width="13.7109375" style="717" customWidth="1"/>
    <col min="14087" max="14087" width="18.85546875" style="717" customWidth="1"/>
    <col min="14088" max="14336" width="9.140625" style="717"/>
    <col min="14337" max="14337" width="5.85546875" style="717" customWidth="1"/>
    <col min="14338" max="14338" width="32.28515625" style="717" customWidth="1"/>
    <col min="14339" max="14339" width="36.42578125" style="717" customWidth="1"/>
    <col min="14340" max="14340" width="12.5703125" style="717" customWidth="1"/>
    <col min="14341" max="14341" width="13.140625" style="717" customWidth="1"/>
    <col min="14342" max="14342" width="13.7109375" style="717" customWidth="1"/>
    <col min="14343" max="14343" width="18.85546875" style="717" customWidth="1"/>
    <col min="14344" max="14592" width="9.140625" style="717"/>
    <col min="14593" max="14593" width="5.85546875" style="717" customWidth="1"/>
    <col min="14594" max="14594" width="32.28515625" style="717" customWidth="1"/>
    <col min="14595" max="14595" width="36.42578125" style="717" customWidth="1"/>
    <col min="14596" max="14596" width="12.5703125" style="717" customWidth="1"/>
    <col min="14597" max="14597" width="13.140625" style="717" customWidth="1"/>
    <col min="14598" max="14598" width="13.7109375" style="717" customWidth="1"/>
    <col min="14599" max="14599" width="18.85546875" style="717" customWidth="1"/>
    <col min="14600" max="14848" width="9.140625" style="717"/>
    <col min="14849" max="14849" width="5.85546875" style="717" customWidth="1"/>
    <col min="14850" max="14850" width="32.28515625" style="717" customWidth="1"/>
    <col min="14851" max="14851" width="36.42578125" style="717" customWidth="1"/>
    <col min="14852" max="14852" width="12.5703125" style="717" customWidth="1"/>
    <col min="14853" max="14853" width="13.140625" style="717" customWidth="1"/>
    <col min="14854" max="14854" width="13.7109375" style="717" customWidth="1"/>
    <col min="14855" max="14855" width="18.85546875" style="717" customWidth="1"/>
    <col min="14856" max="15104" width="9.140625" style="717"/>
    <col min="15105" max="15105" width="5.85546875" style="717" customWidth="1"/>
    <col min="15106" max="15106" width="32.28515625" style="717" customWidth="1"/>
    <col min="15107" max="15107" width="36.42578125" style="717" customWidth="1"/>
    <col min="15108" max="15108" width="12.5703125" style="717" customWidth="1"/>
    <col min="15109" max="15109" width="13.140625" style="717" customWidth="1"/>
    <col min="15110" max="15110" width="13.7109375" style="717" customWidth="1"/>
    <col min="15111" max="15111" width="18.85546875" style="717" customWidth="1"/>
    <col min="15112" max="15360" width="9.140625" style="717"/>
    <col min="15361" max="15361" width="5.85546875" style="717" customWidth="1"/>
    <col min="15362" max="15362" width="32.28515625" style="717" customWidth="1"/>
    <col min="15363" max="15363" width="36.42578125" style="717" customWidth="1"/>
    <col min="15364" max="15364" width="12.5703125" style="717" customWidth="1"/>
    <col min="15365" max="15365" width="13.140625" style="717" customWidth="1"/>
    <col min="15366" max="15366" width="13.7109375" style="717" customWidth="1"/>
    <col min="15367" max="15367" width="18.85546875" style="717" customWidth="1"/>
    <col min="15368" max="15616" width="9.140625" style="717"/>
    <col min="15617" max="15617" width="5.85546875" style="717" customWidth="1"/>
    <col min="15618" max="15618" width="32.28515625" style="717" customWidth="1"/>
    <col min="15619" max="15619" width="36.42578125" style="717" customWidth="1"/>
    <col min="15620" max="15620" width="12.5703125" style="717" customWidth="1"/>
    <col min="15621" max="15621" width="13.140625" style="717" customWidth="1"/>
    <col min="15622" max="15622" width="13.7109375" style="717" customWidth="1"/>
    <col min="15623" max="15623" width="18.85546875" style="717" customWidth="1"/>
    <col min="15624" max="15872" width="9.140625" style="717"/>
    <col min="15873" max="15873" width="5.85546875" style="717" customWidth="1"/>
    <col min="15874" max="15874" width="32.28515625" style="717" customWidth="1"/>
    <col min="15875" max="15875" width="36.42578125" style="717" customWidth="1"/>
    <col min="15876" max="15876" width="12.5703125" style="717" customWidth="1"/>
    <col min="15877" max="15877" width="13.140625" style="717" customWidth="1"/>
    <col min="15878" max="15878" width="13.7109375" style="717" customWidth="1"/>
    <col min="15879" max="15879" width="18.85546875" style="717" customWidth="1"/>
    <col min="15880" max="16128" width="9.140625" style="717"/>
    <col min="16129" max="16129" width="5.85546875" style="717" customWidth="1"/>
    <col min="16130" max="16130" width="32.28515625" style="717" customWidth="1"/>
    <col min="16131" max="16131" width="36.42578125" style="717" customWidth="1"/>
    <col min="16132" max="16132" width="12.5703125" style="717" customWidth="1"/>
    <col min="16133" max="16133" width="13.140625" style="717" customWidth="1"/>
    <col min="16134" max="16134" width="13.7109375" style="717" customWidth="1"/>
    <col min="16135" max="16135" width="18.85546875" style="717" customWidth="1"/>
    <col min="16136" max="16384" width="9.140625" style="717"/>
  </cols>
  <sheetData>
    <row r="1" spans="1:7" x14ac:dyDescent="0.25">
      <c r="F1" s="718"/>
      <c r="G1" s="718" t="s">
        <v>791</v>
      </c>
    </row>
    <row r="2" spans="1:7" x14ac:dyDescent="0.25">
      <c r="A2" s="949" t="s">
        <v>980</v>
      </c>
      <c r="B2" s="949"/>
      <c r="C2" s="949"/>
      <c r="D2" s="949"/>
      <c r="E2" s="949"/>
      <c r="F2" s="949"/>
      <c r="G2" s="949"/>
    </row>
    <row r="3" spans="1:7" x14ac:dyDescent="0.25">
      <c r="A3" s="949" t="s">
        <v>792</v>
      </c>
      <c r="B3" s="949"/>
      <c r="C3" s="949"/>
      <c r="D3" s="949"/>
      <c r="E3" s="949"/>
      <c r="F3" s="949"/>
      <c r="G3" s="949"/>
    </row>
    <row r="4" spans="1:7" x14ac:dyDescent="0.25">
      <c r="F4" s="807" t="s">
        <v>1564</v>
      </c>
      <c r="G4" s="807"/>
    </row>
    <row r="5" spans="1:7" ht="13.9" x14ac:dyDescent="0.25">
      <c r="F5" s="700"/>
      <c r="G5" s="700"/>
    </row>
    <row r="6" spans="1:7" x14ac:dyDescent="0.25">
      <c r="A6" s="950" t="s">
        <v>879</v>
      </c>
      <c r="B6" s="950"/>
      <c r="C6" s="950"/>
      <c r="D6" s="950"/>
      <c r="E6" s="950"/>
      <c r="F6" s="950"/>
      <c r="G6" s="950"/>
    </row>
    <row r="7" spans="1:7" ht="33" customHeight="1" x14ac:dyDescent="0.25">
      <c r="A7" s="951" t="s">
        <v>1526</v>
      </c>
      <c r="B7" s="951"/>
      <c r="C7" s="951"/>
      <c r="D7" s="951"/>
      <c r="E7" s="951"/>
      <c r="F7" s="951"/>
      <c r="G7" s="951"/>
    </row>
    <row r="8" spans="1:7" ht="19.5" customHeight="1" x14ac:dyDescent="0.25">
      <c r="A8" s="719"/>
      <c r="B8" s="719"/>
      <c r="C8" s="719"/>
      <c r="D8" s="719"/>
      <c r="E8" s="719"/>
      <c r="F8" s="719"/>
      <c r="G8" s="720" t="s">
        <v>849</v>
      </c>
    </row>
    <row r="9" spans="1:7" ht="60" x14ac:dyDescent="0.25">
      <c r="A9" s="721" t="s">
        <v>654</v>
      </c>
      <c r="B9" s="721" t="s">
        <v>1527</v>
      </c>
      <c r="C9" s="721" t="s">
        <v>1528</v>
      </c>
      <c r="D9" s="721" t="s">
        <v>1529</v>
      </c>
      <c r="E9" s="721" t="s">
        <v>1530</v>
      </c>
      <c r="F9" s="721" t="s">
        <v>1531</v>
      </c>
      <c r="G9" s="721" t="s">
        <v>1532</v>
      </c>
    </row>
    <row r="10" spans="1:7" ht="13.9" x14ac:dyDescent="0.25">
      <c r="A10" s="721">
        <v>1</v>
      </c>
      <c r="B10" s="721">
        <v>2</v>
      </c>
      <c r="C10" s="721">
        <v>3</v>
      </c>
      <c r="D10" s="721">
        <v>4</v>
      </c>
      <c r="E10" s="721">
        <v>5</v>
      </c>
      <c r="F10" s="721">
        <v>6</v>
      </c>
      <c r="G10" s="721">
        <v>7</v>
      </c>
    </row>
    <row r="11" spans="1:7" ht="157.5" x14ac:dyDescent="0.25">
      <c r="A11" s="722" t="s">
        <v>739</v>
      </c>
      <c r="B11" s="723" t="s">
        <v>1533</v>
      </c>
      <c r="C11" s="724" t="s">
        <v>1534</v>
      </c>
      <c r="D11" s="725">
        <v>55.698999999999998</v>
      </c>
      <c r="E11" s="726">
        <v>0</v>
      </c>
      <c r="F11" s="725">
        <v>55.698999999999998</v>
      </c>
      <c r="G11" s="726">
        <v>0</v>
      </c>
    </row>
    <row r="12" spans="1:7" ht="157.5" x14ac:dyDescent="0.25">
      <c r="A12" s="722">
        <v>2</v>
      </c>
      <c r="B12" s="727" t="s">
        <v>1535</v>
      </c>
      <c r="C12" s="724" t="s">
        <v>1536</v>
      </c>
      <c r="D12" s="728">
        <v>257.29649999999998</v>
      </c>
      <c r="E12" s="726">
        <v>0</v>
      </c>
      <c r="F12" s="728">
        <v>257.29649999999998</v>
      </c>
      <c r="G12" s="726">
        <v>0</v>
      </c>
    </row>
    <row r="13" spans="1:7" ht="157.5" x14ac:dyDescent="0.25">
      <c r="A13" s="722">
        <v>3</v>
      </c>
      <c r="B13" s="729" t="s">
        <v>1537</v>
      </c>
      <c r="C13" s="724" t="s">
        <v>1538</v>
      </c>
      <c r="D13" s="728">
        <v>170</v>
      </c>
      <c r="E13" s="726">
        <v>0</v>
      </c>
      <c r="F13" s="728">
        <v>170</v>
      </c>
      <c r="G13" s="726">
        <v>0</v>
      </c>
    </row>
    <row r="14" spans="1:7" ht="157.5" x14ac:dyDescent="0.25">
      <c r="A14" s="722">
        <v>4</v>
      </c>
      <c r="B14" s="729" t="s">
        <v>1539</v>
      </c>
      <c r="C14" s="724" t="s">
        <v>1536</v>
      </c>
      <c r="D14" s="728">
        <v>150</v>
      </c>
      <c r="E14" s="726">
        <v>0</v>
      </c>
      <c r="F14" s="728">
        <v>150</v>
      </c>
      <c r="G14" s="726">
        <v>0</v>
      </c>
    </row>
    <row r="15" spans="1:7" ht="356.25" x14ac:dyDescent="0.25">
      <c r="A15" s="722">
        <v>5</v>
      </c>
      <c r="B15" s="729" t="s">
        <v>1540</v>
      </c>
      <c r="C15" s="724" t="s">
        <v>1536</v>
      </c>
      <c r="D15" s="728">
        <v>122.374</v>
      </c>
      <c r="E15" s="726">
        <v>0</v>
      </c>
      <c r="F15" s="728">
        <v>122.374</v>
      </c>
      <c r="G15" s="726">
        <v>0</v>
      </c>
    </row>
    <row r="16" spans="1:7" ht="176.25" customHeight="1" x14ac:dyDescent="0.25">
      <c r="A16" s="722">
        <v>6</v>
      </c>
      <c r="B16" s="729" t="s">
        <v>1541</v>
      </c>
      <c r="C16" s="724" t="s">
        <v>1542</v>
      </c>
      <c r="D16" s="728">
        <v>387.40800000000002</v>
      </c>
      <c r="E16" s="726">
        <v>0</v>
      </c>
      <c r="F16" s="728">
        <v>387.40800000000002</v>
      </c>
      <c r="G16" s="726">
        <v>0</v>
      </c>
    </row>
    <row r="17" spans="1:7" ht="157.5" x14ac:dyDescent="0.25">
      <c r="A17" s="722">
        <v>7</v>
      </c>
      <c r="B17" s="729" t="s">
        <v>1543</v>
      </c>
      <c r="C17" s="724" t="s">
        <v>1536</v>
      </c>
      <c r="D17" s="728">
        <v>73.7</v>
      </c>
      <c r="E17" s="726">
        <v>0</v>
      </c>
      <c r="F17" s="728">
        <v>73.7</v>
      </c>
      <c r="G17" s="726">
        <v>0</v>
      </c>
    </row>
    <row r="18" spans="1:7" s="731" customFormat="1" ht="14.25" x14ac:dyDescent="0.2">
      <c r="A18" s="946" t="s">
        <v>951</v>
      </c>
      <c r="B18" s="947"/>
      <c r="C18" s="948"/>
      <c r="D18" s="730">
        <f>SUM(D11:D17)</f>
        <v>1216.4775000000002</v>
      </c>
      <c r="E18" s="730">
        <f>SUM(E11:E17)</f>
        <v>0</v>
      </c>
      <c r="F18" s="730">
        <f>SUM(F11:F17)</f>
        <v>1216.4775000000002</v>
      </c>
      <c r="G18" s="730">
        <f>SUM(G11:G17)</f>
        <v>0</v>
      </c>
    </row>
  </sheetData>
  <mergeCells count="6">
    <mergeCell ref="A18:C18"/>
    <mergeCell ref="A2:G2"/>
    <mergeCell ref="A3:G3"/>
    <mergeCell ref="F4:G4"/>
    <mergeCell ref="A6:G6"/>
    <mergeCell ref="A7:G7"/>
  </mergeCells>
  <pageMargins left="1.1023622047244095" right="0.51181102362204722" top="0.35433070866141736" bottom="0.35433070866141736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B929"/>
  <sheetViews>
    <sheetView view="pageBreakPreview" zoomScale="85" zoomScaleNormal="85" zoomScaleSheetLayoutView="85" workbookViewId="0">
      <selection activeCell="A3" sqref="A3:J3"/>
    </sheetView>
  </sheetViews>
  <sheetFormatPr defaultColWidth="9.140625" defaultRowHeight="15" x14ac:dyDescent="0.25"/>
  <cols>
    <col min="1" max="2" width="9.140625" style="24"/>
    <col min="3" max="3" width="14.42578125" style="24" customWidth="1"/>
    <col min="4" max="4" width="7.5703125" style="24" customWidth="1"/>
    <col min="5" max="5" width="62" style="24" customWidth="1"/>
    <col min="6" max="6" width="13.7109375" style="24" customWidth="1"/>
    <col min="7" max="7" width="15.5703125" style="24" customWidth="1"/>
    <col min="8" max="8" width="15.85546875" style="24" customWidth="1"/>
    <col min="9" max="10" width="13.7109375" style="24" customWidth="1"/>
    <col min="11" max="11" width="12.28515625" style="24" bestFit="1" customWidth="1"/>
    <col min="12" max="16384" width="9.140625" style="24"/>
  </cols>
  <sheetData>
    <row r="1" spans="1:14" ht="15.75" customHeight="1" x14ac:dyDescent="0.25">
      <c r="A1" s="750" t="s">
        <v>789</v>
      </c>
      <c r="B1" s="750"/>
      <c r="C1" s="750"/>
      <c r="D1" s="750"/>
      <c r="E1" s="750"/>
      <c r="F1" s="750"/>
      <c r="G1" s="750"/>
      <c r="H1" s="750"/>
      <c r="I1" s="750"/>
      <c r="J1" s="750"/>
    </row>
    <row r="2" spans="1:14" ht="15.75" x14ac:dyDescent="0.25">
      <c r="A2" s="750" t="s">
        <v>790</v>
      </c>
      <c r="B2" s="750"/>
      <c r="C2" s="750"/>
      <c r="D2" s="750"/>
      <c r="E2" s="750"/>
      <c r="F2" s="750"/>
      <c r="G2" s="750"/>
      <c r="H2" s="750"/>
      <c r="I2" s="750"/>
      <c r="J2" s="750"/>
    </row>
    <row r="3" spans="1:14" ht="15" customHeight="1" x14ac:dyDescent="0.25">
      <c r="A3" s="750" t="s">
        <v>792</v>
      </c>
      <c r="B3" s="750"/>
      <c r="C3" s="750"/>
      <c r="D3" s="750"/>
      <c r="E3" s="750"/>
      <c r="F3" s="750"/>
      <c r="G3" s="750"/>
      <c r="H3" s="750"/>
      <c r="I3" s="750"/>
      <c r="J3" s="750"/>
      <c r="K3" s="187"/>
      <c r="L3" s="187"/>
      <c r="M3" s="187"/>
      <c r="N3" s="187"/>
    </row>
    <row r="4" spans="1:14" ht="15" customHeight="1" x14ac:dyDescent="0.25">
      <c r="A4" s="750" t="s">
        <v>1561</v>
      </c>
      <c r="B4" s="750"/>
      <c r="C4" s="750"/>
      <c r="D4" s="750"/>
      <c r="E4" s="750"/>
      <c r="F4" s="750"/>
      <c r="G4" s="750"/>
      <c r="H4" s="750"/>
      <c r="I4" s="750"/>
      <c r="J4" s="750"/>
      <c r="K4" s="187"/>
      <c r="L4" s="187"/>
      <c r="M4" s="187"/>
      <c r="N4" s="187"/>
    </row>
    <row r="5" spans="1:14" ht="15" customHeight="1" x14ac:dyDescent="0.3">
      <c r="A5" s="94"/>
      <c r="B5" s="94"/>
      <c r="C5" s="94"/>
      <c r="D5" s="94"/>
      <c r="E5" s="92"/>
      <c r="F5" s="92"/>
      <c r="G5" s="92"/>
      <c r="H5" s="92"/>
      <c r="I5" s="92"/>
      <c r="J5" s="92"/>
      <c r="K5" s="187"/>
      <c r="L5" s="187"/>
      <c r="M5" s="187"/>
      <c r="N5" s="187"/>
    </row>
    <row r="6" spans="1:14" ht="15" customHeight="1" x14ac:dyDescent="0.25">
      <c r="A6" s="749" t="s">
        <v>794</v>
      </c>
      <c r="B6" s="749"/>
      <c r="C6" s="749"/>
      <c r="D6" s="749"/>
      <c r="E6" s="749"/>
      <c r="F6" s="749"/>
      <c r="G6" s="749"/>
      <c r="H6" s="749"/>
      <c r="I6" s="749"/>
      <c r="J6" s="749"/>
    </row>
    <row r="7" spans="1:14" ht="15" customHeight="1" x14ac:dyDescent="0.25">
      <c r="A7" s="188"/>
      <c r="B7" s="188"/>
      <c r="C7" s="188"/>
      <c r="D7" s="188"/>
      <c r="E7" s="188"/>
      <c r="F7" s="188"/>
      <c r="G7" s="188"/>
      <c r="H7" s="188"/>
      <c r="I7" s="188"/>
      <c r="J7" s="189" t="s">
        <v>658</v>
      </c>
    </row>
    <row r="8" spans="1:14" ht="46.15" customHeight="1" x14ac:dyDescent="0.25">
      <c r="A8" s="124" t="s">
        <v>555</v>
      </c>
      <c r="B8" s="124" t="s">
        <v>556</v>
      </c>
      <c r="C8" s="125" t="s">
        <v>0</v>
      </c>
      <c r="D8" s="125" t="s">
        <v>1</v>
      </c>
      <c r="E8" s="125" t="s">
        <v>2</v>
      </c>
      <c r="F8" s="186" t="s">
        <v>784</v>
      </c>
      <c r="G8" s="186" t="s">
        <v>785</v>
      </c>
      <c r="H8" s="186" t="s">
        <v>786</v>
      </c>
      <c r="I8" s="186" t="s">
        <v>787</v>
      </c>
      <c r="J8" s="186" t="s">
        <v>788</v>
      </c>
    </row>
    <row r="9" spans="1:14" x14ac:dyDescent="0.25">
      <c r="A9" s="67">
        <v>601</v>
      </c>
      <c r="B9" s="67"/>
      <c r="C9" s="67"/>
      <c r="D9" s="67"/>
      <c r="E9" s="68" t="s">
        <v>557</v>
      </c>
      <c r="F9" s="110">
        <f>F10+F124+F133+F189+F290+F442+F467+F459</f>
        <v>321927.54202999995</v>
      </c>
      <c r="G9" s="110">
        <f>G10+G124+G133+G189+G290+G442+G467+G459</f>
        <v>509239.76717000001</v>
      </c>
      <c r="H9" s="110">
        <f>H10+H124+H133+H189+H290+H442+H467+H459</f>
        <v>481106.26684999996</v>
      </c>
      <c r="I9" s="221">
        <f>H9/G9*100</f>
        <v>94.47539211708731</v>
      </c>
      <c r="J9" s="221">
        <f>G9/F9*100</f>
        <v>158.18459146392163</v>
      </c>
    </row>
    <row r="10" spans="1:14" x14ac:dyDescent="0.25">
      <c r="A10" s="69"/>
      <c r="B10" s="16" t="s">
        <v>558</v>
      </c>
      <c r="C10" s="70"/>
      <c r="D10" s="69"/>
      <c r="E10" s="71" t="s">
        <v>665</v>
      </c>
      <c r="F10" s="114">
        <f>F11+F22+F65+F72</f>
        <v>85608.9</v>
      </c>
      <c r="G10" s="114">
        <f>G11+G22+G65+G72</f>
        <v>86975.85308999999</v>
      </c>
      <c r="H10" s="114">
        <f>H11+H22+H65+H72</f>
        <v>86936.339689999993</v>
      </c>
      <c r="I10" s="225">
        <f t="shared" ref="I10:I73" si="0">H10/G10*100</f>
        <v>99.954569689636614</v>
      </c>
      <c r="J10" s="225">
        <f t="shared" ref="J10:J73" si="1">G10/F10*100</f>
        <v>101.59674179904192</v>
      </c>
    </row>
    <row r="11" spans="1:14" ht="25.5" x14ac:dyDescent="0.25">
      <c r="A11" s="69"/>
      <c r="B11" s="16" t="s">
        <v>559</v>
      </c>
      <c r="C11" s="70"/>
      <c r="D11" s="69"/>
      <c r="E11" s="71" t="s">
        <v>560</v>
      </c>
      <c r="F11" s="114">
        <f>F12</f>
        <v>2191</v>
      </c>
      <c r="G11" s="114">
        <f>G12+G18</f>
        <v>2778.1379999999999</v>
      </c>
      <c r="H11" s="114">
        <f>H12+H18</f>
        <v>2778.1379999999999</v>
      </c>
      <c r="I11" s="225">
        <f t="shared" si="0"/>
        <v>100</v>
      </c>
      <c r="J11" s="225">
        <f t="shared" si="1"/>
        <v>126.79771793701507</v>
      </c>
    </row>
    <row r="12" spans="1:14" ht="24.75" x14ac:dyDescent="0.25">
      <c r="A12" s="69"/>
      <c r="B12" s="16"/>
      <c r="C12" s="76" t="s">
        <v>4</v>
      </c>
      <c r="D12" s="25"/>
      <c r="E12" s="26" t="s">
        <v>5</v>
      </c>
      <c r="F12" s="114">
        <f t="shared" ref="F12:H15" si="2">F13</f>
        <v>2191</v>
      </c>
      <c r="G12" s="114">
        <f t="shared" si="2"/>
        <v>2191</v>
      </c>
      <c r="H12" s="114">
        <f t="shared" si="2"/>
        <v>2191</v>
      </c>
      <c r="I12" s="225">
        <f t="shared" si="0"/>
        <v>100</v>
      </c>
      <c r="J12" s="225">
        <f t="shared" si="1"/>
        <v>100</v>
      </c>
    </row>
    <row r="13" spans="1:14" ht="25.5" x14ac:dyDescent="0.25">
      <c r="A13" s="77"/>
      <c r="B13" s="78"/>
      <c r="C13" s="79" t="s">
        <v>6</v>
      </c>
      <c r="D13" s="78"/>
      <c r="E13" s="80" t="s">
        <v>7</v>
      </c>
      <c r="F13" s="101">
        <f t="shared" si="2"/>
        <v>2191</v>
      </c>
      <c r="G13" s="101">
        <f t="shared" si="2"/>
        <v>2191</v>
      </c>
      <c r="H13" s="101">
        <f t="shared" si="2"/>
        <v>2191</v>
      </c>
      <c r="I13" s="226">
        <f t="shared" si="0"/>
        <v>100</v>
      </c>
      <c r="J13" s="226">
        <f t="shared" si="1"/>
        <v>100</v>
      </c>
    </row>
    <row r="14" spans="1:14" ht="39" x14ac:dyDescent="0.25">
      <c r="A14" s="29"/>
      <c r="B14" s="29"/>
      <c r="C14" s="29" t="s">
        <v>20</v>
      </c>
      <c r="D14" s="29"/>
      <c r="E14" s="33" t="s">
        <v>21</v>
      </c>
      <c r="F14" s="102">
        <f t="shared" si="2"/>
        <v>2191</v>
      </c>
      <c r="G14" s="102">
        <f t="shared" si="2"/>
        <v>2191</v>
      </c>
      <c r="H14" s="102">
        <f t="shared" si="2"/>
        <v>2191</v>
      </c>
      <c r="I14" s="210">
        <f t="shared" si="0"/>
        <v>100</v>
      </c>
      <c r="J14" s="210">
        <f t="shared" si="1"/>
        <v>100</v>
      </c>
    </row>
    <row r="15" spans="1:14" ht="39" x14ac:dyDescent="0.25">
      <c r="A15" s="31"/>
      <c r="B15" s="31"/>
      <c r="C15" s="31" t="s">
        <v>22</v>
      </c>
      <c r="D15" s="31"/>
      <c r="E15" s="32" t="s">
        <v>23</v>
      </c>
      <c r="F15" s="96">
        <f t="shared" si="2"/>
        <v>2191</v>
      </c>
      <c r="G15" s="96">
        <f t="shared" si="2"/>
        <v>2191</v>
      </c>
      <c r="H15" s="96">
        <f t="shared" si="2"/>
        <v>2191</v>
      </c>
      <c r="I15" s="211">
        <f t="shared" si="0"/>
        <v>100</v>
      </c>
      <c r="J15" s="211">
        <f t="shared" si="1"/>
        <v>100</v>
      </c>
    </row>
    <row r="16" spans="1:14" ht="26.25" x14ac:dyDescent="0.25">
      <c r="A16" s="65"/>
      <c r="B16" s="65"/>
      <c r="C16" s="7" t="s">
        <v>24</v>
      </c>
      <c r="D16" s="7"/>
      <c r="E16" s="3" t="s">
        <v>25</v>
      </c>
      <c r="F16" s="95">
        <f>F17</f>
        <v>2191</v>
      </c>
      <c r="G16" s="95">
        <f>G17</f>
        <v>2191</v>
      </c>
      <c r="H16" s="95">
        <f>H17</f>
        <v>2191</v>
      </c>
      <c r="I16" s="212">
        <f t="shared" si="0"/>
        <v>100</v>
      </c>
      <c r="J16" s="212">
        <f t="shared" si="1"/>
        <v>100</v>
      </c>
    </row>
    <row r="17" spans="1:10" ht="51.75" x14ac:dyDescent="0.25">
      <c r="A17" s="65"/>
      <c r="B17" s="65"/>
      <c r="C17" s="7"/>
      <c r="D17" s="7" t="s">
        <v>461</v>
      </c>
      <c r="E17" s="3" t="s">
        <v>462</v>
      </c>
      <c r="F17" s="95">
        <v>2191</v>
      </c>
      <c r="G17" s="95">
        <v>2191</v>
      </c>
      <c r="H17" s="95">
        <v>2191</v>
      </c>
      <c r="I17" s="212">
        <f t="shared" si="0"/>
        <v>100</v>
      </c>
      <c r="J17" s="212">
        <f t="shared" si="1"/>
        <v>100</v>
      </c>
    </row>
    <row r="18" spans="1:10" s="40" customFormat="1" x14ac:dyDescent="0.25">
      <c r="A18" s="73"/>
      <c r="B18" s="141"/>
      <c r="C18" s="84" t="s">
        <v>563</v>
      </c>
      <c r="D18" s="83"/>
      <c r="E18" s="85" t="s">
        <v>564</v>
      </c>
      <c r="F18" s="142">
        <v>0</v>
      </c>
      <c r="G18" s="142">
        <f t="shared" ref="G18:H20" si="3">G19</f>
        <v>587.13800000000003</v>
      </c>
      <c r="H18" s="142">
        <f t="shared" si="3"/>
        <v>587.13800000000003</v>
      </c>
      <c r="I18" s="228">
        <f t="shared" si="0"/>
        <v>100</v>
      </c>
      <c r="J18" s="228"/>
    </row>
    <row r="19" spans="1:10" s="40" customFormat="1" ht="39" x14ac:dyDescent="0.25">
      <c r="A19" s="73"/>
      <c r="B19" s="59"/>
      <c r="C19" s="59" t="s">
        <v>465</v>
      </c>
      <c r="D19" s="59"/>
      <c r="E19" s="61" t="s">
        <v>565</v>
      </c>
      <c r="F19" s="111">
        <v>0</v>
      </c>
      <c r="G19" s="111">
        <f t="shared" si="3"/>
        <v>587.13800000000003</v>
      </c>
      <c r="H19" s="111">
        <f t="shared" si="3"/>
        <v>587.13800000000003</v>
      </c>
      <c r="I19" s="222">
        <f t="shared" si="0"/>
        <v>100</v>
      </c>
      <c r="J19" s="222"/>
    </row>
    <row r="20" spans="1:10" ht="64.5" x14ac:dyDescent="0.25">
      <c r="A20" s="65"/>
      <c r="B20" s="65"/>
      <c r="C20" s="7" t="s">
        <v>795</v>
      </c>
      <c r="D20" s="7"/>
      <c r="E20" s="3" t="s">
        <v>796</v>
      </c>
      <c r="F20" s="95">
        <v>0</v>
      </c>
      <c r="G20" s="95">
        <f t="shared" si="3"/>
        <v>587.13800000000003</v>
      </c>
      <c r="H20" s="95">
        <f t="shared" si="3"/>
        <v>587.13800000000003</v>
      </c>
      <c r="I20" s="212">
        <f t="shared" si="0"/>
        <v>100</v>
      </c>
      <c r="J20" s="212"/>
    </row>
    <row r="21" spans="1:10" x14ac:dyDescent="0.25">
      <c r="A21" s="65"/>
      <c r="B21" s="65"/>
      <c r="C21" s="7"/>
      <c r="D21" s="7" t="s">
        <v>461</v>
      </c>
      <c r="E21" s="3" t="s">
        <v>470</v>
      </c>
      <c r="F21" s="95">
        <v>0</v>
      </c>
      <c r="G21" s="95">
        <v>587.13800000000003</v>
      </c>
      <c r="H21" s="95">
        <v>587.13800000000003</v>
      </c>
      <c r="I21" s="212">
        <f t="shared" si="0"/>
        <v>100</v>
      </c>
      <c r="J21" s="212"/>
    </row>
    <row r="22" spans="1:10" s="40" customFormat="1" ht="39" x14ac:dyDescent="0.25">
      <c r="A22" s="73"/>
      <c r="B22" s="16" t="s">
        <v>561</v>
      </c>
      <c r="C22" s="11"/>
      <c r="D22" s="11"/>
      <c r="E22" s="72" t="s">
        <v>562</v>
      </c>
      <c r="F22" s="100">
        <f>F23+F59</f>
        <v>44713.400000000009</v>
      </c>
      <c r="G22" s="100">
        <f>G23+G59</f>
        <v>45129.236950000006</v>
      </c>
      <c r="H22" s="100">
        <f>H23+H59</f>
        <v>45122.237220000003</v>
      </c>
      <c r="I22" s="208">
        <f t="shared" si="0"/>
        <v>99.984489589292721</v>
      </c>
      <c r="J22" s="208">
        <f t="shared" si="1"/>
        <v>100.93000521096582</v>
      </c>
    </row>
    <row r="23" spans="1:10" s="40" customFormat="1" ht="24.75" x14ac:dyDescent="0.25">
      <c r="A23" s="73"/>
      <c r="B23" s="16"/>
      <c r="C23" s="76" t="s">
        <v>4</v>
      </c>
      <c r="D23" s="25"/>
      <c r="E23" s="26" t="s">
        <v>5</v>
      </c>
      <c r="F23" s="100">
        <f>F24+F50</f>
        <v>44710.100000000006</v>
      </c>
      <c r="G23" s="100">
        <f>G24+G50</f>
        <v>44773.500000000007</v>
      </c>
      <c r="H23" s="100">
        <f>H24+H50</f>
        <v>44766.500270000004</v>
      </c>
      <c r="I23" s="208">
        <f t="shared" si="0"/>
        <v>99.98436635509843</v>
      </c>
      <c r="J23" s="208">
        <f t="shared" si="1"/>
        <v>100.14180241153565</v>
      </c>
    </row>
    <row r="24" spans="1:10" ht="25.5" x14ac:dyDescent="0.25">
      <c r="A24" s="77"/>
      <c r="B24" s="78"/>
      <c r="C24" s="79" t="s">
        <v>6</v>
      </c>
      <c r="D24" s="78"/>
      <c r="E24" s="80" t="s">
        <v>7</v>
      </c>
      <c r="F24" s="101">
        <f>F25+F32</f>
        <v>44644.000000000007</v>
      </c>
      <c r="G24" s="101">
        <f>G25+G32</f>
        <v>44686.200000000004</v>
      </c>
      <c r="H24" s="101">
        <f>H25+H32</f>
        <v>44679.200270000001</v>
      </c>
      <c r="I24" s="226">
        <f t="shared" si="0"/>
        <v>99.984335812846012</v>
      </c>
      <c r="J24" s="226">
        <f t="shared" si="1"/>
        <v>100.09452558014513</v>
      </c>
    </row>
    <row r="25" spans="1:10" ht="39" x14ac:dyDescent="0.25">
      <c r="A25" s="29"/>
      <c r="B25" s="29"/>
      <c r="C25" s="29" t="s">
        <v>20</v>
      </c>
      <c r="D25" s="29"/>
      <c r="E25" s="33" t="s">
        <v>21</v>
      </c>
      <c r="F25" s="102">
        <f t="shared" ref="F25:H26" si="4">F26</f>
        <v>42732.700000000004</v>
      </c>
      <c r="G25" s="102">
        <f t="shared" si="4"/>
        <v>42732.700000000004</v>
      </c>
      <c r="H25" s="102">
        <f t="shared" si="4"/>
        <v>42725.700270000001</v>
      </c>
      <c r="I25" s="210">
        <f t="shared" si="0"/>
        <v>99.983619733833805</v>
      </c>
      <c r="J25" s="210">
        <f t="shared" si="1"/>
        <v>100</v>
      </c>
    </row>
    <row r="26" spans="1:10" ht="39" x14ac:dyDescent="0.25">
      <c r="A26" s="31"/>
      <c r="B26" s="31"/>
      <c r="C26" s="31" t="s">
        <v>22</v>
      </c>
      <c r="D26" s="31"/>
      <c r="E26" s="32" t="s">
        <v>23</v>
      </c>
      <c r="F26" s="96">
        <f t="shared" si="4"/>
        <v>42732.700000000004</v>
      </c>
      <c r="G26" s="96">
        <f t="shared" si="4"/>
        <v>42732.700000000004</v>
      </c>
      <c r="H26" s="96">
        <f t="shared" si="4"/>
        <v>42725.700270000001</v>
      </c>
      <c r="I26" s="211">
        <f t="shared" si="0"/>
        <v>99.983619733833805</v>
      </c>
      <c r="J26" s="211">
        <f t="shared" si="1"/>
        <v>100</v>
      </c>
    </row>
    <row r="27" spans="1:10" ht="25.5" x14ac:dyDescent="0.25">
      <c r="A27" s="65"/>
      <c r="B27" s="65"/>
      <c r="C27" s="7" t="s">
        <v>26</v>
      </c>
      <c r="D27" s="7"/>
      <c r="E27" s="1" t="s">
        <v>27</v>
      </c>
      <c r="F27" s="107">
        <f>F28+F29</f>
        <v>42732.700000000004</v>
      </c>
      <c r="G27" s="107">
        <f>G28+G29+G30+G31</f>
        <v>42732.700000000004</v>
      </c>
      <c r="H27" s="107">
        <f>H28+H29+H30+H31</f>
        <v>42725.700270000001</v>
      </c>
      <c r="I27" s="214">
        <f t="shared" si="0"/>
        <v>99.983619733833805</v>
      </c>
      <c r="J27" s="214">
        <f t="shared" si="1"/>
        <v>100</v>
      </c>
    </row>
    <row r="28" spans="1:10" ht="51.75" x14ac:dyDescent="0.25">
      <c r="A28" s="65"/>
      <c r="B28" s="65"/>
      <c r="C28" s="7"/>
      <c r="D28" s="7" t="s">
        <v>461</v>
      </c>
      <c r="E28" s="3" t="s">
        <v>462</v>
      </c>
      <c r="F28" s="107">
        <v>40310.9</v>
      </c>
      <c r="G28" s="107">
        <v>40473.211770000002</v>
      </c>
      <c r="H28" s="107">
        <v>40466.212039999999</v>
      </c>
      <c r="I28" s="214">
        <f t="shared" si="0"/>
        <v>99.98270527666601</v>
      </c>
      <c r="J28" s="214">
        <f t="shared" si="1"/>
        <v>100.40264982920253</v>
      </c>
    </row>
    <row r="29" spans="1:10" ht="26.25" x14ac:dyDescent="0.25">
      <c r="A29" s="65"/>
      <c r="B29" s="65"/>
      <c r="C29" s="7"/>
      <c r="D29" s="7" t="s">
        <v>313</v>
      </c>
      <c r="E29" s="3" t="s">
        <v>314</v>
      </c>
      <c r="F29" s="107">
        <v>2421.8000000000002</v>
      </c>
      <c r="G29" s="107">
        <v>2092.9358099999999</v>
      </c>
      <c r="H29" s="107">
        <v>2092.9358099999999</v>
      </c>
      <c r="I29" s="214">
        <f t="shared" si="0"/>
        <v>100</v>
      </c>
      <c r="J29" s="214">
        <f t="shared" si="1"/>
        <v>86.420670988520925</v>
      </c>
    </row>
    <row r="30" spans="1:10" x14ac:dyDescent="0.25">
      <c r="A30" s="65"/>
      <c r="B30" s="65"/>
      <c r="C30" s="7"/>
      <c r="D30" s="7" t="s">
        <v>490</v>
      </c>
      <c r="E30" s="3" t="s">
        <v>491</v>
      </c>
      <c r="F30" s="107"/>
      <c r="G30" s="107">
        <v>9.8040599999999998</v>
      </c>
      <c r="H30" s="107">
        <v>9.8040599999999998</v>
      </c>
      <c r="I30" s="214">
        <f t="shared" si="0"/>
        <v>100</v>
      </c>
      <c r="J30" s="214"/>
    </row>
    <row r="31" spans="1:10" x14ac:dyDescent="0.25">
      <c r="A31" s="65"/>
      <c r="B31" s="65"/>
      <c r="C31" s="7"/>
      <c r="D31" s="7" t="s">
        <v>469</v>
      </c>
      <c r="E31" s="3" t="s">
        <v>470</v>
      </c>
      <c r="F31" s="107"/>
      <c r="G31" s="107">
        <v>156.74835999999999</v>
      </c>
      <c r="H31" s="107">
        <v>156.74835999999999</v>
      </c>
      <c r="I31" s="214">
        <f t="shared" si="0"/>
        <v>100</v>
      </c>
      <c r="J31" s="214"/>
    </row>
    <row r="32" spans="1:10" ht="39" x14ac:dyDescent="0.25">
      <c r="A32" s="29"/>
      <c r="B32" s="29"/>
      <c r="C32" s="29" t="s">
        <v>30</v>
      </c>
      <c r="D32" s="29"/>
      <c r="E32" s="30" t="s">
        <v>31</v>
      </c>
      <c r="F32" s="102">
        <f>F33</f>
        <v>1911.3000000000002</v>
      </c>
      <c r="G32" s="102">
        <f>G33</f>
        <v>1953.5000000000002</v>
      </c>
      <c r="H32" s="102">
        <f>H33</f>
        <v>1953.5000000000002</v>
      </c>
      <c r="I32" s="210">
        <f t="shared" si="0"/>
        <v>100</v>
      </c>
      <c r="J32" s="210">
        <f t="shared" si="1"/>
        <v>102.20792131010307</v>
      </c>
    </row>
    <row r="33" spans="1:10" ht="26.25" x14ac:dyDescent="0.25">
      <c r="A33" s="31"/>
      <c r="B33" s="31"/>
      <c r="C33" s="31" t="s">
        <v>32</v>
      </c>
      <c r="D33" s="34"/>
      <c r="E33" s="32" t="s">
        <v>33</v>
      </c>
      <c r="F33" s="96">
        <f>F34+F37+F40+F42+F45+F48</f>
        <v>1911.3000000000002</v>
      </c>
      <c r="G33" s="96">
        <f>G34+G37+G40+G42+G45+G48</f>
        <v>1953.5000000000002</v>
      </c>
      <c r="H33" s="96">
        <f>H34+H37+H40+H42+H45+H48</f>
        <v>1953.5000000000002</v>
      </c>
      <c r="I33" s="211">
        <f t="shared" si="0"/>
        <v>100</v>
      </c>
      <c r="J33" s="211">
        <f t="shared" si="1"/>
        <v>102.20792131010307</v>
      </c>
    </row>
    <row r="34" spans="1:10" ht="26.25" x14ac:dyDescent="0.25">
      <c r="A34" s="65"/>
      <c r="B34" s="65"/>
      <c r="C34" s="7" t="s">
        <v>34</v>
      </c>
      <c r="D34" s="7"/>
      <c r="E34" s="9" t="s">
        <v>35</v>
      </c>
      <c r="F34" s="106">
        <v>907</v>
      </c>
      <c r="G34" s="106">
        <f>SUM(G35:G36)</f>
        <v>927</v>
      </c>
      <c r="H34" s="106">
        <f>SUM(H35:H36)</f>
        <v>927</v>
      </c>
      <c r="I34" s="215">
        <f t="shared" si="0"/>
        <v>100</v>
      </c>
      <c r="J34" s="215">
        <f t="shared" si="1"/>
        <v>102.20507166482911</v>
      </c>
    </row>
    <row r="35" spans="1:10" ht="51.75" x14ac:dyDescent="0.25">
      <c r="A35" s="65"/>
      <c r="B35" s="65"/>
      <c r="C35" s="7"/>
      <c r="D35" s="7" t="s">
        <v>461</v>
      </c>
      <c r="E35" s="3" t="s">
        <v>462</v>
      </c>
      <c r="F35" s="106">
        <v>836.4</v>
      </c>
      <c r="G35" s="106">
        <v>862.54</v>
      </c>
      <c r="H35" s="106">
        <v>862.54</v>
      </c>
      <c r="I35" s="215">
        <f t="shared" si="0"/>
        <v>100</v>
      </c>
      <c r="J35" s="215">
        <f t="shared" si="1"/>
        <v>103.12529890004782</v>
      </c>
    </row>
    <row r="36" spans="1:10" ht="26.25" x14ac:dyDescent="0.25">
      <c r="A36" s="65"/>
      <c r="B36" s="65"/>
      <c r="C36" s="7"/>
      <c r="D36" s="7" t="s">
        <v>313</v>
      </c>
      <c r="E36" s="3" t="s">
        <v>314</v>
      </c>
      <c r="F36" s="106">
        <v>70.599999999999994</v>
      </c>
      <c r="G36" s="106">
        <v>64.459999999999994</v>
      </c>
      <c r="H36" s="106">
        <v>64.459999999999994</v>
      </c>
      <c r="I36" s="215">
        <f t="shared" si="0"/>
        <v>100</v>
      </c>
      <c r="J36" s="215">
        <f t="shared" si="1"/>
        <v>91.303116147308785</v>
      </c>
    </row>
    <row r="37" spans="1:10" ht="26.25" x14ac:dyDescent="0.25">
      <c r="A37" s="65"/>
      <c r="B37" s="65"/>
      <c r="C37" s="7" t="s">
        <v>36</v>
      </c>
      <c r="D37" s="7"/>
      <c r="E37" s="9" t="s">
        <v>37</v>
      </c>
      <c r="F37" s="106">
        <v>534.70000000000005</v>
      </c>
      <c r="G37" s="106">
        <f>SUM(G38:G39)</f>
        <v>546.4</v>
      </c>
      <c r="H37" s="106">
        <f>SUM(H38:H39)</f>
        <v>546.4</v>
      </c>
      <c r="I37" s="215">
        <f t="shared" si="0"/>
        <v>100</v>
      </c>
      <c r="J37" s="215">
        <f t="shared" si="1"/>
        <v>102.1881428838601</v>
      </c>
    </row>
    <row r="38" spans="1:10" ht="51.75" x14ac:dyDescent="0.25">
      <c r="A38" s="65"/>
      <c r="B38" s="65"/>
      <c r="C38" s="7"/>
      <c r="D38" s="7" t="s">
        <v>461</v>
      </c>
      <c r="E38" s="3" t="s">
        <v>462</v>
      </c>
      <c r="F38" s="106">
        <v>477.9</v>
      </c>
      <c r="G38" s="106">
        <v>508.88799999999998</v>
      </c>
      <c r="H38" s="106">
        <v>508.88799999999998</v>
      </c>
      <c r="I38" s="215">
        <f t="shared" si="0"/>
        <v>100</v>
      </c>
      <c r="J38" s="215">
        <f t="shared" si="1"/>
        <v>106.48420171584014</v>
      </c>
    </row>
    <row r="39" spans="1:10" ht="26.25" x14ac:dyDescent="0.25">
      <c r="A39" s="65"/>
      <c r="B39" s="65"/>
      <c r="C39" s="7"/>
      <c r="D39" s="7" t="s">
        <v>313</v>
      </c>
      <c r="E39" s="3" t="s">
        <v>314</v>
      </c>
      <c r="F39" s="106">
        <v>56.8</v>
      </c>
      <c r="G39" s="106">
        <v>37.512</v>
      </c>
      <c r="H39" s="106">
        <v>37.512</v>
      </c>
      <c r="I39" s="215">
        <f t="shared" si="0"/>
        <v>100</v>
      </c>
      <c r="J39" s="215">
        <f t="shared" si="1"/>
        <v>66.042253521126753</v>
      </c>
    </row>
    <row r="40" spans="1:10" x14ac:dyDescent="0.25">
      <c r="A40" s="65"/>
      <c r="B40" s="65"/>
      <c r="C40" s="7" t="s">
        <v>38</v>
      </c>
      <c r="D40" s="7"/>
      <c r="E40" s="9" t="s">
        <v>39</v>
      </c>
      <c r="F40" s="106">
        <v>17.8</v>
      </c>
      <c r="G40" s="106">
        <f>G41</f>
        <v>17.8</v>
      </c>
      <c r="H40" s="106">
        <f>H41</f>
        <v>17.8</v>
      </c>
      <c r="I40" s="215">
        <f t="shared" si="0"/>
        <v>100</v>
      </c>
      <c r="J40" s="215">
        <f t="shared" si="1"/>
        <v>100</v>
      </c>
    </row>
    <row r="41" spans="1:10" ht="26.25" x14ac:dyDescent="0.25">
      <c r="A41" s="65"/>
      <c r="B41" s="65"/>
      <c r="C41" s="7"/>
      <c r="D41" s="7" t="s">
        <v>313</v>
      </c>
      <c r="E41" s="3" t="s">
        <v>314</v>
      </c>
      <c r="F41" s="106">
        <v>17.8</v>
      </c>
      <c r="G41" s="106">
        <v>17.8</v>
      </c>
      <c r="H41" s="106">
        <v>17.8</v>
      </c>
      <c r="I41" s="215">
        <f t="shared" si="0"/>
        <v>100</v>
      </c>
      <c r="J41" s="215">
        <f t="shared" si="1"/>
        <v>100</v>
      </c>
    </row>
    <row r="42" spans="1:10" ht="26.25" x14ac:dyDescent="0.25">
      <c r="A42" s="65"/>
      <c r="B42" s="65"/>
      <c r="C42" s="7" t="s">
        <v>40</v>
      </c>
      <c r="D42" s="7"/>
      <c r="E42" s="3" t="s">
        <v>41</v>
      </c>
      <c r="F42" s="106">
        <v>52.7</v>
      </c>
      <c r="G42" s="106">
        <f>SUM(G43:G44)</f>
        <v>53.9</v>
      </c>
      <c r="H42" s="106">
        <f>SUM(H43:H44)</f>
        <v>53.9</v>
      </c>
      <c r="I42" s="215">
        <f t="shared" si="0"/>
        <v>100</v>
      </c>
      <c r="J42" s="215">
        <f t="shared" si="1"/>
        <v>102.27703984819733</v>
      </c>
    </row>
    <row r="43" spans="1:10" ht="51.75" x14ac:dyDescent="0.25">
      <c r="A43" s="65"/>
      <c r="B43" s="65"/>
      <c r="C43" s="7"/>
      <c r="D43" s="7" t="s">
        <v>461</v>
      </c>
      <c r="E43" s="3" t="s">
        <v>462</v>
      </c>
      <c r="F43" s="106">
        <v>47.8</v>
      </c>
      <c r="G43" s="106">
        <v>49</v>
      </c>
      <c r="H43" s="106">
        <v>49</v>
      </c>
      <c r="I43" s="215">
        <f t="shared" si="0"/>
        <v>100</v>
      </c>
      <c r="J43" s="215">
        <f t="shared" si="1"/>
        <v>102.51046025104603</v>
      </c>
    </row>
    <row r="44" spans="1:10" ht="26.25" x14ac:dyDescent="0.25">
      <c r="A44" s="65"/>
      <c r="B44" s="65"/>
      <c r="C44" s="7"/>
      <c r="D44" s="7" t="s">
        <v>313</v>
      </c>
      <c r="E44" s="3" t="s">
        <v>314</v>
      </c>
      <c r="F44" s="106">
        <v>4.9000000000000004</v>
      </c>
      <c r="G44" s="106">
        <v>4.9000000000000004</v>
      </c>
      <c r="H44" s="106">
        <v>4.9000000000000004</v>
      </c>
      <c r="I44" s="215">
        <f t="shared" si="0"/>
        <v>100</v>
      </c>
      <c r="J44" s="215">
        <f t="shared" si="1"/>
        <v>100</v>
      </c>
    </row>
    <row r="45" spans="1:10" ht="26.25" x14ac:dyDescent="0.25">
      <c r="A45" s="65"/>
      <c r="B45" s="65"/>
      <c r="C45" s="7" t="s">
        <v>42</v>
      </c>
      <c r="D45" s="7"/>
      <c r="E45" s="3" t="s">
        <v>679</v>
      </c>
      <c r="F45" s="106">
        <v>387.7</v>
      </c>
      <c r="G45" s="106">
        <f>SUM(G46:G47)</f>
        <v>396.7</v>
      </c>
      <c r="H45" s="106">
        <f>SUM(H46:H47)</f>
        <v>396.7</v>
      </c>
      <c r="I45" s="215">
        <f t="shared" si="0"/>
        <v>100</v>
      </c>
      <c r="J45" s="215">
        <f t="shared" si="1"/>
        <v>102.32138251225173</v>
      </c>
    </row>
    <row r="46" spans="1:10" ht="51.75" x14ac:dyDescent="0.25">
      <c r="A46" s="65"/>
      <c r="B46" s="65"/>
      <c r="C46" s="7"/>
      <c r="D46" s="7" t="s">
        <v>461</v>
      </c>
      <c r="E46" s="3" t="s">
        <v>462</v>
      </c>
      <c r="F46" s="106">
        <v>365.5</v>
      </c>
      <c r="G46" s="106">
        <v>374.5</v>
      </c>
      <c r="H46" s="106">
        <v>374.5</v>
      </c>
      <c r="I46" s="215">
        <f t="shared" si="0"/>
        <v>100</v>
      </c>
      <c r="J46" s="215">
        <f t="shared" si="1"/>
        <v>102.46238030095761</v>
      </c>
    </row>
    <row r="47" spans="1:10" ht="26.25" x14ac:dyDescent="0.25">
      <c r="A47" s="65"/>
      <c r="B47" s="65"/>
      <c r="C47" s="7"/>
      <c r="D47" s="7" t="s">
        <v>313</v>
      </c>
      <c r="E47" s="3" t="s">
        <v>314</v>
      </c>
      <c r="F47" s="106">
        <v>22.2</v>
      </c>
      <c r="G47" s="106">
        <v>22.2</v>
      </c>
      <c r="H47" s="106">
        <v>22.2</v>
      </c>
      <c r="I47" s="215">
        <f t="shared" si="0"/>
        <v>100</v>
      </c>
      <c r="J47" s="215">
        <f t="shared" si="1"/>
        <v>100</v>
      </c>
    </row>
    <row r="48" spans="1:10" ht="39" x14ac:dyDescent="0.25">
      <c r="A48" s="65"/>
      <c r="B48" s="65"/>
      <c r="C48" s="7" t="s">
        <v>43</v>
      </c>
      <c r="D48" s="7"/>
      <c r="E48" s="9" t="s">
        <v>44</v>
      </c>
      <c r="F48" s="106">
        <v>11.4</v>
      </c>
      <c r="G48" s="106">
        <f>G49</f>
        <v>11.7</v>
      </c>
      <c r="H48" s="106">
        <v>11.7</v>
      </c>
      <c r="I48" s="215">
        <f t="shared" si="0"/>
        <v>100</v>
      </c>
      <c r="J48" s="215">
        <f t="shared" si="1"/>
        <v>102.63157894736841</v>
      </c>
    </row>
    <row r="49" spans="1:10" ht="26.25" x14ac:dyDescent="0.25">
      <c r="A49" s="65"/>
      <c r="B49" s="65"/>
      <c r="C49" s="7"/>
      <c r="D49" s="7" t="s">
        <v>313</v>
      </c>
      <c r="E49" s="3" t="s">
        <v>314</v>
      </c>
      <c r="F49" s="106">
        <v>11.4</v>
      </c>
      <c r="G49" s="106">
        <v>11.7</v>
      </c>
      <c r="H49" s="106">
        <v>11.7</v>
      </c>
      <c r="I49" s="215">
        <f t="shared" si="0"/>
        <v>100</v>
      </c>
      <c r="J49" s="215">
        <f t="shared" si="1"/>
        <v>102.63157894736841</v>
      </c>
    </row>
    <row r="50" spans="1:10" ht="36.75" customHeight="1" x14ac:dyDescent="0.25">
      <c r="A50" s="77"/>
      <c r="B50" s="78"/>
      <c r="C50" s="79" t="s">
        <v>204</v>
      </c>
      <c r="D50" s="78"/>
      <c r="E50" s="80" t="s">
        <v>205</v>
      </c>
      <c r="F50" s="101">
        <f>F55</f>
        <v>66.099999999999994</v>
      </c>
      <c r="G50" s="101">
        <f>G55+G51</f>
        <v>87.300000000000011</v>
      </c>
      <c r="H50" s="101">
        <f>H55+H51</f>
        <v>87.300000000000011</v>
      </c>
      <c r="I50" s="226">
        <f t="shared" si="0"/>
        <v>100</v>
      </c>
      <c r="J50" s="226">
        <f t="shared" si="1"/>
        <v>132.07261724659608</v>
      </c>
    </row>
    <row r="51" spans="1:10" ht="36.75" customHeight="1" x14ac:dyDescent="0.25">
      <c r="A51" s="191"/>
      <c r="B51" s="13"/>
      <c r="C51" s="31" t="s">
        <v>214</v>
      </c>
      <c r="D51" s="31"/>
      <c r="E51" s="32" t="s">
        <v>215</v>
      </c>
      <c r="F51" s="103"/>
      <c r="G51" s="103">
        <f>G52</f>
        <v>19.7</v>
      </c>
      <c r="H51" s="103">
        <f>H52</f>
        <v>19.7</v>
      </c>
      <c r="I51" s="219">
        <f t="shared" si="0"/>
        <v>100</v>
      </c>
      <c r="J51" s="219"/>
    </row>
    <row r="52" spans="1:10" s="37" customFormat="1" ht="36.75" customHeight="1" x14ac:dyDescent="0.25">
      <c r="A52" s="69"/>
      <c r="B52" s="16"/>
      <c r="C52" s="7" t="s">
        <v>216</v>
      </c>
      <c r="D52" s="7"/>
      <c r="E52" s="3" t="s">
        <v>217</v>
      </c>
      <c r="F52" s="190"/>
      <c r="G52" s="112">
        <f>G53+G54</f>
        <v>19.7</v>
      </c>
      <c r="H52" s="112">
        <f>H53+H54</f>
        <v>19.7</v>
      </c>
      <c r="I52" s="223">
        <f t="shared" si="0"/>
        <v>100</v>
      </c>
      <c r="J52" s="227"/>
    </row>
    <row r="53" spans="1:10" s="37" customFormat="1" ht="36.75" customHeight="1" x14ac:dyDescent="0.25">
      <c r="A53" s="69"/>
      <c r="B53" s="16"/>
      <c r="C53" s="7"/>
      <c r="D53" s="7" t="s">
        <v>461</v>
      </c>
      <c r="E53" s="3" t="s">
        <v>462</v>
      </c>
      <c r="F53" s="190"/>
      <c r="G53" s="112">
        <v>6.7086300000000003</v>
      </c>
      <c r="H53" s="112">
        <v>6.7086300000000003</v>
      </c>
      <c r="I53" s="223">
        <f t="shared" si="0"/>
        <v>100</v>
      </c>
      <c r="J53" s="227"/>
    </row>
    <row r="54" spans="1:10" s="37" customFormat="1" ht="36.75" customHeight="1" x14ac:dyDescent="0.25">
      <c r="A54" s="69"/>
      <c r="B54" s="16"/>
      <c r="C54" s="7"/>
      <c r="D54" s="7" t="s">
        <v>313</v>
      </c>
      <c r="E54" s="122" t="s">
        <v>314</v>
      </c>
      <c r="F54" s="190"/>
      <c r="G54" s="112">
        <v>12.99137</v>
      </c>
      <c r="H54" s="112">
        <v>12.99137</v>
      </c>
      <c r="I54" s="223">
        <f t="shared" si="0"/>
        <v>100</v>
      </c>
      <c r="J54" s="227"/>
    </row>
    <row r="55" spans="1:10" ht="39" x14ac:dyDescent="0.25">
      <c r="A55" s="31"/>
      <c r="B55" s="31"/>
      <c r="C55" s="31" t="s">
        <v>218</v>
      </c>
      <c r="D55" s="31"/>
      <c r="E55" s="32" t="s">
        <v>219</v>
      </c>
      <c r="F55" s="96">
        <f>F56</f>
        <v>66.099999999999994</v>
      </c>
      <c r="G55" s="96">
        <f>G56</f>
        <v>67.600000000000009</v>
      </c>
      <c r="H55" s="96">
        <f>H56</f>
        <v>67.600000000000009</v>
      </c>
      <c r="I55" s="211">
        <f t="shared" si="0"/>
        <v>100</v>
      </c>
      <c r="J55" s="211">
        <f t="shared" si="1"/>
        <v>102.2692889561271</v>
      </c>
    </row>
    <row r="56" spans="1:10" ht="51" x14ac:dyDescent="0.25">
      <c r="A56" s="65"/>
      <c r="B56" s="65"/>
      <c r="C56" s="7" t="s">
        <v>224</v>
      </c>
      <c r="D56" s="7"/>
      <c r="E56" s="1" t="s">
        <v>225</v>
      </c>
      <c r="F56" s="95">
        <v>66.099999999999994</v>
      </c>
      <c r="G56" s="95">
        <f>SUM(G57:G58)</f>
        <v>67.600000000000009</v>
      </c>
      <c r="H56" s="95">
        <f>SUM(H57:H58)</f>
        <v>67.600000000000009</v>
      </c>
      <c r="I56" s="212">
        <f t="shared" si="0"/>
        <v>100</v>
      </c>
      <c r="J56" s="212">
        <f t="shared" si="1"/>
        <v>102.2692889561271</v>
      </c>
    </row>
    <row r="57" spans="1:10" ht="51.75" x14ac:dyDescent="0.25">
      <c r="A57" s="65"/>
      <c r="B57" s="65"/>
      <c r="C57" s="7"/>
      <c r="D57" s="7" t="s">
        <v>461</v>
      </c>
      <c r="E57" s="3" t="s">
        <v>462</v>
      </c>
      <c r="F57" s="95">
        <v>47.8</v>
      </c>
      <c r="G57" s="95">
        <v>61.926830000000002</v>
      </c>
      <c r="H57" s="95">
        <v>61.926830000000002</v>
      </c>
      <c r="I57" s="212">
        <f t="shared" si="0"/>
        <v>100</v>
      </c>
      <c r="J57" s="212">
        <f t="shared" si="1"/>
        <v>129.55403765690377</v>
      </c>
    </row>
    <row r="58" spans="1:10" ht="26.25" x14ac:dyDescent="0.25">
      <c r="A58" s="65"/>
      <c r="B58" s="65"/>
      <c r="C58" s="7"/>
      <c r="D58" s="7" t="s">
        <v>313</v>
      </c>
      <c r="E58" s="3" t="s">
        <v>314</v>
      </c>
      <c r="F58" s="95">
        <v>18.3</v>
      </c>
      <c r="G58" s="95">
        <v>5.6731699999999998</v>
      </c>
      <c r="H58" s="95">
        <v>5.6731699999999998</v>
      </c>
      <c r="I58" s="212">
        <f t="shared" si="0"/>
        <v>100</v>
      </c>
      <c r="J58" s="212">
        <f t="shared" si="1"/>
        <v>31.000928961748631</v>
      </c>
    </row>
    <row r="59" spans="1:10" s="40" customFormat="1" x14ac:dyDescent="0.25">
      <c r="A59" s="141"/>
      <c r="B59" s="141"/>
      <c r="C59" s="84" t="s">
        <v>563</v>
      </c>
      <c r="D59" s="83"/>
      <c r="E59" s="85" t="s">
        <v>564</v>
      </c>
      <c r="F59" s="142">
        <f>F60</f>
        <v>3.3</v>
      </c>
      <c r="G59" s="142">
        <f t="shared" ref="G59:H61" si="5">G60</f>
        <v>355.73694999999998</v>
      </c>
      <c r="H59" s="142">
        <f t="shared" si="5"/>
        <v>355.73694999999998</v>
      </c>
      <c r="I59" s="228">
        <f t="shared" si="0"/>
        <v>100</v>
      </c>
      <c r="J59" s="228">
        <f t="shared" si="1"/>
        <v>10779.907575757576</v>
      </c>
    </row>
    <row r="60" spans="1:10" s="40" customFormat="1" ht="39" x14ac:dyDescent="0.25">
      <c r="A60" s="126"/>
      <c r="B60" s="59"/>
      <c r="C60" s="59" t="s">
        <v>465</v>
      </c>
      <c r="D60" s="59"/>
      <c r="E60" s="61" t="s">
        <v>565</v>
      </c>
      <c r="F60" s="111">
        <f>F61</f>
        <v>3.3</v>
      </c>
      <c r="G60" s="111">
        <f>G61+G63</f>
        <v>355.73694999999998</v>
      </c>
      <c r="H60" s="111">
        <f>H61+H63</f>
        <v>355.73694999999998</v>
      </c>
      <c r="I60" s="222">
        <f t="shared" si="0"/>
        <v>100</v>
      </c>
      <c r="J60" s="222">
        <f t="shared" si="1"/>
        <v>10779.907575757576</v>
      </c>
    </row>
    <row r="61" spans="1:10" ht="38.25" x14ac:dyDescent="0.25">
      <c r="A61" s="65"/>
      <c r="B61" s="65"/>
      <c r="C61" s="75" t="s">
        <v>486</v>
      </c>
      <c r="D61" s="15"/>
      <c r="E61" s="1" t="s">
        <v>487</v>
      </c>
      <c r="F61" s="106">
        <f>F62</f>
        <v>3.3</v>
      </c>
      <c r="G61" s="106">
        <f t="shared" si="5"/>
        <v>3.4</v>
      </c>
      <c r="H61" s="106">
        <f t="shared" si="5"/>
        <v>3.4</v>
      </c>
      <c r="I61" s="215">
        <f t="shared" si="0"/>
        <v>100</v>
      </c>
      <c r="J61" s="215">
        <f t="shared" si="1"/>
        <v>103.03030303030303</v>
      </c>
    </row>
    <row r="62" spans="1:10" ht="25.5" x14ac:dyDescent="0.25">
      <c r="A62" s="65"/>
      <c r="B62" s="65"/>
      <c r="C62" s="75"/>
      <c r="D62" s="15" t="s">
        <v>313</v>
      </c>
      <c r="E62" s="1" t="s">
        <v>314</v>
      </c>
      <c r="F62" s="106">
        <v>3.3</v>
      </c>
      <c r="G62" s="106">
        <v>3.4</v>
      </c>
      <c r="H62" s="106">
        <v>3.4</v>
      </c>
      <c r="I62" s="215">
        <f t="shared" si="0"/>
        <v>100</v>
      </c>
      <c r="J62" s="215">
        <f t="shared" si="1"/>
        <v>103.03030303030303</v>
      </c>
    </row>
    <row r="63" spans="1:10" x14ac:dyDescent="0.25">
      <c r="A63" s="65"/>
      <c r="B63" s="65"/>
      <c r="C63" s="75" t="s">
        <v>811</v>
      </c>
      <c r="D63" s="15"/>
      <c r="E63" s="1" t="s">
        <v>812</v>
      </c>
      <c r="F63" s="106"/>
      <c r="G63" s="106">
        <f>G64</f>
        <v>352.33695</v>
      </c>
      <c r="H63" s="106">
        <f>H64</f>
        <v>352.33695</v>
      </c>
      <c r="I63" s="215">
        <f t="shared" si="0"/>
        <v>100</v>
      </c>
      <c r="J63" s="215"/>
    </row>
    <row r="64" spans="1:10" ht="51.75" x14ac:dyDescent="0.25">
      <c r="A64" s="65"/>
      <c r="B64" s="65"/>
      <c r="C64" s="75"/>
      <c r="D64" s="15" t="s">
        <v>461</v>
      </c>
      <c r="E64" s="3" t="s">
        <v>462</v>
      </c>
      <c r="F64" s="106"/>
      <c r="G64" s="106">
        <v>352.33695</v>
      </c>
      <c r="H64" s="106">
        <v>352.33695</v>
      </c>
      <c r="I64" s="215">
        <f t="shared" si="0"/>
        <v>100</v>
      </c>
      <c r="J64" s="215"/>
    </row>
    <row r="65" spans="1:10" x14ac:dyDescent="0.25">
      <c r="A65" s="69"/>
      <c r="B65" s="16" t="s">
        <v>566</v>
      </c>
      <c r="C65" s="70"/>
      <c r="D65" s="16"/>
      <c r="E65" s="74" t="s">
        <v>567</v>
      </c>
      <c r="F65" s="115">
        <f>F66</f>
        <v>0.90000000000000013</v>
      </c>
      <c r="G65" s="115">
        <f t="shared" ref="G65:H69" si="6">G66</f>
        <v>2</v>
      </c>
      <c r="H65" s="115">
        <f t="shared" si="6"/>
        <v>2</v>
      </c>
      <c r="I65" s="229">
        <f t="shared" si="0"/>
        <v>100</v>
      </c>
      <c r="J65" s="229">
        <f t="shared" si="1"/>
        <v>222.2222222222222</v>
      </c>
    </row>
    <row r="66" spans="1:10" s="86" customFormat="1" ht="25.5" x14ac:dyDescent="0.2">
      <c r="A66" s="69"/>
      <c r="B66" s="16"/>
      <c r="C66" s="69" t="s">
        <v>4</v>
      </c>
      <c r="D66" s="76"/>
      <c r="E66" s="72" t="s">
        <v>5</v>
      </c>
      <c r="F66" s="115">
        <f>F67</f>
        <v>0.90000000000000013</v>
      </c>
      <c r="G66" s="115">
        <f t="shared" si="6"/>
        <v>2</v>
      </c>
      <c r="H66" s="115">
        <f t="shared" si="6"/>
        <v>2</v>
      </c>
      <c r="I66" s="229">
        <f t="shared" si="0"/>
        <v>100</v>
      </c>
      <c r="J66" s="229">
        <f t="shared" si="1"/>
        <v>222.2222222222222</v>
      </c>
    </row>
    <row r="67" spans="1:10" ht="25.5" x14ac:dyDescent="0.25">
      <c r="A67" s="77"/>
      <c r="B67" s="78"/>
      <c r="C67" s="79" t="s">
        <v>6</v>
      </c>
      <c r="D67" s="78"/>
      <c r="E67" s="80" t="s">
        <v>7</v>
      </c>
      <c r="F67" s="101">
        <f>F68</f>
        <v>0.90000000000000013</v>
      </c>
      <c r="G67" s="101">
        <f t="shared" si="6"/>
        <v>2</v>
      </c>
      <c r="H67" s="101">
        <f t="shared" si="6"/>
        <v>2</v>
      </c>
      <c r="I67" s="226">
        <f t="shared" si="0"/>
        <v>100</v>
      </c>
      <c r="J67" s="226">
        <f t="shared" si="1"/>
        <v>222.2222222222222</v>
      </c>
    </row>
    <row r="68" spans="1:10" ht="39" x14ac:dyDescent="0.25">
      <c r="A68" s="81"/>
      <c r="B68" s="29"/>
      <c r="C68" s="29" t="s">
        <v>30</v>
      </c>
      <c r="D68" s="29"/>
      <c r="E68" s="30" t="s">
        <v>568</v>
      </c>
      <c r="F68" s="102">
        <f>F69</f>
        <v>0.90000000000000013</v>
      </c>
      <c r="G68" s="102">
        <f t="shared" si="6"/>
        <v>2</v>
      </c>
      <c r="H68" s="102">
        <f t="shared" si="6"/>
        <v>2</v>
      </c>
      <c r="I68" s="210">
        <f t="shared" si="0"/>
        <v>100</v>
      </c>
      <c r="J68" s="210">
        <f t="shared" si="1"/>
        <v>222.2222222222222</v>
      </c>
    </row>
    <row r="69" spans="1:10" ht="26.25" x14ac:dyDescent="0.25">
      <c r="A69" s="82"/>
      <c r="B69" s="31"/>
      <c r="C69" s="31" t="s">
        <v>32</v>
      </c>
      <c r="D69" s="31"/>
      <c r="E69" s="32" t="s">
        <v>569</v>
      </c>
      <c r="F69" s="96">
        <f>F70</f>
        <v>0.90000000000000013</v>
      </c>
      <c r="G69" s="96">
        <f t="shared" si="6"/>
        <v>2</v>
      </c>
      <c r="H69" s="96">
        <f t="shared" si="6"/>
        <v>2</v>
      </c>
      <c r="I69" s="211">
        <f t="shared" si="0"/>
        <v>100</v>
      </c>
      <c r="J69" s="211">
        <f t="shared" si="1"/>
        <v>222.2222222222222</v>
      </c>
    </row>
    <row r="70" spans="1:10" ht="39" x14ac:dyDescent="0.25">
      <c r="A70" s="65"/>
      <c r="B70" s="65"/>
      <c r="C70" s="7" t="s">
        <v>45</v>
      </c>
      <c r="D70" s="7"/>
      <c r="E70" s="3" t="s">
        <v>46</v>
      </c>
      <c r="F70" s="106">
        <f>2.6-1.7</f>
        <v>0.90000000000000013</v>
      </c>
      <c r="G70" s="106">
        <v>2</v>
      </c>
      <c r="H70" s="106">
        <v>2</v>
      </c>
      <c r="I70" s="215">
        <f t="shared" si="0"/>
        <v>100</v>
      </c>
      <c r="J70" s="215">
        <f t="shared" si="1"/>
        <v>222.2222222222222</v>
      </c>
    </row>
    <row r="71" spans="1:10" ht="26.25" x14ac:dyDescent="0.25">
      <c r="A71" s="65"/>
      <c r="B71" s="65"/>
      <c r="C71" s="7"/>
      <c r="D71" s="7" t="s">
        <v>313</v>
      </c>
      <c r="E71" s="3" t="s">
        <v>314</v>
      </c>
      <c r="F71" s="106">
        <f>2.6-1.7</f>
        <v>0.90000000000000013</v>
      </c>
      <c r="G71" s="106">
        <v>2</v>
      </c>
      <c r="H71" s="106">
        <v>2</v>
      </c>
      <c r="I71" s="215">
        <f t="shared" si="0"/>
        <v>100</v>
      </c>
      <c r="J71" s="215">
        <f t="shared" si="1"/>
        <v>222.2222222222222</v>
      </c>
    </row>
    <row r="72" spans="1:10" x14ac:dyDescent="0.25">
      <c r="A72" s="69"/>
      <c r="B72" s="16" t="s">
        <v>570</v>
      </c>
      <c r="C72" s="70"/>
      <c r="D72" s="69"/>
      <c r="E72" s="71" t="s">
        <v>571</v>
      </c>
      <c r="F72" s="115">
        <f>F73+F104</f>
        <v>38703.599999999991</v>
      </c>
      <c r="G72" s="115">
        <f>G73+G104</f>
        <v>39066.478139999992</v>
      </c>
      <c r="H72" s="115">
        <f>H73+H104</f>
        <v>39033.964469999999</v>
      </c>
      <c r="I72" s="229">
        <f t="shared" si="0"/>
        <v>99.916773480620719</v>
      </c>
      <c r="J72" s="229">
        <f t="shared" si="1"/>
        <v>100.93758239543608</v>
      </c>
    </row>
    <row r="73" spans="1:10" ht="25.5" x14ac:dyDescent="0.25">
      <c r="A73" s="69"/>
      <c r="B73" s="16"/>
      <c r="C73" s="70" t="s">
        <v>4</v>
      </c>
      <c r="D73" s="69"/>
      <c r="E73" s="74" t="s">
        <v>5</v>
      </c>
      <c r="F73" s="115">
        <f>F74+F99</f>
        <v>2442.1</v>
      </c>
      <c r="G73" s="115">
        <f>G74+G99</f>
        <v>2442.1</v>
      </c>
      <c r="H73" s="115">
        <f>H74+H99</f>
        <v>2442</v>
      </c>
      <c r="I73" s="229">
        <f t="shared" si="0"/>
        <v>99.995905163588716</v>
      </c>
      <c r="J73" s="229">
        <f t="shared" si="1"/>
        <v>100</v>
      </c>
    </row>
    <row r="74" spans="1:10" ht="25.5" x14ac:dyDescent="0.25">
      <c r="A74" s="77"/>
      <c r="B74" s="78"/>
      <c r="C74" s="79" t="s">
        <v>6</v>
      </c>
      <c r="D74" s="78"/>
      <c r="E74" s="80" t="s">
        <v>7</v>
      </c>
      <c r="F74" s="101">
        <f>F75+F86+F91</f>
        <v>2142.1</v>
      </c>
      <c r="G74" s="101">
        <f>G75+G86+G91</f>
        <v>2142.1</v>
      </c>
      <c r="H74" s="101">
        <f>H75+H86+H91</f>
        <v>2142</v>
      </c>
      <c r="I74" s="226">
        <f t="shared" ref="I74:I137" si="7">H74/G74*100</f>
        <v>99.995331683861636</v>
      </c>
      <c r="J74" s="226">
        <f t="shared" ref="J74:J137" si="8">G74/F74*100</f>
        <v>100</v>
      </c>
    </row>
    <row r="75" spans="1:10" ht="26.25" x14ac:dyDescent="0.25">
      <c r="A75" s="29"/>
      <c r="B75" s="29"/>
      <c r="C75" s="29" t="s">
        <v>8</v>
      </c>
      <c r="D75" s="29"/>
      <c r="E75" s="30" t="s">
        <v>9</v>
      </c>
      <c r="F75" s="102">
        <f>F76+F81</f>
        <v>919.0999999999998</v>
      </c>
      <c r="G75" s="102">
        <f>G76+G81</f>
        <v>919.0999999999998</v>
      </c>
      <c r="H75" s="102">
        <f>H76+H81</f>
        <v>919.0999999999998</v>
      </c>
      <c r="I75" s="210">
        <f t="shared" si="7"/>
        <v>100</v>
      </c>
      <c r="J75" s="210">
        <f t="shared" si="8"/>
        <v>100</v>
      </c>
    </row>
    <row r="76" spans="1:10" ht="26.25" x14ac:dyDescent="0.25">
      <c r="A76" s="31"/>
      <c r="B76" s="31"/>
      <c r="C76" s="31" t="s">
        <v>10</v>
      </c>
      <c r="D76" s="31"/>
      <c r="E76" s="32" t="s">
        <v>11</v>
      </c>
      <c r="F76" s="96">
        <f>F77+F79</f>
        <v>799.29999999999984</v>
      </c>
      <c r="G76" s="96">
        <f>G77+G79</f>
        <v>799.29999999999984</v>
      </c>
      <c r="H76" s="96">
        <f>H77+H79</f>
        <v>799.29999999999984</v>
      </c>
      <c r="I76" s="211">
        <f t="shared" si="7"/>
        <v>100</v>
      </c>
      <c r="J76" s="211">
        <f t="shared" si="8"/>
        <v>100</v>
      </c>
    </row>
    <row r="77" spans="1:10" ht="51.75" x14ac:dyDescent="0.25">
      <c r="A77" s="7"/>
      <c r="B77" s="7"/>
      <c r="C77" s="7" t="s">
        <v>12</v>
      </c>
      <c r="D77" s="11"/>
      <c r="E77" s="3" t="s">
        <v>13</v>
      </c>
      <c r="F77" s="95">
        <f t="shared" ref="F77:H78" si="9">1882.3-1327.4</f>
        <v>554.89999999999986</v>
      </c>
      <c r="G77" s="95">
        <f t="shared" si="9"/>
        <v>554.89999999999986</v>
      </c>
      <c r="H77" s="95">
        <f t="shared" si="9"/>
        <v>554.89999999999986</v>
      </c>
      <c r="I77" s="212">
        <f t="shared" si="7"/>
        <v>100</v>
      </c>
      <c r="J77" s="212">
        <f t="shared" si="8"/>
        <v>100</v>
      </c>
    </row>
    <row r="78" spans="1:10" ht="26.25" x14ac:dyDescent="0.25">
      <c r="A78" s="7"/>
      <c r="B78" s="7"/>
      <c r="C78" s="7"/>
      <c r="D78" s="7" t="s">
        <v>313</v>
      </c>
      <c r="E78" s="3" t="s">
        <v>314</v>
      </c>
      <c r="F78" s="95">
        <f t="shared" si="9"/>
        <v>554.89999999999986</v>
      </c>
      <c r="G78" s="95">
        <f t="shared" si="9"/>
        <v>554.89999999999986</v>
      </c>
      <c r="H78" s="95">
        <f t="shared" si="9"/>
        <v>554.89999999999986</v>
      </c>
      <c r="I78" s="212">
        <f t="shared" si="7"/>
        <v>100</v>
      </c>
      <c r="J78" s="212">
        <f t="shared" si="8"/>
        <v>100</v>
      </c>
    </row>
    <row r="79" spans="1:10" x14ac:dyDescent="0.25">
      <c r="A79" s="7"/>
      <c r="B79" s="7"/>
      <c r="C79" s="7" t="s">
        <v>499</v>
      </c>
      <c r="D79" s="11"/>
      <c r="E79" s="3" t="s">
        <v>14</v>
      </c>
      <c r="F79" s="95">
        <v>244.4</v>
      </c>
      <c r="G79" s="95">
        <v>244.4</v>
      </c>
      <c r="H79" s="95">
        <v>244.4</v>
      </c>
      <c r="I79" s="212">
        <f t="shared" si="7"/>
        <v>100</v>
      </c>
      <c r="J79" s="212">
        <f t="shared" si="8"/>
        <v>100</v>
      </c>
    </row>
    <row r="80" spans="1:10" ht="26.25" x14ac:dyDescent="0.25">
      <c r="A80" s="7"/>
      <c r="B80" s="7"/>
      <c r="C80" s="7"/>
      <c r="D80" s="7" t="s">
        <v>313</v>
      </c>
      <c r="E80" s="3" t="s">
        <v>314</v>
      </c>
      <c r="F80" s="95">
        <v>244.4</v>
      </c>
      <c r="G80" s="95">
        <v>244.4</v>
      </c>
      <c r="H80" s="95">
        <v>244.4</v>
      </c>
      <c r="I80" s="212">
        <f t="shared" si="7"/>
        <v>100</v>
      </c>
      <c r="J80" s="212">
        <f t="shared" si="8"/>
        <v>100</v>
      </c>
    </row>
    <row r="81" spans="1:10" ht="39" x14ac:dyDescent="0.25">
      <c r="A81" s="31"/>
      <c r="B81" s="31"/>
      <c r="C81" s="31" t="s">
        <v>15</v>
      </c>
      <c r="D81" s="31"/>
      <c r="E81" s="32" t="s">
        <v>16</v>
      </c>
      <c r="F81" s="105">
        <f>F82+F84</f>
        <v>119.8</v>
      </c>
      <c r="G81" s="105">
        <f>G82+G84</f>
        <v>119.8</v>
      </c>
      <c r="H81" s="105">
        <f>H82+H84</f>
        <v>119.8</v>
      </c>
      <c r="I81" s="213">
        <f t="shared" si="7"/>
        <v>100</v>
      </c>
      <c r="J81" s="213">
        <f t="shared" si="8"/>
        <v>100</v>
      </c>
    </row>
    <row r="82" spans="1:10" ht="26.25" x14ac:dyDescent="0.25">
      <c r="A82" s="65"/>
      <c r="B82" s="65"/>
      <c r="C82" s="7" t="s">
        <v>17</v>
      </c>
      <c r="D82" s="7"/>
      <c r="E82" s="3" t="s">
        <v>500</v>
      </c>
      <c r="F82" s="95">
        <v>35.799999999999997</v>
      </c>
      <c r="G82" s="95">
        <v>35.799999999999997</v>
      </c>
      <c r="H82" s="95">
        <v>35.799999999999997</v>
      </c>
      <c r="I82" s="212">
        <f t="shared" si="7"/>
        <v>100</v>
      </c>
      <c r="J82" s="212">
        <f t="shared" si="8"/>
        <v>100</v>
      </c>
    </row>
    <row r="83" spans="1:10" ht="26.25" x14ac:dyDescent="0.25">
      <c r="A83" s="65"/>
      <c r="B83" s="65"/>
      <c r="C83" s="7"/>
      <c r="D83" s="7" t="s">
        <v>313</v>
      </c>
      <c r="E83" s="3" t="s">
        <v>314</v>
      </c>
      <c r="F83" s="95">
        <v>35.799999999999997</v>
      </c>
      <c r="G83" s="95">
        <v>35.799999999999997</v>
      </c>
      <c r="H83" s="95">
        <v>35.799999999999997</v>
      </c>
      <c r="I83" s="212">
        <f t="shared" si="7"/>
        <v>100</v>
      </c>
      <c r="J83" s="212">
        <f t="shared" si="8"/>
        <v>100</v>
      </c>
    </row>
    <row r="84" spans="1:10" ht="51.75" x14ac:dyDescent="0.25">
      <c r="A84" s="65"/>
      <c r="B84" s="65"/>
      <c r="C84" s="7" t="s">
        <v>18</v>
      </c>
      <c r="D84" s="7"/>
      <c r="E84" s="9" t="s">
        <v>19</v>
      </c>
      <c r="F84" s="95">
        <v>84</v>
      </c>
      <c r="G84" s="95">
        <v>84</v>
      </c>
      <c r="H84" s="95">
        <v>84</v>
      </c>
      <c r="I84" s="212">
        <f t="shared" si="7"/>
        <v>100</v>
      </c>
      <c r="J84" s="212">
        <f t="shared" si="8"/>
        <v>100</v>
      </c>
    </row>
    <row r="85" spans="1:10" ht="26.25" x14ac:dyDescent="0.25">
      <c r="A85" s="65"/>
      <c r="B85" s="65"/>
      <c r="C85" s="7"/>
      <c r="D85" s="7" t="s">
        <v>313</v>
      </c>
      <c r="E85" s="3" t="s">
        <v>314</v>
      </c>
      <c r="F85" s="95">
        <v>84</v>
      </c>
      <c r="G85" s="95">
        <v>84</v>
      </c>
      <c r="H85" s="95">
        <v>84</v>
      </c>
      <c r="I85" s="212">
        <f t="shared" si="7"/>
        <v>100</v>
      </c>
      <c r="J85" s="212">
        <f t="shared" si="8"/>
        <v>100</v>
      </c>
    </row>
    <row r="86" spans="1:10" ht="39" x14ac:dyDescent="0.25">
      <c r="A86" s="29"/>
      <c r="B86" s="29"/>
      <c r="C86" s="29" t="s">
        <v>30</v>
      </c>
      <c r="D86" s="29"/>
      <c r="E86" s="30" t="s">
        <v>31</v>
      </c>
      <c r="F86" s="102">
        <f t="shared" ref="F86:H87" si="10">F87</f>
        <v>1085.5</v>
      </c>
      <c r="G86" s="102">
        <f t="shared" si="10"/>
        <v>1085.5</v>
      </c>
      <c r="H86" s="102">
        <f t="shared" si="10"/>
        <v>1085.5</v>
      </c>
      <c r="I86" s="210">
        <f t="shared" si="7"/>
        <v>100</v>
      </c>
      <c r="J86" s="210">
        <f t="shared" si="8"/>
        <v>100</v>
      </c>
    </row>
    <row r="87" spans="1:10" ht="26.25" x14ac:dyDescent="0.25">
      <c r="A87" s="31"/>
      <c r="B87" s="31"/>
      <c r="C87" s="31" t="s">
        <v>32</v>
      </c>
      <c r="D87" s="34"/>
      <c r="E87" s="32" t="s">
        <v>33</v>
      </c>
      <c r="F87" s="96">
        <f>F88</f>
        <v>1085.5</v>
      </c>
      <c r="G87" s="96">
        <f t="shared" si="10"/>
        <v>1085.5</v>
      </c>
      <c r="H87" s="96">
        <f t="shared" si="10"/>
        <v>1085.5</v>
      </c>
      <c r="I87" s="211">
        <f t="shared" si="7"/>
        <v>100</v>
      </c>
      <c r="J87" s="211">
        <f t="shared" si="8"/>
        <v>100</v>
      </c>
    </row>
    <row r="88" spans="1:10" x14ac:dyDescent="0.25">
      <c r="A88" s="7"/>
      <c r="B88" s="7"/>
      <c r="C88" s="7" t="s">
        <v>47</v>
      </c>
      <c r="D88" s="7"/>
      <c r="E88" s="3" t="s">
        <v>48</v>
      </c>
      <c r="F88" s="106">
        <v>1085.5</v>
      </c>
      <c r="G88" s="106">
        <f>SUM(G89:G90)</f>
        <v>1085.5</v>
      </c>
      <c r="H88" s="106">
        <v>1085.5</v>
      </c>
      <c r="I88" s="215">
        <f t="shared" si="7"/>
        <v>100</v>
      </c>
      <c r="J88" s="215">
        <f t="shared" si="8"/>
        <v>100</v>
      </c>
    </row>
    <row r="89" spans="1:10" ht="51.75" x14ac:dyDescent="0.25">
      <c r="A89" s="7"/>
      <c r="B89" s="7"/>
      <c r="C89" s="7"/>
      <c r="D89" s="7" t="s">
        <v>461</v>
      </c>
      <c r="E89" s="3" t="s">
        <v>462</v>
      </c>
      <c r="F89" s="106">
        <v>1053.2</v>
      </c>
      <c r="G89" s="106">
        <v>1055.1020000000001</v>
      </c>
      <c r="H89" s="106">
        <v>1053.2</v>
      </c>
      <c r="I89" s="215">
        <f t="shared" si="7"/>
        <v>99.81973306846163</v>
      </c>
      <c r="J89" s="215">
        <f t="shared" si="8"/>
        <v>100.18059248006077</v>
      </c>
    </row>
    <row r="90" spans="1:10" ht="26.25" x14ac:dyDescent="0.25">
      <c r="A90" s="7"/>
      <c r="B90" s="7"/>
      <c r="C90" s="7"/>
      <c r="D90" s="7" t="s">
        <v>313</v>
      </c>
      <c r="E90" s="3" t="s">
        <v>314</v>
      </c>
      <c r="F90" s="106">
        <v>32.299999999999997</v>
      </c>
      <c r="G90" s="106">
        <v>30.398</v>
      </c>
      <c r="H90" s="106">
        <v>32.299999999999997</v>
      </c>
      <c r="I90" s="215">
        <f t="shared" si="7"/>
        <v>106.25699059148627</v>
      </c>
      <c r="J90" s="215">
        <f t="shared" si="8"/>
        <v>94.111455108359138</v>
      </c>
    </row>
    <row r="91" spans="1:10" ht="26.25" x14ac:dyDescent="0.25">
      <c r="A91" s="29"/>
      <c r="B91" s="29"/>
      <c r="C91" s="29" t="s">
        <v>50</v>
      </c>
      <c r="D91" s="29"/>
      <c r="E91" s="30" t="s">
        <v>51</v>
      </c>
      <c r="F91" s="102">
        <f>F92</f>
        <v>137.5</v>
      </c>
      <c r="G91" s="102">
        <f>G92</f>
        <v>137.5</v>
      </c>
      <c r="H91" s="102">
        <f>H92</f>
        <v>137.4</v>
      </c>
      <c r="I91" s="210">
        <f t="shared" si="7"/>
        <v>99.927272727272737</v>
      </c>
      <c r="J91" s="210">
        <f t="shared" si="8"/>
        <v>100</v>
      </c>
    </row>
    <row r="92" spans="1:10" ht="26.25" x14ac:dyDescent="0.25">
      <c r="A92" s="31"/>
      <c r="B92" s="31"/>
      <c r="C92" s="31" t="s">
        <v>52</v>
      </c>
      <c r="D92" s="34"/>
      <c r="E92" s="32" t="s">
        <v>53</v>
      </c>
      <c r="F92" s="96">
        <f>F93+F95+F97</f>
        <v>137.5</v>
      </c>
      <c r="G92" s="96">
        <f>G93+G95+G97</f>
        <v>137.5</v>
      </c>
      <c r="H92" s="96">
        <f>H93+H95+H97</f>
        <v>137.4</v>
      </c>
      <c r="I92" s="211">
        <f t="shared" si="7"/>
        <v>99.927272727272737</v>
      </c>
      <c r="J92" s="211">
        <f t="shared" si="8"/>
        <v>100</v>
      </c>
    </row>
    <row r="93" spans="1:10" ht="26.25" x14ac:dyDescent="0.25">
      <c r="A93" s="65"/>
      <c r="B93" s="65"/>
      <c r="C93" s="7" t="s">
        <v>54</v>
      </c>
      <c r="D93" s="7"/>
      <c r="E93" s="9" t="s">
        <v>55</v>
      </c>
      <c r="F93" s="106">
        <v>18.2</v>
      </c>
      <c r="G93" s="106">
        <v>18.2</v>
      </c>
      <c r="H93" s="106">
        <v>18.2</v>
      </c>
      <c r="I93" s="215">
        <f t="shared" si="7"/>
        <v>100</v>
      </c>
      <c r="J93" s="215">
        <f t="shared" si="8"/>
        <v>100</v>
      </c>
    </row>
    <row r="94" spans="1:10" ht="26.25" x14ac:dyDescent="0.25">
      <c r="A94" s="65"/>
      <c r="B94" s="65"/>
      <c r="C94" s="7"/>
      <c r="D94" s="7" t="s">
        <v>313</v>
      </c>
      <c r="E94" s="3" t="s">
        <v>314</v>
      </c>
      <c r="F94" s="106">
        <v>18.2</v>
      </c>
      <c r="G94" s="106">
        <v>18.2</v>
      </c>
      <c r="H94" s="106">
        <v>18.2</v>
      </c>
      <c r="I94" s="215">
        <f t="shared" si="7"/>
        <v>100</v>
      </c>
      <c r="J94" s="215">
        <f t="shared" si="8"/>
        <v>100</v>
      </c>
    </row>
    <row r="95" spans="1:10" x14ac:dyDescent="0.25">
      <c r="A95" s="65"/>
      <c r="B95" s="65"/>
      <c r="C95" s="7" t="s">
        <v>56</v>
      </c>
      <c r="D95" s="7"/>
      <c r="E95" s="9" t="s">
        <v>57</v>
      </c>
      <c r="F95" s="106">
        <v>88</v>
      </c>
      <c r="G95" s="106">
        <v>88</v>
      </c>
      <c r="H95" s="106">
        <v>88</v>
      </c>
      <c r="I95" s="215">
        <f t="shared" si="7"/>
        <v>100</v>
      </c>
      <c r="J95" s="215">
        <f t="shared" si="8"/>
        <v>100</v>
      </c>
    </row>
    <row r="96" spans="1:10" ht="26.25" x14ac:dyDescent="0.25">
      <c r="A96" s="65"/>
      <c r="B96" s="65"/>
      <c r="C96" s="7"/>
      <c r="D96" s="7" t="s">
        <v>313</v>
      </c>
      <c r="E96" s="3" t="s">
        <v>314</v>
      </c>
      <c r="F96" s="106">
        <v>88</v>
      </c>
      <c r="G96" s="106">
        <v>88</v>
      </c>
      <c r="H96" s="106">
        <v>88</v>
      </c>
      <c r="I96" s="215">
        <f t="shared" si="7"/>
        <v>100</v>
      </c>
      <c r="J96" s="215">
        <f t="shared" si="8"/>
        <v>100</v>
      </c>
    </row>
    <row r="97" spans="1:10" x14ac:dyDescent="0.25">
      <c r="A97" s="65"/>
      <c r="B97" s="65"/>
      <c r="C97" s="7" t="s">
        <v>58</v>
      </c>
      <c r="D97" s="7"/>
      <c r="E97" s="9" t="s">
        <v>59</v>
      </c>
      <c r="F97" s="106">
        <v>31.3</v>
      </c>
      <c r="G97" s="106">
        <v>31.3</v>
      </c>
      <c r="H97" s="106">
        <v>31.2</v>
      </c>
      <c r="I97" s="215">
        <f t="shared" si="7"/>
        <v>99.680511182108617</v>
      </c>
      <c r="J97" s="215">
        <f t="shared" si="8"/>
        <v>100</v>
      </c>
    </row>
    <row r="98" spans="1:10" ht="26.25" x14ac:dyDescent="0.25">
      <c r="A98" s="65"/>
      <c r="B98" s="65"/>
      <c r="C98" s="7"/>
      <c r="D98" s="7" t="s">
        <v>313</v>
      </c>
      <c r="E98" s="3" t="s">
        <v>314</v>
      </c>
      <c r="F98" s="106">
        <v>31.3</v>
      </c>
      <c r="G98" s="106">
        <v>31.3</v>
      </c>
      <c r="H98" s="106">
        <v>31.2</v>
      </c>
      <c r="I98" s="215">
        <f t="shared" si="7"/>
        <v>99.680511182108617</v>
      </c>
      <c r="J98" s="215">
        <f t="shared" si="8"/>
        <v>100</v>
      </c>
    </row>
    <row r="99" spans="1:10" ht="25.5" x14ac:dyDescent="0.25">
      <c r="A99" s="77"/>
      <c r="B99" s="78"/>
      <c r="C99" s="79" t="s">
        <v>181</v>
      </c>
      <c r="D99" s="78"/>
      <c r="E99" s="80" t="s">
        <v>182</v>
      </c>
      <c r="F99" s="101">
        <f>F100</f>
        <v>300</v>
      </c>
      <c r="G99" s="101">
        <f>G100</f>
        <v>300</v>
      </c>
      <c r="H99" s="101">
        <f>H100</f>
        <v>300</v>
      </c>
      <c r="I99" s="226">
        <f t="shared" si="7"/>
        <v>100</v>
      </c>
      <c r="J99" s="226">
        <f t="shared" si="8"/>
        <v>100</v>
      </c>
    </row>
    <row r="100" spans="1:10" ht="26.25" x14ac:dyDescent="0.25">
      <c r="A100" s="41"/>
      <c r="B100" s="41"/>
      <c r="C100" s="41" t="s">
        <v>183</v>
      </c>
      <c r="D100" s="41"/>
      <c r="E100" s="42" t="s">
        <v>184</v>
      </c>
      <c r="F100" s="102">
        <f t="shared" ref="F100:H101" si="11">F101</f>
        <v>300</v>
      </c>
      <c r="G100" s="102">
        <f t="shared" si="11"/>
        <v>300</v>
      </c>
      <c r="H100" s="102">
        <f t="shared" si="11"/>
        <v>300</v>
      </c>
      <c r="I100" s="210">
        <f t="shared" si="7"/>
        <v>100</v>
      </c>
      <c r="J100" s="210">
        <f t="shared" si="8"/>
        <v>100</v>
      </c>
    </row>
    <row r="101" spans="1:10" ht="26.25" x14ac:dyDescent="0.25">
      <c r="A101" s="31"/>
      <c r="B101" s="31"/>
      <c r="C101" s="31" t="s">
        <v>185</v>
      </c>
      <c r="D101" s="31"/>
      <c r="E101" s="32" t="s">
        <v>186</v>
      </c>
      <c r="F101" s="96">
        <f t="shared" si="11"/>
        <v>300</v>
      </c>
      <c r="G101" s="96">
        <f t="shared" si="11"/>
        <v>300</v>
      </c>
      <c r="H101" s="96">
        <f t="shared" si="11"/>
        <v>300</v>
      </c>
      <c r="I101" s="211">
        <f t="shared" si="7"/>
        <v>100</v>
      </c>
      <c r="J101" s="211">
        <f t="shared" si="8"/>
        <v>100</v>
      </c>
    </row>
    <row r="102" spans="1:10" ht="26.25" x14ac:dyDescent="0.25">
      <c r="A102" s="7"/>
      <c r="B102" s="7"/>
      <c r="C102" s="7" t="s">
        <v>187</v>
      </c>
      <c r="D102" s="7"/>
      <c r="E102" s="43" t="s">
        <v>188</v>
      </c>
      <c r="F102" s="95">
        <v>300</v>
      </c>
      <c r="G102" s="95">
        <v>300</v>
      </c>
      <c r="H102" s="95">
        <v>300</v>
      </c>
      <c r="I102" s="212">
        <f t="shared" si="7"/>
        <v>100</v>
      </c>
      <c r="J102" s="212">
        <f t="shared" si="8"/>
        <v>100</v>
      </c>
    </row>
    <row r="103" spans="1:10" ht="26.25" x14ac:dyDescent="0.25">
      <c r="A103" s="7"/>
      <c r="B103" s="7"/>
      <c r="C103" s="7"/>
      <c r="D103" s="7" t="s">
        <v>551</v>
      </c>
      <c r="E103" s="3" t="s">
        <v>552</v>
      </c>
      <c r="F103" s="95">
        <v>300</v>
      </c>
      <c r="G103" s="95">
        <v>300</v>
      </c>
      <c r="H103" s="95">
        <v>300</v>
      </c>
      <c r="I103" s="212">
        <f t="shared" si="7"/>
        <v>100</v>
      </c>
      <c r="J103" s="212">
        <f t="shared" si="8"/>
        <v>100</v>
      </c>
    </row>
    <row r="104" spans="1:10" x14ac:dyDescent="0.25">
      <c r="A104" s="139"/>
      <c r="B104" s="139"/>
      <c r="C104" s="139" t="s">
        <v>456</v>
      </c>
      <c r="D104" s="139"/>
      <c r="E104" s="140" t="s">
        <v>457</v>
      </c>
      <c r="F104" s="137">
        <f>F105</f>
        <v>36261.499999999993</v>
      </c>
      <c r="G104" s="137">
        <f>G105</f>
        <v>36624.378139999993</v>
      </c>
      <c r="H104" s="137">
        <f>H105</f>
        <v>36591.964469999999</v>
      </c>
      <c r="I104" s="230">
        <f t="shared" si="7"/>
        <v>99.911497009243149</v>
      </c>
      <c r="J104" s="230">
        <f t="shared" si="8"/>
        <v>101.0007256732347</v>
      </c>
    </row>
    <row r="105" spans="1:10" ht="39" x14ac:dyDescent="0.25">
      <c r="A105" s="59"/>
      <c r="B105" s="59"/>
      <c r="C105" s="59" t="s">
        <v>465</v>
      </c>
      <c r="D105" s="59"/>
      <c r="E105" s="61" t="s">
        <v>466</v>
      </c>
      <c r="F105" s="111">
        <f>F106+F115+F117+F110</f>
        <v>36261.499999999993</v>
      </c>
      <c r="G105" s="111">
        <f>G106+G115+G117+G110+G119+G122+G112</f>
        <v>36624.378139999993</v>
      </c>
      <c r="H105" s="111">
        <f>H106+H115+H117+H110+H119+H122+H112</f>
        <v>36591.964469999999</v>
      </c>
      <c r="I105" s="222">
        <f t="shared" si="7"/>
        <v>99.911497009243149</v>
      </c>
      <c r="J105" s="222">
        <f t="shared" si="8"/>
        <v>101.0007256732347</v>
      </c>
    </row>
    <row r="106" spans="1:10" ht="26.25" x14ac:dyDescent="0.25">
      <c r="A106" s="65"/>
      <c r="B106" s="65"/>
      <c r="C106" s="7" t="s">
        <v>478</v>
      </c>
      <c r="D106" s="7"/>
      <c r="E106" s="9" t="s">
        <v>479</v>
      </c>
      <c r="F106" s="95">
        <f>F107+F108+F109+F112</f>
        <v>34974.899999999994</v>
      </c>
      <c r="G106" s="95">
        <f>G107+G108+G109</f>
        <v>34875.299999999996</v>
      </c>
      <c r="H106" s="95">
        <f>H107+H108+H109</f>
        <v>34874.811269999998</v>
      </c>
      <c r="I106" s="212">
        <f t="shared" si="7"/>
        <v>99.998598635710664</v>
      </c>
      <c r="J106" s="212">
        <f t="shared" si="8"/>
        <v>99.715224346602852</v>
      </c>
    </row>
    <row r="107" spans="1:10" ht="51.75" x14ac:dyDescent="0.25">
      <c r="A107" s="65"/>
      <c r="B107" s="65"/>
      <c r="C107" s="7"/>
      <c r="D107" s="7" t="s">
        <v>461</v>
      </c>
      <c r="E107" s="3" t="s">
        <v>462</v>
      </c>
      <c r="F107" s="95">
        <v>17072.5</v>
      </c>
      <c r="G107" s="95">
        <v>17260.92167</v>
      </c>
      <c r="H107" s="95">
        <v>17260.487410000002</v>
      </c>
      <c r="I107" s="212">
        <f t="shared" si="7"/>
        <v>99.997484143614685</v>
      </c>
      <c r="J107" s="212">
        <f t="shared" si="8"/>
        <v>101.10365599648557</v>
      </c>
    </row>
    <row r="108" spans="1:10" ht="26.25" x14ac:dyDescent="0.25">
      <c r="A108" s="65"/>
      <c r="B108" s="65"/>
      <c r="C108" s="7"/>
      <c r="D108" s="7" t="s">
        <v>313</v>
      </c>
      <c r="E108" s="3" t="s">
        <v>314</v>
      </c>
      <c r="F108" s="95">
        <v>17343.099999999999</v>
      </c>
      <c r="G108" s="95">
        <v>17154.678329999999</v>
      </c>
      <c r="H108" s="95">
        <v>17154.62386</v>
      </c>
      <c r="I108" s="212">
        <f t="shared" si="7"/>
        <v>99.999682477287237</v>
      </c>
      <c r="J108" s="212">
        <f t="shared" si="8"/>
        <v>98.913564068707444</v>
      </c>
    </row>
    <row r="109" spans="1:10" x14ac:dyDescent="0.25">
      <c r="A109" s="65"/>
      <c r="B109" s="65"/>
      <c r="C109" s="7"/>
      <c r="D109" s="7" t="s">
        <v>469</v>
      </c>
      <c r="E109" s="3" t="s">
        <v>470</v>
      </c>
      <c r="F109" s="95">
        <v>459.7</v>
      </c>
      <c r="G109" s="95">
        <v>459.7</v>
      </c>
      <c r="H109" s="95">
        <v>459.7</v>
      </c>
      <c r="I109" s="212">
        <f t="shared" si="7"/>
        <v>100</v>
      </c>
      <c r="J109" s="212">
        <f t="shared" si="8"/>
        <v>100</v>
      </c>
    </row>
    <row r="110" spans="1:10" x14ac:dyDescent="0.25">
      <c r="A110" s="65"/>
      <c r="B110" s="65"/>
      <c r="C110" s="15" t="s">
        <v>480</v>
      </c>
      <c r="D110" s="15"/>
      <c r="E110" s="1" t="s">
        <v>481</v>
      </c>
      <c r="F110" s="95">
        <f>F111</f>
        <v>821.6</v>
      </c>
      <c r="G110" s="95">
        <f>G111</f>
        <v>821.6</v>
      </c>
      <c r="H110" s="95">
        <f>H111</f>
        <v>821.6</v>
      </c>
      <c r="I110" s="212">
        <f t="shared" si="7"/>
        <v>100</v>
      </c>
      <c r="J110" s="212">
        <f t="shared" si="8"/>
        <v>100</v>
      </c>
    </row>
    <row r="111" spans="1:10" ht="25.5" x14ac:dyDescent="0.25">
      <c r="A111" s="65"/>
      <c r="B111" s="65"/>
      <c r="C111" s="15"/>
      <c r="D111" s="15" t="s">
        <v>313</v>
      </c>
      <c r="E111" s="1" t="s">
        <v>314</v>
      </c>
      <c r="F111" s="95">
        <v>821.6</v>
      </c>
      <c r="G111" s="95">
        <v>821.6</v>
      </c>
      <c r="H111" s="95">
        <v>821.6</v>
      </c>
      <c r="I111" s="212">
        <f t="shared" si="7"/>
        <v>100</v>
      </c>
      <c r="J111" s="212">
        <f t="shared" si="8"/>
        <v>100</v>
      </c>
    </row>
    <row r="112" spans="1:10" ht="25.5" x14ac:dyDescent="0.25">
      <c r="A112" s="65"/>
      <c r="B112" s="65"/>
      <c r="C112" s="7" t="s">
        <v>482</v>
      </c>
      <c r="D112" s="15"/>
      <c r="E112" s="1" t="s">
        <v>483</v>
      </c>
      <c r="F112" s="95">
        <f>F114</f>
        <v>99.6</v>
      </c>
      <c r="G112" s="95">
        <f>G114+G113</f>
        <v>99.553480000000008</v>
      </c>
      <c r="H112" s="95">
        <f>H114+H113</f>
        <v>99.553480000000008</v>
      </c>
      <c r="I112" s="212">
        <f t="shared" si="7"/>
        <v>100</v>
      </c>
      <c r="J112" s="212">
        <f t="shared" si="8"/>
        <v>99.953293172690778</v>
      </c>
    </row>
    <row r="113" spans="1:10" ht="51.75" x14ac:dyDescent="0.25">
      <c r="A113" s="65"/>
      <c r="B113" s="65"/>
      <c r="C113" s="7"/>
      <c r="D113" s="15" t="s">
        <v>461</v>
      </c>
      <c r="E113" s="3" t="s">
        <v>462</v>
      </c>
      <c r="F113" s="95"/>
      <c r="G113" s="95">
        <v>76.704470000000001</v>
      </c>
      <c r="H113" s="95">
        <v>76.704470000000001</v>
      </c>
      <c r="I113" s="212">
        <f t="shared" si="7"/>
        <v>100</v>
      </c>
      <c r="J113" s="212"/>
    </row>
    <row r="114" spans="1:10" x14ac:dyDescent="0.25">
      <c r="A114" s="65"/>
      <c r="B114" s="65"/>
      <c r="C114" s="7"/>
      <c r="D114" s="15" t="s">
        <v>469</v>
      </c>
      <c r="E114" s="1" t="s">
        <v>470</v>
      </c>
      <c r="F114" s="95">
        <v>99.6</v>
      </c>
      <c r="G114" s="95">
        <v>22.84901</v>
      </c>
      <c r="H114" s="95">
        <v>22.84901</v>
      </c>
      <c r="I114" s="212">
        <f t="shared" si="7"/>
        <v>100</v>
      </c>
      <c r="J114" s="212">
        <f t="shared" si="8"/>
        <v>22.940773092369479</v>
      </c>
    </row>
    <row r="115" spans="1:10" ht="26.25" x14ac:dyDescent="0.25">
      <c r="A115" s="65"/>
      <c r="B115" s="65"/>
      <c r="C115" s="7" t="s">
        <v>492</v>
      </c>
      <c r="D115" s="7"/>
      <c r="E115" s="3" t="s">
        <v>493</v>
      </c>
      <c r="F115" s="95">
        <f>F116</f>
        <v>200</v>
      </c>
      <c r="G115" s="95">
        <f>G116</f>
        <v>200</v>
      </c>
      <c r="H115" s="95">
        <f>H116</f>
        <v>200</v>
      </c>
      <c r="I115" s="212">
        <f t="shared" si="7"/>
        <v>100</v>
      </c>
      <c r="J115" s="212">
        <f t="shared" si="8"/>
        <v>100</v>
      </c>
    </row>
    <row r="116" spans="1:10" ht="26.25" x14ac:dyDescent="0.25">
      <c r="A116" s="65"/>
      <c r="B116" s="65"/>
      <c r="C116" s="7"/>
      <c r="D116" s="7" t="s">
        <v>313</v>
      </c>
      <c r="E116" s="3" t="s">
        <v>314</v>
      </c>
      <c r="F116" s="95">
        <v>200</v>
      </c>
      <c r="G116" s="95">
        <v>200</v>
      </c>
      <c r="H116" s="95">
        <v>200</v>
      </c>
      <c r="I116" s="212">
        <f t="shared" si="7"/>
        <v>100</v>
      </c>
      <c r="J116" s="212">
        <f t="shared" si="8"/>
        <v>100</v>
      </c>
    </row>
    <row r="117" spans="1:10" x14ac:dyDescent="0.25">
      <c r="A117" s="65"/>
      <c r="B117" s="65"/>
      <c r="C117" s="7" t="s">
        <v>494</v>
      </c>
      <c r="D117" s="7"/>
      <c r="E117" s="3" t="s">
        <v>495</v>
      </c>
      <c r="F117" s="95">
        <f>F118</f>
        <v>265</v>
      </c>
      <c r="G117" s="95">
        <f>G118</f>
        <v>265</v>
      </c>
      <c r="H117" s="95">
        <f>H118</f>
        <v>265</v>
      </c>
      <c r="I117" s="212">
        <f t="shared" si="7"/>
        <v>100</v>
      </c>
      <c r="J117" s="212">
        <f t="shared" si="8"/>
        <v>100</v>
      </c>
    </row>
    <row r="118" spans="1:10" x14ac:dyDescent="0.25">
      <c r="A118" s="65"/>
      <c r="B118" s="65"/>
      <c r="C118" s="7"/>
      <c r="D118" s="7" t="s">
        <v>469</v>
      </c>
      <c r="E118" s="3" t="s">
        <v>470</v>
      </c>
      <c r="F118" s="95">
        <v>265</v>
      </c>
      <c r="G118" s="95">
        <v>265</v>
      </c>
      <c r="H118" s="95">
        <v>265</v>
      </c>
      <c r="I118" s="212">
        <f t="shared" si="7"/>
        <v>100</v>
      </c>
      <c r="J118" s="212">
        <f t="shared" si="8"/>
        <v>100</v>
      </c>
    </row>
    <row r="119" spans="1:10" ht="26.25" x14ac:dyDescent="0.25">
      <c r="A119" s="65"/>
      <c r="B119" s="65"/>
      <c r="C119" s="7" t="s">
        <v>488</v>
      </c>
      <c r="D119" s="7"/>
      <c r="E119" s="3" t="s">
        <v>489</v>
      </c>
      <c r="F119" s="95"/>
      <c r="G119" s="95">
        <f>G120+G121</f>
        <v>330.99972000000002</v>
      </c>
      <c r="H119" s="95">
        <f>H120+H121</f>
        <v>330.99972000000002</v>
      </c>
      <c r="I119" s="212">
        <f t="shared" si="7"/>
        <v>100</v>
      </c>
      <c r="J119" s="212"/>
    </row>
    <row r="120" spans="1:10" ht="26.25" x14ac:dyDescent="0.25">
      <c r="A120" s="65"/>
      <c r="B120" s="65"/>
      <c r="C120" s="7"/>
      <c r="D120" s="7" t="s">
        <v>313</v>
      </c>
      <c r="E120" s="3" t="s">
        <v>314</v>
      </c>
      <c r="F120" s="95"/>
      <c r="G120" s="95">
        <v>217.30572000000001</v>
      </c>
      <c r="H120" s="95">
        <v>217.30572000000001</v>
      </c>
      <c r="I120" s="212">
        <f t="shared" si="7"/>
        <v>100</v>
      </c>
      <c r="J120" s="212"/>
    </row>
    <row r="121" spans="1:10" x14ac:dyDescent="0.25">
      <c r="A121" s="65"/>
      <c r="B121" s="65"/>
      <c r="C121" s="7"/>
      <c r="D121" s="7" t="s">
        <v>490</v>
      </c>
      <c r="E121" s="3" t="s">
        <v>491</v>
      </c>
      <c r="F121" s="95"/>
      <c r="G121" s="95">
        <v>113.69400000000002</v>
      </c>
      <c r="H121" s="95">
        <v>113.69400000000002</v>
      </c>
      <c r="I121" s="212">
        <f t="shared" si="7"/>
        <v>100</v>
      </c>
      <c r="J121" s="212"/>
    </row>
    <row r="122" spans="1:10" ht="39" x14ac:dyDescent="0.25">
      <c r="A122" s="65"/>
      <c r="B122" s="65"/>
      <c r="C122" s="7" t="s">
        <v>818</v>
      </c>
      <c r="D122" s="7"/>
      <c r="E122" s="3" t="s">
        <v>819</v>
      </c>
      <c r="F122" s="95"/>
      <c r="G122" s="95">
        <f>G123</f>
        <v>31.924939999999999</v>
      </c>
      <c r="H122" s="95">
        <v>0</v>
      </c>
      <c r="I122" s="212">
        <f t="shared" si="7"/>
        <v>0</v>
      </c>
      <c r="J122" s="212"/>
    </row>
    <row r="123" spans="1:10" x14ac:dyDescent="0.25">
      <c r="A123" s="65"/>
      <c r="B123" s="65"/>
      <c r="C123" s="7"/>
      <c r="D123" s="7" t="s">
        <v>469</v>
      </c>
      <c r="E123" s="3" t="s">
        <v>470</v>
      </c>
      <c r="F123" s="95"/>
      <c r="G123" s="95">
        <v>31.924939999999999</v>
      </c>
      <c r="H123" s="95">
        <v>0</v>
      </c>
      <c r="I123" s="212">
        <f t="shared" si="7"/>
        <v>0</v>
      </c>
      <c r="J123" s="212"/>
    </row>
    <row r="124" spans="1:10" x14ac:dyDescent="0.25">
      <c r="A124" s="69"/>
      <c r="B124" s="16" t="s">
        <v>572</v>
      </c>
      <c r="C124" s="70"/>
      <c r="D124" s="16"/>
      <c r="E124" s="71" t="s">
        <v>573</v>
      </c>
      <c r="F124" s="115">
        <f t="shared" ref="F124:H129" si="12">F125</f>
        <v>1051.7</v>
      </c>
      <c r="G124" s="115">
        <f t="shared" si="12"/>
        <v>1051.7</v>
      </c>
      <c r="H124" s="115">
        <f t="shared" si="12"/>
        <v>1051.7</v>
      </c>
      <c r="I124" s="229">
        <f t="shared" si="7"/>
        <v>100</v>
      </c>
      <c r="J124" s="229">
        <f t="shared" si="8"/>
        <v>100</v>
      </c>
    </row>
    <row r="125" spans="1:10" x14ac:dyDescent="0.25">
      <c r="A125" s="69"/>
      <c r="B125" s="16" t="s">
        <v>574</v>
      </c>
      <c r="C125" s="70"/>
      <c r="D125" s="16"/>
      <c r="E125" s="71" t="s">
        <v>575</v>
      </c>
      <c r="F125" s="115">
        <f t="shared" si="12"/>
        <v>1051.7</v>
      </c>
      <c r="G125" s="115">
        <f t="shared" si="12"/>
        <v>1051.7</v>
      </c>
      <c r="H125" s="115">
        <f t="shared" si="12"/>
        <v>1051.7</v>
      </c>
      <c r="I125" s="229">
        <f t="shared" si="7"/>
        <v>100</v>
      </c>
      <c r="J125" s="229">
        <f t="shared" si="8"/>
        <v>100</v>
      </c>
    </row>
    <row r="126" spans="1:10" ht="26.25" x14ac:dyDescent="0.25">
      <c r="A126" s="69"/>
      <c r="B126" s="16"/>
      <c r="C126" s="76" t="s">
        <v>4</v>
      </c>
      <c r="D126" s="76"/>
      <c r="E126" s="72" t="s">
        <v>5</v>
      </c>
      <c r="F126" s="115">
        <f t="shared" si="12"/>
        <v>1051.7</v>
      </c>
      <c r="G126" s="115">
        <f t="shared" si="12"/>
        <v>1051.7</v>
      </c>
      <c r="H126" s="115">
        <f t="shared" si="12"/>
        <v>1051.7</v>
      </c>
      <c r="I126" s="229">
        <f t="shared" si="7"/>
        <v>100</v>
      </c>
      <c r="J126" s="229">
        <f t="shared" si="8"/>
        <v>100</v>
      </c>
    </row>
    <row r="127" spans="1:10" ht="25.5" x14ac:dyDescent="0.25">
      <c r="A127" s="77"/>
      <c r="B127" s="78"/>
      <c r="C127" s="79" t="s">
        <v>6</v>
      </c>
      <c r="D127" s="78"/>
      <c r="E127" s="80" t="s">
        <v>7</v>
      </c>
      <c r="F127" s="101">
        <f t="shared" si="12"/>
        <v>1051.7</v>
      </c>
      <c r="G127" s="101">
        <f t="shared" si="12"/>
        <v>1051.7</v>
      </c>
      <c r="H127" s="101">
        <f t="shared" si="12"/>
        <v>1051.7</v>
      </c>
      <c r="I127" s="226">
        <f t="shared" si="7"/>
        <v>100</v>
      </c>
      <c r="J127" s="226">
        <f t="shared" si="8"/>
        <v>100</v>
      </c>
    </row>
    <row r="128" spans="1:10" ht="39" x14ac:dyDescent="0.25">
      <c r="A128" s="81"/>
      <c r="B128" s="29"/>
      <c r="C128" s="29" t="s">
        <v>30</v>
      </c>
      <c r="D128" s="29"/>
      <c r="E128" s="30" t="s">
        <v>576</v>
      </c>
      <c r="F128" s="102">
        <f t="shared" si="12"/>
        <v>1051.7</v>
      </c>
      <c r="G128" s="102">
        <f t="shared" si="12"/>
        <v>1051.7</v>
      </c>
      <c r="H128" s="102">
        <f t="shared" si="12"/>
        <v>1051.7</v>
      </c>
      <c r="I128" s="210">
        <f t="shared" si="7"/>
        <v>100</v>
      </c>
      <c r="J128" s="210">
        <f t="shared" si="8"/>
        <v>100</v>
      </c>
    </row>
    <row r="129" spans="1:10" ht="26.25" x14ac:dyDescent="0.25">
      <c r="A129" s="82"/>
      <c r="B129" s="31"/>
      <c r="C129" s="31" t="s">
        <v>32</v>
      </c>
      <c r="D129" s="31"/>
      <c r="E129" s="32" t="s">
        <v>577</v>
      </c>
      <c r="F129" s="96">
        <f t="shared" si="12"/>
        <v>1051.7</v>
      </c>
      <c r="G129" s="96">
        <f t="shared" si="12"/>
        <v>1051.7</v>
      </c>
      <c r="H129" s="96">
        <f t="shared" si="12"/>
        <v>1051.7</v>
      </c>
      <c r="I129" s="211">
        <f t="shared" si="7"/>
        <v>100</v>
      </c>
      <c r="J129" s="211">
        <f t="shared" si="8"/>
        <v>100</v>
      </c>
    </row>
    <row r="130" spans="1:10" ht="26.25" x14ac:dyDescent="0.25">
      <c r="A130" s="7"/>
      <c r="B130" s="7"/>
      <c r="C130" s="7" t="s">
        <v>49</v>
      </c>
      <c r="D130" s="7"/>
      <c r="E130" s="3" t="s">
        <v>660</v>
      </c>
      <c r="F130" s="106">
        <f>868.4+183.3</f>
        <v>1051.7</v>
      </c>
      <c r="G130" s="106">
        <f>868.4+183.3</f>
        <v>1051.7</v>
      </c>
      <c r="H130" s="106">
        <f>868.4+183.3</f>
        <v>1051.7</v>
      </c>
      <c r="I130" s="215">
        <f t="shared" si="7"/>
        <v>100</v>
      </c>
      <c r="J130" s="215">
        <f t="shared" si="8"/>
        <v>100</v>
      </c>
    </row>
    <row r="131" spans="1:10" ht="51.75" x14ac:dyDescent="0.25">
      <c r="A131" s="7"/>
      <c r="B131" s="7"/>
      <c r="C131" s="7"/>
      <c r="D131" s="7" t="s">
        <v>461</v>
      </c>
      <c r="E131" s="3" t="s">
        <v>462</v>
      </c>
      <c r="F131" s="106">
        <v>1043</v>
      </c>
      <c r="G131" s="106">
        <v>1043</v>
      </c>
      <c r="H131" s="106">
        <v>1043</v>
      </c>
      <c r="I131" s="215">
        <f t="shared" si="7"/>
        <v>100</v>
      </c>
      <c r="J131" s="215">
        <f t="shared" si="8"/>
        <v>100</v>
      </c>
    </row>
    <row r="132" spans="1:10" ht="26.25" x14ac:dyDescent="0.25">
      <c r="A132" s="7"/>
      <c r="B132" s="7"/>
      <c r="C132" s="7"/>
      <c r="D132" s="7" t="s">
        <v>313</v>
      </c>
      <c r="E132" s="3" t="s">
        <v>314</v>
      </c>
      <c r="F132" s="106">
        <v>8.6999999999999993</v>
      </c>
      <c r="G132" s="106">
        <v>8.6999999999999993</v>
      </c>
      <c r="H132" s="106">
        <v>8.6999999999999993</v>
      </c>
      <c r="I132" s="215">
        <f t="shared" si="7"/>
        <v>100</v>
      </c>
      <c r="J132" s="215">
        <f t="shared" si="8"/>
        <v>100</v>
      </c>
    </row>
    <row r="133" spans="1:10" x14ac:dyDescent="0.25">
      <c r="A133" s="69"/>
      <c r="B133" s="16" t="s">
        <v>578</v>
      </c>
      <c r="C133" s="70"/>
      <c r="D133" s="69"/>
      <c r="E133" s="71" t="s">
        <v>579</v>
      </c>
      <c r="F133" s="115">
        <f>F134+F145+F162</f>
        <v>22106.6</v>
      </c>
      <c r="G133" s="115">
        <f>G134+G145+G162</f>
        <v>22230.1</v>
      </c>
      <c r="H133" s="115">
        <f>H134+H145+H162</f>
        <v>22189.223179999997</v>
      </c>
      <c r="I133" s="229">
        <f t="shared" si="7"/>
        <v>99.816119495638787</v>
      </c>
      <c r="J133" s="229">
        <f t="shared" si="8"/>
        <v>100.55865669076202</v>
      </c>
    </row>
    <row r="134" spans="1:10" ht="25.5" x14ac:dyDescent="0.25">
      <c r="A134" s="69"/>
      <c r="B134" s="16" t="s">
        <v>580</v>
      </c>
      <c r="C134" s="70"/>
      <c r="D134" s="16"/>
      <c r="E134" s="74" t="s">
        <v>581</v>
      </c>
      <c r="F134" s="115">
        <f t="shared" ref="F134:H136" si="13">F135</f>
        <v>16611.7</v>
      </c>
      <c r="G134" s="115">
        <f t="shared" si="13"/>
        <v>16611.7</v>
      </c>
      <c r="H134" s="115">
        <f t="shared" si="13"/>
        <v>16611.7</v>
      </c>
      <c r="I134" s="229">
        <f t="shared" si="7"/>
        <v>100</v>
      </c>
      <c r="J134" s="229">
        <f t="shared" si="8"/>
        <v>100</v>
      </c>
    </row>
    <row r="135" spans="1:10" ht="25.5" x14ac:dyDescent="0.25">
      <c r="A135" s="69"/>
      <c r="B135" s="16"/>
      <c r="C135" s="70" t="s">
        <v>4</v>
      </c>
      <c r="D135" s="69"/>
      <c r="E135" s="74" t="s">
        <v>5</v>
      </c>
      <c r="F135" s="115">
        <f t="shared" si="13"/>
        <v>16611.7</v>
      </c>
      <c r="G135" s="115">
        <f t="shared" si="13"/>
        <v>16611.7</v>
      </c>
      <c r="H135" s="115">
        <f t="shared" si="13"/>
        <v>16611.7</v>
      </c>
      <c r="I135" s="229">
        <f t="shared" si="7"/>
        <v>100</v>
      </c>
      <c r="J135" s="229">
        <f t="shared" si="8"/>
        <v>100</v>
      </c>
    </row>
    <row r="136" spans="1:10" ht="51" x14ac:dyDescent="0.25">
      <c r="A136" s="77"/>
      <c r="B136" s="78"/>
      <c r="C136" s="79" t="s">
        <v>416</v>
      </c>
      <c r="D136" s="78"/>
      <c r="E136" s="80" t="s">
        <v>582</v>
      </c>
      <c r="F136" s="101">
        <f t="shared" si="13"/>
        <v>16611.7</v>
      </c>
      <c r="G136" s="101">
        <f t="shared" si="13"/>
        <v>16611.7</v>
      </c>
      <c r="H136" s="101">
        <f t="shared" si="13"/>
        <v>16611.7</v>
      </c>
      <c r="I136" s="226">
        <f t="shared" si="7"/>
        <v>100</v>
      </c>
      <c r="J136" s="226">
        <f t="shared" si="8"/>
        <v>100</v>
      </c>
    </row>
    <row r="137" spans="1:10" ht="39" x14ac:dyDescent="0.25">
      <c r="A137" s="31"/>
      <c r="B137" s="31"/>
      <c r="C137" s="31" t="s">
        <v>418</v>
      </c>
      <c r="D137" s="31"/>
      <c r="E137" s="20" t="s">
        <v>419</v>
      </c>
      <c r="F137" s="96">
        <f>F138+F140+F142</f>
        <v>16611.7</v>
      </c>
      <c r="G137" s="96">
        <f>G138+G140+G142</f>
        <v>16611.7</v>
      </c>
      <c r="H137" s="96">
        <f>H138+H140+H142</f>
        <v>16611.7</v>
      </c>
      <c r="I137" s="211">
        <f t="shared" si="7"/>
        <v>100</v>
      </c>
      <c r="J137" s="211">
        <f t="shared" si="8"/>
        <v>100</v>
      </c>
    </row>
    <row r="138" spans="1:10" x14ac:dyDescent="0.25">
      <c r="A138" s="7"/>
      <c r="B138" s="7"/>
      <c r="C138" s="7" t="s">
        <v>420</v>
      </c>
      <c r="D138" s="7"/>
      <c r="E138" s="1" t="s">
        <v>421</v>
      </c>
      <c r="F138" s="95">
        <v>23.9</v>
      </c>
      <c r="G138" s="95">
        <f>G139</f>
        <v>46.4</v>
      </c>
      <c r="H138" s="95">
        <f>H139</f>
        <v>46.4</v>
      </c>
      <c r="I138" s="212">
        <f t="shared" ref="I138:I201" si="14">H138/G138*100</f>
        <v>100</v>
      </c>
      <c r="J138" s="212">
        <f t="shared" ref="J138:J201" si="15">G138/F138*100</f>
        <v>194.14225941422595</v>
      </c>
    </row>
    <row r="139" spans="1:10" ht="26.25" x14ac:dyDescent="0.25">
      <c r="A139" s="7"/>
      <c r="B139" s="7"/>
      <c r="C139" s="7"/>
      <c r="D139" s="7" t="s">
        <v>313</v>
      </c>
      <c r="E139" s="3" t="s">
        <v>314</v>
      </c>
      <c r="F139" s="95">
        <v>23.9</v>
      </c>
      <c r="G139" s="95">
        <v>46.4</v>
      </c>
      <c r="H139" s="95">
        <v>46.4</v>
      </c>
      <c r="I139" s="212">
        <f t="shared" si="14"/>
        <v>100</v>
      </c>
      <c r="J139" s="212">
        <f t="shared" si="15"/>
        <v>194.14225941422595</v>
      </c>
    </row>
    <row r="140" spans="1:10" ht="51.75" x14ac:dyDescent="0.25">
      <c r="A140" s="7"/>
      <c r="B140" s="7"/>
      <c r="C140" s="7" t="s">
        <v>422</v>
      </c>
      <c r="D140" s="7"/>
      <c r="E140" s="9" t="s">
        <v>423</v>
      </c>
      <c r="F140" s="95">
        <v>118.1</v>
      </c>
      <c r="G140" s="95">
        <f>G141</f>
        <v>95.6</v>
      </c>
      <c r="H140" s="95">
        <f>H141</f>
        <v>95.6</v>
      </c>
      <c r="I140" s="212">
        <f t="shared" si="14"/>
        <v>100</v>
      </c>
      <c r="J140" s="212">
        <f t="shared" si="15"/>
        <v>80.948348856900935</v>
      </c>
    </row>
    <row r="141" spans="1:10" ht="26.25" x14ac:dyDescent="0.25">
      <c r="A141" s="7"/>
      <c r="B141" s="7"/>
      <c r="C141" s="7"/>
      <c r="D141" s="7" t="s">
        <v>313</v>
      </c>
      <c r="E141" s="3" t="s">
        <v>314</v>
      </c>
      <c r="F141" s="95">
        <v>118.1</v>
      </c>
      <c r="G141" s="95">
        <v>95.6</v>
      </c>
      <c r="H141" s="95">
        <v>95.6</v>
      </c>
      <c r="I141" s="212">
        <f t="shared" si="14"/>
        <v>100</v>
      </c>
      <c r="J141" s="212">
        <f t="shared" si="15"/>
        <v>80.948348856900935</v>
      </c>
    </row>
    <row r="142" spans="1:10" ht="26.25" x14ac:dyDescent="0.25">
      <c r="A142" s="7"/>
      <c r="B142" s="7"/>
      <c r="C142" s="7" t="s">
        <v>424</v>
      </c>
      <c r="D142" s="7"/>
      <c r="E142" s="55" t="s">
        <v>670</v>
      </c>
      <c r="F142" s="95">
        <f>F143+F144</f>
        <v>16469.7</v>
      </c>
      <c r="G142" s="95">
        <f>G143+G144</f>
        <v>16469.7</v>
      </c>
      <c r="H142" s="95">
        <f>H143+H144</f>
        <v>16469.7</v>
      </c>
      <c r="I142" s="212">
        <f t="shared" si="14"/>
        <v>100</v>
      </c>
      <c r="J142" s="212">
        <f t="shared" si="15"/>
        <v>100</v>
      </c>
    </row>
    <row r="143" spans="1:10" ht="51.75" x14ac:dyDescent="0.25">
      <c r="A143" s="7"/>
      <c r="B143" s="7"/>
      <c r="C143" s="7"/>
      <c r="D143" s="7" t="s">
        <v>461</v>
      </c>
      <c r="E143" s="3" t="s">
        <v>462</v>
      </c>
      <c r="F143" s="106">
        <v>15043.2</v>
      </c>
      <c r="G143" s="106">
        <v>15043.2</v>
      </c>
      <c r="H143" s="106">
        <v>15043.2</v>
      </c>
      <c r="I143" s="215">
        <f t="shared" si="14"/>
        <v>100</v>
      </c>
      <c r="J143" s="215">
        <f t="shared" si="15"/>
        <v>100</v>
      </c>
    </row>
    <row r="144" spans="1:10" ht="26.25" x14ac:dyDescent="0.25">
      <c r="A144" s="7"/>
      <c r="B144" s="7"/>
      <c r="C144" s="7"/>
      <c r="D144" s="7" t="s">
        <v>313</v>
      </c>
      <c r="E144" s="3" t="s">
        <v>314</v>
      </c>
      <c r="F144" s="95">
        <v>1426.5</v>
      </c>
      <c r="G144" s="95">
        <v>1426.5</v>
      </c>
      <c r="H144" s="95">
        <v>1426.5</v>
      </c>
      <c r="I144" s="212">
        <f t="shared" si="14"/>
        <v>100</v>
      </c>
      <c r="J144" s="212">
        <f t="shared" si="15"/>
        <v>100</v>
      </c>
    </row>
    <row r="145" spans="1:10" x14ac:dyDescent="0.25">
      <c r="A145" s="7"/>
      <c r="B145" s="16" t="s">
        <v>583</v>
      </c>
      <c r="C145" s="70"/>
      <c r="D145" s="16"/>
      <c r="E145" s="71" t="s">
        <v>584</v>
      </c>
      <c r="F145" s="100">
        <f>F146</f>
        <v>4414.3999999999996</v>
      </c>
      <c r="G145" s="100">
        <f>G146</f>
        <v>4565.3999999999996</v>
      </c>
      <c r="H145" s="100">
        <f>H146</f>
        <v>4564.3881799999999</v>
      </c>
      <c r="I145" s="208">
        <f t="shared" si="14"/>
        <v>99.977837210321113</v>
      </c>
      <c r="J145" s="208">
        <f t="shared" si="15"/>
        <v>103.42062341428053</v>
      </c>
    </row>
    <row r="146" spans="1:10" x14ac:dyDescent="0.25">
      <c r="A146" s="7"/>
      <c r="B146" s="15"/>
      <c r="C146" s="70" t="s">
        <v>4</v>
      </c>
      <c r="D146" s="69"/>
      <c r="E146" s="74" t="s">
        <v>585</v>
      </c>
      <c r="F146" s="100">
        <f>F152</f>
        <v>4414.3999999999996</v>
      </c>
      <c r="G146" s="100">
        <f>G152+G147</f>
        <v>4565.3999999999996</v>
      </c>
      <c r="H146" s="100">
        <f>H152+H147</f>
        <v>4564.3881799999999</v>
      </c>
      <c r="I146" s="208">
        <f t="shared" si="14"/>
        <v>99.977837210321113</v>
      </c>
      <c r="J146" s="208">
        <f t="shared" si="15"/>
        <v>103.42062341428053</v>
      </c>
    </row>
    <row r="147" spans="1:10" ht="25.5" x14ac:dyDescent="0.25">
      <c r="A147" s="78"/>
      <c r="B147" s="78"/>
      <c r="C147" s="79" t="s">
        <v>323</v>
      </c>
      <c r="D147" s="78"/>
      <c r="E147" s="80" t="s">
        <v>324</v>
      </c>
      <c r="F147" s="101"/>
      <c r="G147" s="101">
        <f>G148</f>
        <v>151</v>
      </c>
      <c r="H147" s="101">
        <v>150</v>
      </c>
      <c r="I147" s="226">
        <f t="shared" si="14"/>
        <v>99.337748344370851</v>
      </c>
      <c r="J147" s="226"/>
    </row>
    <row r="148" spans="1:10" ht="26.25" x14ac:dyDescent="0.25">
      <c r="A148" s="29"/>
      <c r="B148" s="29"/>
      <c r="C148" s="29" t="s">
        <v>360</v>
      </c>
      <c r="D148" s="29"/>
      <c r="E148" s="30" t="s">
        <v>361</v>
      </c>
      <c r="F148" s="102"/>
      <c r="G148" s="102">
        <f>G149</f>
        <v>151</v>
      </c>
      <c r="H148" s="102">
        <v>150</v>
      </c>
      <c r="I148" s="210">
        <f t="shared" si="14"/>
        <v>99.337748344370851</v>
      </c>
      <c r="J148" s="210"/>
    </row>
    <row r="149" spans="1:10" ht="26.25" x14ac:dyDescent="0.25">
      <c r="A149" s="31"/>
      <c r="B149" s="31"/>
      <c r="C149" s="31" t="s">
        <v>377</v>
      </c>
      <c r="D149" s="34"/>
      <c r="E149" s="32" t="s">
        <v>378</v>
      </c>
      <c r="F149" s="96"/>
      <c r="G149" s="96">
        <f>G150</f>
        <v>151</v>
      </c>
      <c r="H149" s="96">
        <v>150</v>
      </c>
      <c r="I149" s="211">
        <f t="shared" si="14"/>
        <v>99.337748344370851</v>
      </c>
      <c r="J149" s="211"/>
    </row>
    <row r="150" spans="1:10" ht="25.5" x14ac:dyDescent="0.25">
      <c r="A150" s="7"/>
      <c r="B150" s="15"/>
      <c r="C150" s="7" t="s">
        <v>379</v>
      </c>
      <c r="D150" s="7"/>
      <c r="E150" s="21" t="s">
        <v>380</v>
      </c>
      <c r="F150" s="100"/>
      <c r="G150" s="95">
        <f>G151</f>
        <v>151</v>
      </c>
      <c r="H150" s="95">
        <v>150</v>
      </c>
      <c r="I150" s="208">
        <f t="shared" si="14"/>
        <v>99.337748344370851</v>
      </c>
      <c r="J150" s="208"/>
    </row>
    <row r="151" spans="1:10" ht="25.5" x14ac:dyDescent="0.25">
      <c r="A151" s="7"/>
      <c r="B151" s="15"/>
      <c r="C151" s="7"/>
      <c r="D151" s="192" t="s">
        <v>551</v>
      </c>
      <c r="E151" s="1" t="s">
        <v>552</v>
      </c>
      <c r="F151" s="100"/>
      <c r="G151" s="95">
        <v>151</v>
      </c>
      <c r="H151" s="95">
        <v>150</v>
      </c>
      <c r="I151" s="208">
        <f t="shared" si="14"/>
        <v>99.337748344370851</v>
      </c>
      <c r="J151" s="208"/>
    </row>
    <row r="152" spans="1:10" ht="51" x14ac:dyDescent="0.25">
      <c r="A152" s="78"/>
      <c r="B152" s="78"/>
      <c r="C152" s="79" t="s">
        <v>416</v>
      </c>
      <c r="D152" s="78"/>
      <c r="E152" s="80" t="s">
        <v>417</v>
      </c>
      <c r="F152" s="101">
        <f>F153</f>
        <v>4414.3999999999996</v>
      </c>
      <c r="G152" s="101">
        <f>G153</f>
        <v>4414.3999999999996</v>
      </c>
      <c r="H152" s="101">
        <f>H153</f>
        <v>4414.3881799999999</v>
      </c>
      <c r="I152" s="226">
        <f t="shared" si="14"/>
        <v>99.99973223994202</v>
      </c>
      <c r="J152" s="226">
        <f t="shared" si="15"/>
        <v>100</v>
      </c>
    </row>
    <row r="153" spans="1:10" ht="26.25" x14ac:dyDescent="0.25">
      <c r="A153" s="31"/>
      <c r="B153" s="31"/>
      <c r="C153" s="31" t="s">
        <v>425</v>
      </c>
      <c r="D153" s="31"/>
      <c r="E153" s="20" t="s">
        <v>426</v>
      </c>
      <c r="F153" s="96">
        <f>F154+F156+F160+F158</f>
        <v>4414.3999999999996</v>
      </c>
      <c r="G153" s="96">
        <f>G154+G156+G160+G158</f>
        <v>4414.3999999999996</v>
      </c>
      <c r="H153" s="96">
        <f>H154+H156+H160+H158</f>
        <v>4414.3881799999999</v>
      </c>
      <c r="I153" s="211">
        <f t="shared" si="14"/>
        <v>99.99973223994202</v>
      </c>
      <c r="J153" s="211">
        <f t="shared" si="15"/>
        <v>100</v>
      </c>
    </row>
    <row r="154" spans="1:10" ht="26.25" x14ac:dyDescent="0.25">
      <c r="A154" s="7"/>
      <c r="B154" s="7"/>
      <c r="C154" s="7" t="s">
        <v>427</v>
      </c>
      <c r="D154" s="7"/>
      <c r="E154" s="51" t="s">
        <v>428</v>
      </c>
      <c r="F154" s="95">
        <f>F155</f>
        <v>732.6</v>
      </c>
      <c r="G154" s="95">
        <f>G155</f>
        <v>345.56495999999999</v>
      </c>
      <c r="H154" s="95">
        <f>H155</f>
        <v>345.56495999999999</v>
      </c>
      <c r="I154" s="212">
        <f t="shared" si="14"/>
        <v>100</v>
      </c>
      <c r="J154" s="212">
        <f t="shared" si="15"/>
        <v>47.169664209664205</v>
      </c>
    </row>
    <row r="155" spans="1:10" ht="26.25" x14ac:dyDescent="0.25">
      <c r="A155" s="7"/>
      <c r="B155" s="7"/>
      <c r="C155" s="7"/>
      <c r="D155" s="7" t="s">
        <v>313</v>
      </c>
      <c r="E155" s="3" t="s">
        <v>314</v>
      </c>
      <c r="F155" s="95">
        <v>732.6</v>
      </c>
      <c r="G155" s="95">
        <v>345.56495999999999</v>
      </c>
      <c r="H155" s="95">
        <v>345.56495999999999</v>
      </c>
      <c r="I155" s="212">
        <f t="shared" si="14"/>
        <v>100</v>
      </c>
      <c r="J155" s="212">
        <f t="shared" si="15"/>
        <v>47.169664209664205</v>
      </c>
    </row>
    <row r="156" spans="1:10" ht="26.25" x14ac:dyDescent="0.25">
      <c r="A156" s="7"/>
      <c r="B156" s="7"/>
      <c r="C156" s="7" t="s">
        <v>429</v>
      </c>
      <c r="D156" s="7"/>
      <c r="E156" s="9" t="s">
        <v>430</v>
      </c>
      <c r="F156" s="95">
        <v>1438.4</v>
      </c>
      <c r="G156" s="95">
        <f>G157</f>
        <v>1851.41354</v>
      </c>
      <c r="H156" s="95">
        <f>H157</f>
        <v>1851.4017200000001</v>
      </c>
      <c r="I156" s="212">
        <f t="shared" si="14"/>
        <v>99.999361568890762</v>
      </c>
      <c r="J156" s="212">
        <f t="shared" si="15"/>
        <v>128.71339961067852</v>
      </c>
    </row>
    <row r="157" spans="1:10" ht="26.25" x14ac:dyDescent="0.25">
      <c r="A157" s="7"/>
      <c r="B157" s="7"/>
      <c r="C157" s="7"/>
      <c r="D157" s="7" t="s">
        <v>313</v>
      </c>
      <c r="E157" s="3" t="s">
        <v>314</v>
      </c>
      <c r="F157" s="95">
        <v>1438.4</v>
      </c>
      <c r="G157" s="95">
        <v>1851.41354</v>
      </c>
      <c r="H157" s="95">
        <v>1851.4017200000001</v>
      </c>
      <c r="I157" s="212">
        <f t="shared" si="14"/>
        <v>99.999361568890762</v>
      </c>
      <c r="J157" s="212">
        <f t="shared" si="15"/>
        <v>128.71339961067852</v>
      </c>
    </row>
    <row r="158" spans="1:10" ht="26.25" x14ac:dyDescent="0.25">
      <c r="A158" s="7"/>
      <c r="B158" s="7"/>
      <c r="C158" s="7" t="s">
        <v>431</v>
      </c>
      <c r="D158" s="7"/>
      <c r="E158" s="3" t="s">
        <v>432</v>
      </c>
      <c r="F158" s="95">
        <v>1613.7</v>
      </c>
      <c r="G158" s="95">
        <f>G159</f>
        <v>1587.7215000000001</v>
      </c>
      <c r="H158" s="95">
        <f>H159</f>
        <v>1587.7215000000001</v>
      </c>
      <c r="I158" s="212">
        <f t="shared" si="14"/>
        <v>100</v>
      </c>
      <c r="J158" s="212">
        <f t="shared" si="15"/>
        <v>98.390128276631344</v>
      </c>
    </row>
    <row r="159" spans="1:10" ht="26.25" x14ac:dyDescent="0.25">
      <c r="A159" s="7"/>
      <c r="B159" s="7"/>
      <c r="C159" s="7"/>
      <c r="D159" s="7" t="s">
        <v>313</v>
      </c>
      <c r="E159" s="3" t="s">
        <v>314</v>
      </c>
      <c r="F159" s="95">
        <v>1613.7</v>
      </c>
      <c r="G159" s="95">
        <v>1587.7215000000001</v>
      </c>
      <c r="H159" s="95">
        <v>1587.7215000000001</v>
      </c>
      <c r="I159" s="212">
        <f t="shared" si="14"/>
        <v>100</v>
      </c>
      <c r="J159" s="212">
        <f t="shared" si="15"/>
        <v>98.390128276631344</v>
      </c>
    </row>
    <row r="160" spans="1:10" ht="26.25" x14ac:dyDescent="0.25">
      <c r="A160" s="7"/>
      <c r="B160" s="7"/>
      <c r="C160" s="7" t="s">
        <v>433</v>
      </c>
      <c r="D160" s="7"/>
      <c r="E160" s="63" t="s">
        <v>550</v>
      </c>
      <c r="F160" s="95">
        <v>629.70000000000005</v>
      </c>
      <c r="G160" s="95">
        <v>629.70000000000005</v>
      </c>
      <c r="H160" s="95">
        <v>629.70000000000005</v>
      </c>
      <c r="I160" s="212">
        <f t="shared" si="14"/>
        <v>100</v>
      </c>
      <c r="J160" s="212">
        <f t="shared" si="15"/>
        <v>100</v>
      </c>
    </row>
    <row r="161" spans="1:10" ht="26.25" x14ac:dyDescent="0.25">
      <c r="A161" s="7"/>
      <c r="B161" s="7"/>
      <c r="C161" s="7"/>
      <c r="D161" s="7" t="s">
        <v>313</v>
      </c>
      <c r="E161" s="3" t="s">
        <v>314</v>
      </c>
      <c r="F161" s="95">
        <v>629.70000000000005</v>
      </c>
      <c r="G161" s="95">
        <v>629.70000000000005</v>
      </c>
      <c r="H161" s="95">
        <v>629.70000000000005</v>
      </c>
      <c r="I161" s="212">
        <f t="shared" si="14"/>
        <v>100</v>
      </c>
      <c r="J161" s="212">
        <f t="shared" si="15"/>
        <v>100</v>
      </c>
    </row>
    <row r="162" spans="1:10" ht="25.5" x14ac:dyDescent="0.25">
      <c r="A162" s="7"/>
      <c r="B162" s="16" t="s">
        <v>586</v>
      </c>
      <c r="C162" s="70"/>
      <c r="D162" s="16"/>
      <c r="E162" s="74" t="s">
        <v>587</v>
      </c>
      <c r="F162" s="100">
        <f>F163</f>
        <v>1080.5</v>
      </c>
      <c r="G162" s="100">
        <f>G163</f>
        <v>1053</v>
      </c>
      <c r="H162" s="100">
        <f>H163</f>
        <v>1013.135</v>
      </c>
      <c r="I162" s="208">
        <f t="shared" si="14"/>
        <v>96.214150047483386</v>
      </c>
      <c r="J162" s="208">
        <f t="shared" si="15"/>
        <v>97.454881999074502</v>
      </c>
    </row>
    <row r="163" spans="1:10" ht="25.5" x14ac:dyDescent="0.25">
      <c r="A163" s="7"/>
      <c r="B163" s="16"/>
      <c r="C163" s="70" t="s">
        <v>4</v>
      </c>
      <c r="D163" s="69"/>
      <c r="E163" s="74" t="s">
        <v>5</v>
      </c>
      <c r="F163" s="100">
        <f>F164+F185</f>
        <v>1080.5</v>
      </c>
      <c r="G163" s="100">
        <f>G164+G185</f>
        <v>1053</v>
      </c>
      <c r="H163" s="100">
        <f>H164+H185</f>
        <v>1013.135</v>
      </c>
      <c r="I163" s="208">
        <f t="shared" si="14"/>
        <v>96.214150047483386</v>
      </c>
      <c r="J163" s="208">
        <f t="shared" si="15"/>
        <v>97.454881999074502</v>
      </c>
    </row>
    <row r="164" spans="1:10" ht="37.5" customHeight="1" x14ac:dyDescent="0.25">
      <c r="A164" s="78"/>
      <c r="B164" s="78"/>
      <c r="C164" s="79" t="s">
        <v>299</v>
      </c>
      <c r="D164" s="78"/>
      <c r="E164" s="80" t="s">
        <v>300</v>
      </c>
      <c r="F164" s="101">
        <f>F165+F171</f>
        <v>953.2</v>
      </c>
      <c r="G164" s="101">
        <f>G165+G171</f>
        <v>925.7</v>
      </c>
      <c r="H164" s="101">
        <f>H165+H171</f>
        <v>885.83500000000004</v>
      </c>
      <c r="I164" s="226">
        <f t="shared" si="14"/>
        <v>95.693529221129964</v>
      </c>
      <c r="J164" s="226">
        <f t="shared" si="15"/>
        <v>97.114981116240031</v>
      </c>
    </row>
    <row r="165" spans="1:10" ht="26.25" x14ac:dyDescent="0.25">
      <c r="A165" s="29"/>
      <c r="B165" s="29"/>
      <c r="C165" s="29" t="s">
        <v>301</v>
      </c>
      <c r="D165" s="29"/>
      <c r="E165" s="30" t="s">
        <v>302</v>
      </c>
      <c r="F165" s="102">
        <f>F166</f>
        <v>562</v>
      </c>
      <c r="G165" s="102">
        <f>G166</f>
        <v>562</v>
      </c>
      <c r="H165" s="102">
        <f>H166</f>
        <v>524.06399999999996</v>
      </c>
      <c r="I165" s="210">
        <f t="shared" si="14"/>
        <v>93.249822064056929</v>
      </c>
      <c r="J165" s="210">
        <f t="shared" si="15"/>
        <v>100</v>
      </c>
    </row>
    <row r="166" spans="1:10" ht="39" x14ac:dyDescent="0.25">
      <c r="A166" s="31"/>
      <c r="B166" s="31"/>
      <c r="C166" s="31" t="s">
        <v>303</v>
      </c>
      <c r="D166" s="34"/>
      <c r="E166" s="32" t="s">
        <v>304</v>
      </c>
      <c r="F166" s="96">
        <f>F167+F169</f>
        <v>562</v>
      </c>
      <c r="G166" s="96">
        <f>G167+G169</f>
        <v>562</v>
      </c>
      <c r="H166" s="96">
        <f>H167+H169</f>
        <v>524.06399999999996</v>
      </c>
      <c r="I166" s="211">
        <f t="shared" si="14"/>
        <v>93.249822064056929</v>
      </c>
      <c r="J166" s="211">
        <f t="shared" si="15"/>
        <v>100</v>
      </c>
    </row>
    <row r="167" spans="1:10" ht="39" x14ac:dyDescent="0.25">
      <c r="A167" s="7"/>
      <c r="B167" s="7"/>
      <c r="C167" s="7" t="s">
        <v>305</v>
      </c>
      <c r="D167" s="7"/>
      <c r="E167" s="3" t="s">
        <v>306</v>
      </c>
      <c r="F167" s="95">
        <v>10</v>
      </c>
      <c r="G167" s="95">
        <v>10</v>
      </c>
      <c r="H167" s="95">
        <v>10</v>
      </c>
      <c r="I167" s="212">
        <f t="shared" si="14"/>
        <v>100</v>
      </c>
      <c r="J167" s="212">
        <f t="shared" si="15"/>
        <v>100</v>
      </c>
    </row>
    <row r="168" spans="1:10" ht="26.25" x14ac:dyDescent="0.25">
      <c r="A168" s="7"/>
      <c r="B168" s="7"/>
      <c r="C168" s="7"/>
      <c r="D168" s="7" t="s">
        <v>313</v>
      </c>
      <c r="E168" s="3" t="s">
        <v>314</v>
      </c>
      <c r="F168" s="95">
        <v>10</v>
      </c>
      <c r="G168" s="95">
        <v>10</v>
      </c>
      <c r="H168" s="95">
        <v>10</v>
      </c>
      <c r="I168" s="212">
        <f t="shared" si="14"/>
        <v>100</v>
      </c>
      <c r="J168" s="212">
        <f t="shared" si="15"/>
        <v>100</v>
      </c>
    </row>
    <row r="169" spans="1:10" ht="51.75" x14ac:dyDescent="0.25">
      <c r="A169" s="7"/>
      <c r="B169" s="7"/>
      <c r="C169" s="7" t="s">
        <v>307</v>
      </c>
      <c r="D169" s="7"/>
      <c r="E169" s="3" t="s">
        <v>308</v>
      </c>
      <c r="F169" s="95">
        <v>552</v>
      </c>
      <c r="G169" s="95">
        <v>552</v>
      </c>
      <c r="H169" s="95">
        <f>H170</f>
        <v>514.06399999999996</v>
      </c>
      <c r="I169" s="212">
        <f t="shared" si="14"/>
        <v>93.127536231884051</v>
      </c>
      <c r="J169" s="212">
        <f t="shared" si="15"/>
        <v>100</v>
      </c>
    </row>
    <row r="170" spans="1:10" ht="26.25" x14ac:dyDescent="0.25">
      <c r="A170" s="7"/>
      <c r="B170" s="7"/>
      <c r="C170" s="7"/>
      <c r="D170" s="7" t="s">
        <v>313</v>
      </c>
      <c r="E170" s="3" t="s">
        <v>314</v>
      </c>
      <c r="F170" s="95">
        <v>552</v>
      </c>
      <c r="G170" s="95">
        <v>552</v>
      </c>
      <c r="H170" s="95">
        <v>514.06399999999996</v>
      </c>
      <c r="I170" s="212">
        <f t="shared" si="14"/>
        <v>93.127536231884051</v>
      </c>
      <c r="J170" s="212">
        <f t="shared" si="15"/>
        <v>100</v>
      </c>
    </row>
    <row r="171" spans="1:10" ht="26.25" x14ac:dyDescent="0.25">
      <c r="A171" s="29"/>
      <c r="B171" s="29"/>
      <c r="C171" s="29" t="s">
        <v>309</v>
      </c>
      <c r="D171" s="29"/>
      <c r="E171" s="30" t="s">
        <v>310</v>
      </c>
      <c r="F171" s="102">
        <f>F172</f>
        <v>391.2</v>
      </c>
      <c r="G171" s="102">
        <f>G172</f>
        <v>363.7</v>
      </c>
      <c r="H171" s="102">
        <f>H172</f>
        <v>361.77100000000002</v>
      </c>
      <c r="I171" s="210">
        <f t="shared" si="14"/>
        <v>99.46961781688205</v>
      </c>
      <c r="J171" s="210">
        <f t="shared" si="15"/>
        <v>92.97034764826175</v>
      </c>
    </row>
    <row r="172" spans="1:10" ht="26.25" x14ac:dyDescent="0.25">
      <c r="A172" s="31"/>
      <c r="B172" s="31"/>
      <c r="C172" s="31" t="s">
        <v>514</v>
      </c>
      <c r="D172" s="34"/>
      <c r="E172" s="32" t="s">
        <v>311</v>
      </c>
      <c r="F172" s="96">
        <f>F173+F183+F180</f>
        <v>391.2</v>
      </c>
      <c r="G172" s="96">
        <f>G173+G183+G180</f>
        <v>363.7</v>
      </c>
      <c r="H172" s="96">
        <f>H173+H183+H180</f>
        <v>361.77100000000002</v>
      </c>
      <c r="I172" s="211">
        <f t="shared" si="14"/>
        <v>99.46961781688205</v>
      </c>
      <c r="J172" s="211">
        <f t="shared" si="15"/>
        <v>92.97034764826175</v>
      </c>
    </row>
    <row r="173" spans="1:10" ht="39" x14ac:dyDescent="0.25">
      <c r="A173" s="65"/>
      <c r="B173" s="65"/>
      <c r="C173" s="7" t="s">
        <v>513</v>
      </c>
      <c r="D173" s="7"/>
      <c r="E173" s="43" t="s">
        <v>312</v>
      </c>
      <c r="F173" s="95">
        <f>F179+F178</f>
        <v>340</v>
      </c>
      <c r="G173" s="95">
        <f>G177+G174</f>
        <v>312.5</v>
      </c>
      <c r="H173" s="95">
        <f>H179+H178+H174</f>
        <v>310.57100000000003</v>
      </c>
      <c r="I173" s="212">
        <f t="shared" si="14"/>
        <v>99.382720000000006</v>
      </c>
      <c r="J173" s="212">
        <f t="shared" si="15"/>
        <v>91.911764705882348</v>
      </c>
    </row>
    <row r="174" spans="1:10" ht="51.75" x14ac:dyDescent="0.25">
      <c r="A174" s="65"/>
      <c r="B174" s="65"/>
      <c r="C174" s="7"/>
      <c r="D174" s="7" t="s">
        <v>461</v>
      </c>
      <c r="E174" s="3" t="s">
        <v>462</v>
      </c>
      <c r="F174" s="95">
        <f>F175+F176</f>
        <v>0</v>
      </c>
      <c r="G174" s="95">
        <f>G175+G176</f>
        <v>307.95</v>
      </c>
      <c r="H174" s="95">
        <f>H175+H176</f>
        <v>306.02100000000002</v>
      </c>
      <c r="I174" s="212">
        <f t="shared" si="14"/>
        <v>99.373599610326352</v>
      </c>
      <c r="J174" s="212"/>
    </row>
    <row r="175" spans="1:10" x14ac:dyDescent="0.25">
      <c r="A175" s="65"/>
      <c r="B175" s="65"/>
      <c r="C175" s="7"/>
      <c r="D175" s="7"/>
      <c r="E175" s="3" t="s">
        <v>174</v>
      </c>
      <c r="F175" s="95">
        <v>0</v>
      </c>
      <c r="G175" s="95">
        <v>84.1</v>
      </c>
      <c r="H175" s="95">
        <v>84.1</v>
      </c>
      <c r="I175" s="212">
        <f t="shared" si="14"/>
        <v>100</v>
      </c>
      <c r="J175" s="212"/>
    </row>
    <row r="176" spans="1:10" x14ac:dyDescent="0.25">
      <c r="A176" s="65"/>
      <c r="B176" s="65"/>
      <c r="C176" s="7"/>
      <c r="D176" s="7"/>
      <c r="E176" s="3" t="s">
        <v>115</v>
      </c>
      <c r="F176" s="95">
        <v>0</v>
      </c>
      <c r="G176" s="95">
        <v>223.85</v>
      </c>
      <c r="H176" s="95">
        <f>306.021-84.1</f>
        <v>221.92100000000002</v>
      </c>
      <c r="I176" s="212">
        <f t="shared" si="14"/>
        <v>99.138262229171332</v>
      </c>
      <c r="J176" s="212"/>
    </row>
    <row r="177" spans="1:10" ht="26.25" x14ac:dyDescent="0.25">
      <c r="A177" s="65"/>
      <c r="B177" s="65"/>
      <c r="C177" s="7"/>
      <c r="D177" s="7" t="s">
        <v>313</v>
      </c>
      <c r="E177" s="3" t="s">
        <v>314</v>
      </c>
      <c r="F177" s="95">
        <f>F178+F179</f>
        <v>340</v>
      </c>
      <c r="G177" s="95">
        <f>G178+G179</f>
        <v>4.55</v>
      </c>
      <c r="H177" s="95">
        <f>H178+H179</f>
        <v>4.55</v>
      </c>
      <c r="I177" s="212">
        <f t="shared" si="14"/>
        <v>100</v>
      </c>
      <c r="J177" s="212">
        <f t="shared" si="15"/>
        <v>1.338235294117647</v>
      </c>
    </row>
    <row r="178" spans="1:10" x14ac:dyDescent="0.25">
      <c r="A178" s="65"/>
      <c r="B178" s="65"/>
      <c r="C178" s="7"/>
      <c r="D178" s="7"/>
      <c r="E178" s="3" t="s">
        <v>174</v>
      </c>
      <c r="F178" s="95">
        <v>111.6</v>
      </c>
      <c r="G178" s="95">
        <v>0</v>
      </c>
      <c r="H178" s="95">
        <v>0</v>
      </c>
      <c r="I178" s="212"/>
      <c r="J178" s="212">
        <f t="shared" si="15"/>
        <v>0</v>
      </c>
    </row>
    <row r="179" spans="1:10" x14ac:dyDescent="0.25">
      <c r="A179" s="65"/>
      <c r="B179" s="65"/>
      <c r="C179" s="7"/>
      <c r="D179" s="7"/>
      <c r="E179" s="3" t="s">
        <v>115</v>
      </c>
      <c r="F179" s="95">
        <v>228.4</v>
      </c>
      <c r="G179" s="95">
        <v>4.55</v>
      </c>
      <c r="H179" s="95">
        <v>4.55</v>
      </c>
      <c r="I179" s="212">
        <f t="shared" si="14"/>
        <v>100</v>
      </c>
      <c r="J179" s="212">
        <f t="shared" si="15"/>
        <v>1.9921190893169878</v>
      </c>
    </row>
    <row r="180" spans="1:10" ht="39" x14ac:dyDescent="0.25">
      <c r="A180" s="65"/>
      <c r="B180" s="65"/>
      <c r="C180" s="7" t="s">
        <v>515</v>
      </c>
      <c r="D180" s="7"/>
      <c r="E180" s="3" t="s">
        <v>663</v>
      </c>
      <c r="F180" s="107">
        <v>31.2</v>
      </c>
      <c r="G180" s="107">
        <v>31.2</v>
      </c>
      <c r="H180" s="107">
        <v>31.2</v>
      </c>
      <c r="I180" s="214">
        <f t="shared" si="14"/>
        <v>100</v>
      </c>
      <c r="J180" s="214">
        <f t="shared" si="15"/>
        <v>100</v>
      </c>
    </row>
    <row r="181" spans="1:10" ht="26.25" x14ac:dyDescent="0.25">
      <c r="A181" s="65"/>
      <c r="B181" s="65"/>
      <c r="C181" s="7"/>
      <c r="D181" s="7" t="s">
        <v>313</v>
      </c>
      <c r="E181" s="3" t="s">
        <v>314</v>
      </c>
      <c r="F181" s="107">
        <v>27.4</v>
      </c>
      <c r="G181" s="107">
        <v>27.4</v>
      </c>
      <c r="H181" s="107">
        <v>27.4</v>
      </c>
      <c r="I181" s="214">
        <f t="shared" si="14"/>
        <v>100</v>
      </c>
      <c r="J181" s="214">
        <f t="shared" si="15"/>
        <v>100</v>
      </c>
    </row>
    <row r="182" spans="1:10" ht="26.25" x14ac:dyDescent="0.25">
      <c r="A182" s="65"/>
      <c r="B182" s="65"/>
      <c r="C182" s="7"/>
      <c r="D182" s="7" t="s">
        <v>551</v>
      </c>
      <c r="E182" s="3" t="s">
        <v>552</v>
      </c>
      <c r="F182" s="107">
        <v>3.8</v>
      </c>
      <c r="G182" s="107">
        <v>3.8</v>
      </c>
      <c r="H182" s="107">
        <v>3.8</v>
      </c>
      <c r="I182" s="214">
        <f t="shared" si="14"/>
        <v>100</v>
      </c>
      <c r="J182" s="214">
        <f t="shared" si="15"/>
        <v>100</v>
      </c>
    </row>
    <row r="183" spans="1:10" x14ac:dyDescent="0.25">
      <c r="A183" s="65"/>
      <c r="B183" s="65"/>
      <c r="C183" s="7" t="s">
        <v>516</v>
      </c>
      <c r="D183" s="7"/>
      <c r="E183" s="3" t="s">
        <v>664</v>
      </c>
      <c r="F183" s="107">
        <v>20</v>
      </c>
      <c r="G183" s="107">
        <v>20</v>
      </c>
      <c r="H183" s="107">
        <v>20</v>
      </c>
      <c r="I183" s="214">
        <f t="shared" si="14"/>
        <v>100</v>
      </c>
      <c r="J183" s="214">
        <f t="shared" si="15"/>
        <v>100</v>
      </c>
    </row>
    <row r="184" spans="1:10" ht="26.25" x14ac:dyDescent="0.25">
      <c r="A184" s="65"/>
      <c r="B184" s="65"/>
      <c r="C184" s="7"/>
      <c r="D184" s="7" t="s">
        <v>551</v>
      </c>
      <c r="E184" s="3" t="s">
        <v>552</v>
      </c>
      <c r="F184" s="107">
        <v>20</v>
      </c>
      <c r="G184" s="107">
        <v>20</v>
      </c>
      <c r="H184" s="107">
        <v>20</v>
      </c>
      <c r="I184" s="214">
        <f t="shared" si="14"/>
        <v>100</v>
      </c>
      <c r="J184" s="214">
        <f t="shared" si="15"/>
        <v>100</v>
      </c>
    </row>
    <row r="185" spans="1:10" ht="51" x14ac:dyDescent="0.25">
      <c r="A185" s="78"/>
      <c r="B185" s="78"/>
      <c r="C185" s="79" t="s">
        <v>416</v>
      </c>
      <c r="D185" s="78"/>
      <c r="E185" s="80" t="s">
        <v>417</v>
      </c>
      <c r="F185" s="101">
        <f t="shared" ref="F185:H186" si="16">F186</f>
        <v>127.3</v>
      </c>
      <c r="G185" s="101">
        <f t="shared" si="16"/>
        <v>127.3</v>
      </c>
      <c r="H185" s="101">
        <f t="shared" si="16"/>
        <v>127.3</v>
      </c>
      <c r="I185" s="226">
        <f t="shared" si="14"/>
        <v>100</v>
      </c>
      <c r="J185" s="226">
        <f t="shared" si="15"/>
        <v>100</v>
      </c>
    </row>
    <row r="186" spans="1:10" ht="26.25" x14ac:dyDescent="0.25">
      <c r="A186" s="31"/>
      <c r="B186" s="31"/>
      <c r="C186" s="31" t="s">
        <v>434</v>
      </c>
      <c r="D186" s="31"/>
      <c r="E186" s="20" t="s">
        <v>435</v>
      </c>
      <c r="F186" s="96">
        <f t="shared" si="16"/>
        <v>127.3</v>
      </c>
      <c r="G186" s="96">
        <f t="shared" si="16"/>
        <v>127.3</v>
      </c>
      <c r="H186" s="96">
        <f t="shared" si="16"/>
        <v>127.3</v>
      </c>
      <c r="I186" s="211">
        <f t="shared" si="14"/>
        <v>100</v>
      </c>
      <c r="J186" s="211">
        <f t="shared" si="15"/>
        <v>100</v>
      </c>
    </row>
    <row r="187" spans="1:10" x14ac:dyDescent="0.25">
      <c r="A187" s="65"/>
      <c r="B187" s="65"/>
      <c r="C187" s="7" t="s">
        <v>436</v>
      </c>
      <c r="D187" s="7"/>
      <c r="E187" s="55" t="s">
        <v>666</v>
      </c>
      <c r="F187" s="95">
        <v>127.3</v>
      </c>
      <c r="G187" s="95">
        <v>127.3</v>
      </c>
      <c r="H187" s="95">
        <v>127.3</v>
      </c>
      <c r="I187" s="212">
        <f t="shared" si="14"/>
        <v>100</v>
      </c>
      <c r="J187" s="212">
        <f t="shared" si="15"/>
        <v>100</v>
      </c>
    </row>
    <row r="188" spans="1:10" ht="26.25" x14ac:dyDescent="0.25">
      <c r="A188" s="65"/>
      <c r="B188" s="65"/>
      <c r="C188" s="7"/>
      <c r="D188" s="7" t="s">
        <v>313</v>
      </c>
      <c r="E188" s="3" t="s">
        <v>314</v>
      </c>
      <c r="F188" s="95">
        <v>127.3</v>
      </c>
      <c r="G188" s="95">
        <v>127.3</v>
      </c>
      <c r="H188" s="95">
        <v>127.3</v>
      </c>
      <c r="I188" s="212">
        <f t="shared" si="14"/>
        <v>100</v>
      </c>
      <c r="J188" s="212">
        <f t="shared" si="15"/>
        <v>100</v>
      </c>
    </row>
    <row r="189" spans="1:10" x14ac:dyDescent="0.25">
      <c r="A189" s="69"/>
      <c r="B189" s="16" t="s">
        <v>588</v>
      </c>
      <c r="C189" s="70"/>
      <c r="D189" s="69"/>
      <c r="E189" s="71" t="s">
        <v>589</v>
      </c>
      <c r="F189" s="100">
        <f>F190+F217+F223+F258</f>
        <v>62339.802959999994</v>
      </c>
      <c r="G189" s="100">
        <f>G190+G217+G223+G258</f>
        <v>65401.335189999998</v>
      </c>
      <c r="H189" s="100">
        <f>H190+H217+H223+H258</f>
        <v>59970.910159999999</v>
      </c>
      <c r="I189" s="208">
        <f t="shared" si="14"/>
        <v>91.696767330171696</v>
      </c>
      <c r="J189" s="208">
        <f t="shared" si="15"/>
        <v>104.91103931137611</v>
      </c>
    </row>
    <row r="190" spans="1:10" x14ac:dyDescent="0.25">
      <c r="A190" s="69"/>
      <c r="B190" s="16" t="s">
        <v>590</v>
      </c>
      <c r="C190" s="70"/>
      <c r="D190" s="16"/>
      <c r="E190" s="74" t="s">
        <v>591</v>
      </c>
      <c r="F190" s="100">
        <f>F191+F212</f>
        <v>442.7</v>
      </c>
      <c r="G190" s="100">
        <f>G191+G212</f>
        <v>442.7</v>
      </c>
      <c r="H190" s="100">
        <f>H191+H212</f>
        <v>441.62730999999997</v>
      </c>
      <c r="I190" s="208">
        <f t="shared" si="14"/>
        <v>99.757693697763713</v>
      </c>
      <c r="J190" s="208">
        <f t="shared" si="15"/>
        <v>100</v>
      </c>
    </row>
    <row r="191" spans="1:10" ht="25.5" x14ac:dyDescent="0.25">
      <c r="A191" s="69"/>
      <c r="B191" s="16"/>
      <c r="C191" s="70" t="s">
        <v>4</v>
      </c>
      <c r="D191" s="69"/>
      <c r="E191" s="74" t="s">
        <v>5</v>
      </c>
      <c r="F191" s="100">
        <f>F192+F206</f>
        <v>354.7</v>
      </c>
      <c r="G191" s="100">
        <f>G192+G206</f>
        <v>354.7</v>
      </c>
      <c r="H191" s="100">
        <f>H192+H206</f>
        <v>353.7</v>
      </c>
      <c r="I191" s="208">
        <f t="shared" si="14"/>
        <v>99.718071609811105</v>
      </c>
      <c r="J191" s="208">
        <f t="shared" si="15"/>
        <v>100</v>
      </c>
    </row>
    <row r="192" spans="1:10" ht="25.5" x14ac:dyDescent="0.25">
      <c r="A192" s="78"/>
      <c r="B192" s="78"/>
      <c r="C192" s="79" t="s">
        <v>315</v>
      </c>
      <c r="D192" s="78"/>
      <c r="E192" s="80" t="s">
        <v>316</v>
      </c>
      <c r="F192" s="101">
        <f>F193</f>
        <v>246.9</v>
      </c>
      <c r="G192" s="101">
        <f>G193</f>
        <v>246.9</v>
      </c>
      <c r="H192" s="101">
        <f>H193</f>
        <v>245.9</v>
      </c>
      <c r="I192" s="226">
        <f t="shared" si="14"/>
        <v>99.594977723774804</v>
      </c>
      <c r="J192" s="226">
        <f t="shared" si="15"/>
        <v>100</v>
      </c>
    </row>
    <row r="193" spans="1:10" ht="26.25" x14ac:dyDescent="0.25">
      <c r="A193" s="29"/>
      <c r="B193" s="29"/>
      <c r="C193" s="29" t="s">
        <v>522</v>
      </c>
      <c r="D193" s="29"/>
      <c r="E193" s="49" t="s">
        <v>523</v>
      </c>
      <c r="F193" s="102">
        <f>F194+F197</f>
        <v>246.9</v>
      </c>
      <c r="G193" s="102">
        <f>G194+G197</f>
        <v>246.9</v>
      </c>
      <c r="H193" s="102">
        <f>H194+H197</f>
        <v>245.9</v>
      </c>
      <c r="I193" s="210">
        <f t="shared" si="14"/>
        <v>99.594977723774804</v>
      </c>
      <c r="J193" s="210">
        <f t="shared" si="15"/>
        <v>100</v>
      </c>
    </row>
    <row r="194" spans="1:10" ht="26.25" x14ac:dyDescent="0.25">
      <c r="A194" s="31"/>
      <c r="B194" s="31"/>
      <c r="C194" s="31" t="s">
        <v>524</v>
      </c>
      <c r="D194" s="31"/>
      <c r="E194" s="20" t="s">
        <v>414</v>
      </c>
      <c r="F194" s="96">
        <f>F195</f>
        <v>120</v>
      </c>
      <c r="G194" s="96">
        <f>G195</f>
        <v>120</v>
      </c>
      <c r="H194" s="96">
        <f>H195</f>
        <v>119</v>
      </c>
      <c r="I194" s="211">
        <f t="shared" si="14"/>
        <v>99.166666666666671</v>
      </c>
      <c r="J194" s="211">
        <f t="shared" si="15"/>
        <v>100</v>
      </c>
    </row>
    <row r="195" spans="1:10" x14ac:dyDescent="0.25">
      <c r="A195" s="7"/>
      <c r="B195" s="7"/>
      <c r="C195" s="7" t="s">
        <v>525</v>
      </c>
      <c r="D195" s="7"/>
      <c r="E195" s="18" t="s">
        <v>318</v>
      </c>
      <c r="F195" s="107">
        <v>120</v>
      </c>
      <c r="G195" s="107">
        <v>120</v>
      </c>
      <c r="H195" s="107">
        <v>119</v>
      </c>
      <c r="I195" s="214">
        <f t="shared" si="14"/>
        <v>99.166666666666671</v>
      </c>
      <c r="J195" s="214">
        <f t="shared" si="15"/>
        <v>100</v>
      </c>
    </row>
    <row r="196" spans="1:10" ht="26.25" x14ac:dyDescent="0.25">
      <c r="A196" s="7"/>
      <c r="B196" s="7"/>
      <c r="C196" s="7"/>
      <c r="D196" s="7" t="s">
        <v>313</v>
      </c>
      <c r="E196" s="3" t="s">
        <v>314</v>
      </c>
      <c r="F196" s="107">
        <v>120</v>
      </c>
      <c r="G196" s="107">
        <v>120</v>
      </c>
      <c r="H196" s="107">
        <v>119</v>
      </c>
      <c r="I196" s="214">
        <f t="shared" si="14"/>
        <v>99.166666666666671</v>
      </c>
      <c r="J196" s="214">
        <f t="shared" si="15"/>
        <v>100</v>
      </c>
    </row>
    <row r="197" spans="1:10" x14ac:dyDescent="0.25">
      <c r="A197" s="31"/>
      <c r="B197" s="31"/>
      <c r="C197" s="31" t="s">
        <v>526</v>
      </c>
      <c r="D197" s="31"/>
      <c r="E197" s="20" t="s">
        <v>415</v>
      </c>
      <c r="F197" s="96">
        <f>F198+F200+F202+F204</f>
        <v>126.9</v>
      </c>
      <c r="G197" s="96">
        <f>G198+G200+G202+G204</f>
        <v>126.9</v>
      </c>
      <c r="H197" s="96">
        <f>H198+H200+H202+H204</f>
        <v>126.9</v>
      </c>
      <c r="I197" s="211">
        <f t="shared" si="14"/>
        <v>100</v>
      </c>
      <c r="J197" s="211">
        <f t="shared" si="15"/>
        <v>100</v>
      </c>
    </row>
    <row r="198" spans="1:10" ht="26.25" x14ac:dyDescent="0.25">
      <c r="A198" s="65"/>
      <c r="B198" s="65"/>
      <c r="C198" s="7" t="s">
        <v>527</v>
      </c>
      <c r="D198" s="7"/>
      <c r="E198" s="18" t="s">
        <v>319</v>
      </c>
      <c r="F198" s="107">
        <f t="shared" ref="F198:H199" si="17">100-64</f>
        <v>36</v>
      </c>
      <c r="G198" s="107">
        <f t="shared" si="17"/>
        <v>36</v>
      </c>
      <c r="H198" s="107">
        <f t="shared" si="17"/>
        <v>36</v>
      </c>
      <c r="I198" s="214">
        <f t="shared" si="14"/>
        <v>100</v>
      </c>
      <c r="J198" s="214">
        <f t="shared" si="15"/>
        <v>100</v>
      </c>
    </row>
    <row r="199" spans="1:10" ht="26.25" x14ac:dyDescent="0.25">
      <c r="A199" s="65"/>
      <c r="B199" s="65"/>
      <c r="C199" s="7"/>
      <c r="D199" s="7" t="s">
        <v>313</v>
      </c>
      <c r="E199" s="3" t="s">
        <v>314</v>
      </c>
      <c r="F199" s="107">
        <f t="shared" si="17"/>
        <v>36</v>
      </c>
      <c r="G199" s="107">
        <f t="shared" si="17"/>
        <v>36</v>
      </c>
      <c r="H199" s="107">
        <f t="shared" si="17"/>
        <v>36</v>
      </c>
      <c r="I199" s="214">
        <f t="shared" si="14"/>
        <v>100</v>
      </c>
      <c r="J199" s="214">
        <f t="shared" si="15"/>
        <v>100</v>
      </c>
    </row>
    <row r="200" spans="1:10" ht="26.25" x14ac:dyDescent="0.25">
      <c r="A200" s="65"/>
      <c r="B200" s="65"/>
      <c r="C200" s="7" t="s">
        <v>528</v>
      </c>
      <c r="D200" s="7"/>
      <c r="E200" s="18" t="s">
        <v>320</v>
      </c>
      <c r="F200" s="107">
        <v>40</v>
      </c>
      <c r="G200" s="107">
        <v>40</v>
      </c>
      <c r="H200" s="107">
        <v>40</v>
      </c>
      <c r="I200" s="214">
        <f t="shared" si="14"/>
        <v>100</v>
      </c>
      <c r="J200" s="214">
        <f t="shared" si="15"/>
        <v>100</v>
      </c>
    </row>
    <row r="201" spans="1:10" ht="26.25" x14ac:dyDescent="0.25">
      <c r="A201" s="65"/>
      <c r="B201" s="65"/>
      <c r="C201" s="7"/>
      <c r="D201" s="7" t="s">
        <v>313</v>
      </c>
      <c r="E201" s="3" t="s">
        <v>314</v>
      </c>
      <c r="F201" s="107">
        <v>40</v>
      </c>
      <c r="G201" s="107">
        <v>40</v>
      </c>
      <c r="H201" s="107">
        <v>40</v>
      </c>
      <c r="I201" s="214">
        <f t="shared" si="14"/>
        <v>100</v>
      </c>
      <c r="J201" s="214">
        <f t="shared" si="15"/>
        <v>100</v>
      </c>
    </row>
    <row r="202" spans="1:10" x14ac:dyDescent="0.25">
      <c r="A202" s="65"/>
      <c r="B202" s="65"/>
      <c r="C202" s="7" t="s">
        <v>529</v>
      </c>
      <c r="D202" s="7"/>
      <c r="E202" s="18" t="s">
        <v>321</v>
      </c>
      <c r="F202" s="107">
        <f t="shared" ref="F202:H203" si="18">50-24.2</f>
        <v>25.8</v>
      </c>
      <c r="G202" s="107">
        <f t="shared" si="18"/>
        <v>25.8</v>
      </c>
      <c r="H202" s="107">
        <f t="shared" si="18"/>
        <v>25.8</v>
      </c>
      <c r="I202" s="214">
        <f t="shared" ref="I202:I265" si="19">H202/G202*100</f>
        <v>100</v>
      </c>
      <c r="J202" s="214">
        <f t="shared" ref="J202:J265" si="20">G202/F202*100</f>
        <v>100</v>
      </c>
    </row>
    <row r="203" spans="1:10" ht="26.25" x14ac:dyDescent="0.25">
      <c r="A203" s="65"/>
      <c r="B203" s="65"/>
      <c r="C203" s="7"/>
      <c r="D203" s="7" t="s">
        <v>313</v>
      </c>
      <c r="E203" s="3" t="s">
        <v>314</v>
      </c>
      <c r="F203" s="107">
        <f t="shared" si="18"/>
        <v>25.8</v>
      </c>
      <c r="G203" s="107">
        <f t="shared" si="18"/>
        <v>25.8</v>
      </c>
      <c r="H203" s="107">
        <f t="shared" si="18"/>
        <v>25.8</v>
      </c>
      <c r="I203" s="214">
        <f t="shared" si="19"/>
        <v>100</v>
      </c>
      <c r="J203" s="214">
        <f t="shared" si="20"/>
        <v>100</v>
      </c>
    </row>
    <row r="204" spans="1:10" ht="15.75" customHeight="1" x14ac:dyDescent="0.25">
      <c r="A204" s="65"/>
      <c r="B204" s="65"/>
      <c r="C204" s="7" t="s">
        <v>530</v>
      </c>
      <c r="D204" s="7"/>
      <c r="E204" s="18" t="s">
        <v>322</v>
      </c>
      <c r="F204" s="107">
        <f t="shared" ref="F204:H205" si="21">50-24.9</f>
        <v>25.1</v>
      </c>
      <c r="G204" s="107">
        <f t="shared" si="21"/>
        <v>25.1</v>
      </c>
      <c r="H204" s="107">
        <f t="shared" si="21"/>
        <v>25.1</v>
      </c>
      <c r="I204" s="214">
        <f t="shared" si="19"/>
        <v>100</v>
      </c>
      <c r="J204" s="214">
        <f t="shared" si="20"/>
        <v>100</v>
      </c>
    </row>
    <row r="205" spans="1:10" ht="26.25" x14ac:dyDescent="0.25">
      <c r="A205" s="65"/>
      <c r="B205" s="65"/>
      <c r="C205" s="7"/>
      <c r="D205" s="7" t="s">
        <v>313</v>
      </c>
      <c r="E205" s="3" t="s">
        <v>314</v>
      </c>
      <c r="F205" s="107">
        <f t="shared" si="21"/>
        <v>25.1</v>
      </c>
      <c r="G205" s="107">
        <f t="shared" si="21"/>
        <v>25.1</v>
      </c>
      <c r="H205" s="107">
        <f t="shared" si="21"/>
        <v>25.1</v>
      </c>
      <c r="I205" s="214">
        <f t="shared" si="19"/>
        <v>100</v>
      </c>
      <c r="J205" s="214">
        <f t="shared" si="20"/>
        <v>100</v>
      </c>
    </row>
    <row r="206" spans="1:10" ht="25.5" x14ac:dyDescent="0.25">
      <c r="A206" s="78"/>
      <c r="B206" s="78"/>
      <c r="C206" s="79" t="s">
        <v>323</v>
      </c>
      <c r="D206" s="78"/>
      <c r="E206" s="80" t="s">
        <v>324</v>
      </c>
      <c r="F206" s="101">
        <f t="shared" ref="F206:H208" si="22">F207</f>
        <v>107.8</v>
      </c>
      <c r="G206" s="101">
        <f t="shared" si="22"/>
        <v>107.8</v>
      </c>
      <c r="H206" s="101">
        <f t="shared" si="22"/>
        <v>107.8</v>
      </c>
      <c r="I206" s="226">
        <f t="shared" si="19"/>
        <v>100</v>
      </c>
      <c r="J206" s="226">
        <f t="shared" si="20"/>
        <v>100</v>
      </c>
    </row>
    <row r="207" spans="1:10" ht="26.25" x14ac:dyDescent="0.25">
      <c r="A207" s="29"/>
      <c r="B207" s="29"/>
      <c r="C207" s="29" t="s">
        <v>341</v>
      </c>
      <c r="D207" s="29"/>
      <c r="E207" s="49" t="s">
        <v>342</v>
      </c>
      <c r="F207" s="102">
        <f t="shared" si="22"/>
        <v>107.8</v>
      </c>
      <c r="G207" s="102">
        <f t="shared" si="22"/>
        <v>107.8</v>
      </c>
      <c r="H207" s="102">
        <f t="shared" si="22"/>
        <v>107.8</v>
      </c>
      <c r="I207" s="210">
        <f t="shared" si="19"/>
        <v>100</v>
      </c>
      <c r="J207" s="210">
        <f t="shared" si="20"/>
        <v>100</v>
      </c>
    </row>
    <row r="208" spans="1:10" ht="39" x14ac:dyDescent="0.25">
      <c r="A208" s="31"/>
      <c r="B208" s="31"/>
      <c r="C208" s="31" t="s">
        <v>359</v>
      </c>
      <c r="D208" s="34"/>
      <c r="E208" s="20" t="s">
        <v>553</v>
      </c>
      <c r="F208" s="96">
        <f t="shared" si="22"/>
        <v>107.8</v>
      </c>
      <c r="G208" s="96">
        <f t="shared" si="22"/>
        <v>107.8</v>
      </c>
      <c r="H208" s="96">
        <f t="shared" si="22"/>
        <v>107.8</v>
      </c>
      <c r="I208" s="211">
        <f t="shared" si="19"/>
        <v>100</v>
      </c>
      <c r="J208" s="211">
        <f t="shared" si="20"/>
        <v>100</v>
      </c>
    </row>
    <row r="209" spans="1:10" ht="38.25" x14ac:dyDescent="0.25">
      <c r="A209" s="65"/>
      <c r="B209" s="65"/>
      <c r="C209" s="15" t="s">
        <v>534</v>
      </c>
      <c r="D209" s="15"/>
      <c r="E209" s="1" t="s">
        <v>535</v>
      </c>
      <c r="F209" s="107">
        <f>F211</f>
        <v>107.8</v>
      </c>
      <c r="G209" s="107">
        <f>G211</f>
        <v>107.8</v>
      </c>
      <c r="H209" s="107">
        <f>H211</f>
        <v>107.8</v>
      </c>
      <c r="I209" s="214">
        <f t="shared" si="19"/>
        <v>100</v>
      </c>
      <c r="J209" s="214">
        <f t="shared" si="20"/>
        <v>100</v>
      </c>
    </row>
    <row r="210" spans="1:10" ht="26.25" x14ac:dyDescent="0.25">
      <c r="A210" s="65"/>
      <c r="B210" s="65"/>
      <c r="C210" s="15"/>
      <c r="D210" s="7" t="s">
        <v>313</v>
      </c>
      <c r="E210" s="3" t="s">
        <v>314</v>
      </c>
      <c r="F210" s="107">
        <v>107.8</v>
      </c>
      <c r="G210" s="107">
        <v>107.8</v>
      </c>
      <c r="H210" s="107">
        <v>107.8</v>
      </c>
      <c r="I210" s="214">
        <f t="shared" si="19"/>
        <v>100</v>
      </c>
      <c r="J210" s="214">
        <f t="shared" si="20"/>
        <v>100</v>
      </c>
    </row>
    <row r="211" spans="1:10" x14ac:dyDescent="0.25">
      <c r="A211" s="65"/>
      <c r="B211" s="65"/>
      <c r="C211" s="11"/>
      <c r="D211" s="22"/>
      <c r="E211" s="10" t="s">
        <v>115</v>
      </c>
      <c r="F211" s="95">
        <v>107.8</v>
      </c>
      <c r="G211" s="95">
        <v>107.8</v>
      </c>
      <c r="H211" s="95">
        <v>107.8</v>
      </c>
      <c r="I211" s="212">
        <f t="shared" si="19"/>
        <v>100</v>
      </c>
      <c r="J211" s="212">
        <f t="shared" si="20"/>
        <v>100</v>
      </c>
    </row>
    <row r="212" spans="1:10" x14ac:dyDescent="0.25">
      <c r="A212" s="141"/>
      <c r="B212" s="141"/>
      <c r="C212" s="84" t="s">
        <v>563</v>
      </c>
      <c r="D212" s="83"/>
      <c r="E212" s="143" t="s">
        <v>564</v>
      </c>
      <c r="F212" s="142">
        <f t="shared" ref="F212:H214" si="23">F213</f>
        <v>88</v>
      </c>
      <c r="G212" s="142">
        <f t="shared" si="23"/>
        <v>88</v>
      </c>
      <c r="H212" s="142">
        <f t="shared" si="23"/>
        <v>87.927310000000006</v>
      </c>
      <c r="I212" s="228">
        <f t="shared" si="19"/>
        <v>99.917397727272743</v>
      </c>
      <c r="J212" s="228">
        <f t="shared" si="20"/>
        <v>100</v>
      </c>
    </row>
    <row r="213" spans="1:10" ht="38.25" x14ac:dyDescent="0.25">
      <c r="A213" s="127"/>
      <c r="B213" s="127"/>
      <c r="C213" s="128" t="s">
        <v>465</v>
      </c>
      <c r="D213" s="129"/>
      <c r="E213" s="130" t="s">
        <v>466</v>
      </c>
      <c r="F213" s="131">
        <f t="shared" si="23"/>
        <v>88</v>
      </c>
      <c r="G213" s="131">
        <f t="shared" si="23"/>
        <v>88</v>
      </c>
      <c r="H213" s="131">
        <f t="shared" si="23"/>
        <v>87.927310000000006</v>
      </c>
      <c r="I213" s="231">
        <f t="shared" si="19"/>
        <v>99.917397727272743</v>
      </c>
      <c r="J213" s="231">
        <f t="shared" si="20"/>
        <v>100</v>
      </c>
    </row>
    <row r="214" spans="1:10" ht="26.25" x14ac:dyDescent="0.25">
      <c r="A214" s="65"/>
      <c r="B214" s="65"/>
      <c r="C214" s="7" t="s">
        <v>484</v>
      </c>
      <c r="D214" s="7"/>
      <c r="E214" s="9" t="s">
        <v>485</v>
      </c>
      <c r="F214" s="95">
        <f t="shared" si="23"/>
        <v>88</v>
      </c>
      <c r="G214" s="95">
        <v>88</v>
      </c>
      <c r="H214" s="95">
        <f>H216</f>
        <v>87.927310000000006</v>
      </c>
      <c r="I214" s="212">
        <f t="shared" si="19"/>
        <v>99.917397727272743</v>
      </c>
      <c r="J214" s="212">
        <f t="shared" si="20"/>
        <v>100</v>
      </c>
    </row>
    <row r="215" spans="1:10" ht="26.25" x14ac:dyDescent="0.25">
      <c r="A215" s="65"/>
      <c r="B215" s="65"/>
      <c r="C215" s="7"/>
      <c r="D215" s="7" t="s">
        <v>313</v>
      </c>
      <c r="E215" s="3" t="s">
        <v>314</v>
      </c>
      <c r="F215" s="95">
        <v>88</v>
      </c>
      <c r="G215" s="95">
        <v>0</v>
      </c>
      <c r="H215" s="95">
        <v>0</v>
      </c>
      <c r="I215" s="212"/>
      <c r="J215" s="212">
        <f t="shared" si="20"/>
        <v>0</v>
      </c>
    </row>
    <row r="216" spans="1:10" ht="26.25" x14ac:dyDescent="0.25">
      <c r="A216" s="65"/>
      <c r="B216" s="65"/>
      <c r="C216" s="7"/>
      <c r="D216" s="7" t="s">
        <v>551</v>
      </c>
      <c r="E216" s="193" t="s">
        <v>552</v>
      </c>
      <c r="F216" s="95">
        <v>0</v>
      </c>
      <c r="G216" s="95">
        <v>88</v>
      </c>
      <c r="H216" s="95">
        <v>87.927310000000006</v>
      </c>
      <c r="I216" s="212">
        <f t="shared" si="19"/>
        <v>99.917397727272743</v>
      </c>
      <c r="J216" s="212"/>
    </row>
    <row r="217" spans="1:10" x14ac:dyDescent="0.25">
      <c r="A217" s="69"/>
      <c r="B217" s="16" t="s">
        <v>592</v>
      </c>
      <c r="C217" s="70"/>
      <c r="D217" s="69"/>
      <c r="E217" s="71" t="s">
        <v>593</v>
      </c>
      <c r="F217" s="115">
        <f t="shared" ref="F217:H218" si="24">F218</f>
        <v>3629.4</v>
      </c>
      <c r="G217" s="115">
        <f t="shared" si="24"/>
        <v>3629.4</v>
      </c>
      <c r="H217" s="115">
        <f t="shared" si="24"/>
        <v>3629.3920499999999</v>
      </c>
      <c r="I217" s="229">
        <f t="shared" si="19"/>
        <v>99.999780955529843</v>
      </c>
      <c r="J217" s="229">
        <f t="shared" si="20"/>
        <v>100</v>
      </c>
    </row>
    <row r="218" spans="1:10" ht="25.5" x14ac:dyDescent="0.25">
      <c r="A218" s="78"/>
      <c r="B218" s="78"/>
      <c r="C218" s="79" t="s">
        <v>381</v>
      </c>
      <c r="D218" s="78"/>
      <c r="E218" s="80" t="s">
        <v>382</v>
      </c>
      <c r="F218" s="101">
        <f t="shared" si="24"/>
        <v>3629.4</v>
      </c>
      <c r="G218" s="101">
        <f t="shared" si="24"/>
        <v>3629.4</v>
      </c>
      <c r="H218" s="101">
        <f t="shared" si="24"/>
        <v>3629.3920499999999</v>
      </c>
      <c r="I218" s="226">
        <f t="shared" si="19"/>
        <v>99.999780955529843</v>
      </c>
      <c r="J218" s="226">
        <f t="shared" si="20"/>
        <v>100</v>
      </c>
    </row>
    <row r="219" spans="1:10" ht="26.25" x14ac:dyDescent="0.25">
      <c r="A219" s="29"/>
      <c r="B219" s="29"/>
      <c r="C219" s="29" t="s">
        <v>402</v>
      </c>
      <c r="D219" s="29"/>
      <c r="E219" s="30" t="s">
        <v>403</v>
      </c>
      <c r="F219" s="102">
        <f t="shared" ref="F219:H221" si="25">F220</f>
        <v>3629.4</v>
      </c>
      <c r="G219" s="102">
        <f t="shared" si="25"/>
        <v>3629.4</v>
      </c>
      <c r="H219" s="102">
        <f t="shared" si="25"/>
        <v>3629.3920499999999</v>
      </c>
      <c r="I219" s="210">
        <f t="shared" si="19"/>
        <v>99.999780955529843</v>
      </c>
      <c r="J219" s="210">
        <f t="shared" si="20"/>
        <v>100</v>
      </c>
    </row>
    <row r="220" spans="1:10" ht="26.25" x14ac:dyDescent="0.25">
      <c r="A220" s="31"/>
      <c r="B220" s="31"/>
      <c r="C220" s="31" t="s">
        <v>404</v>
      </c>
      <c r="D220" s="31"/>
      <c r="E220" s="32" t="s">
        <v>405</v>
      </c>
      <c r="F220" s="96">
        <f t="shared" si="25"/>
        <v>3629.4</v>
      </c>
      <c r="G220" s="96">
        <f t="shared" si="25"/>
        <v>3629.4</v>
      </c>
      <c r="H220" s="96">
        <f t="shared" si="25"/>
        <v>3629.3920499999999</v>
      </c>
      <c r="I220" s="211">
        <f t="shared" si="19"/>
        <v>99.999780955529843</v>
      </c>
      <c r="J220" s="211">
        <f t="shared" si="20"/>
        <v>100</v>
      </c>
    </row>
    <row r="221" spans="1:10" ht="26.25" x14ac:dyDescent="0.25">
      <c r="A221" s="65"/>
      <c r="B221" s="65"/>
      <c r="C221" s="7" t="s">
        <v>406</v>
      </c>
      <c r="D221" s="11"/>
      <c r="E221" s="3" t="s">
        <v>407</v>
      </c>
      <c r="F221" s="95">
        <f>F222</f>
        <v>3629.4</v>
      </c>
      <c r="G221" s="95">
        <f t="shared" si="25"/>
        <v>3629.4</v>
      </c>
      <c r="H221" s="95">
        <f t="shared" si="25"/>
        <v>3629.3920499999999</v>
      </c>
      <c r="I221" s="212">
        <f t="shared" si="19"/>
        <v>99.999780955529843</v>
      </c>
      <c r="J221" s="212">
        <f t="shared" si="20"/>
        <v>100</v>
      </c>
    </row>
    <row r="222" spans="1:10" ht="26.25" x14ac:dyDescent="0.25">
      <c r="A222" s="65"/>
      <c r="B222" s="65"/>
      <c r="C222" s="7"/>
      <c r="D222" s="7" t="s">
        <v>313</v>
      </c>
      <c r="E222" s="3" t="s">
        <v>314</v>
      </c>
      <c r="F222" s="95">
        <v>3629.4</v>
      </c>
      <c r="G222" s="95">
        <v>3629.4</v>
      </c>
      <c r="H222" s="95">
        <v>3629.3920499999999</v>
      </c>
      <c r="I222" s="212">
        <f t="shared" si="19"/>
        <v>99.999780955529843</v>
      </c>
      <c r="J222" s="212">
        <f t="shared" si="20"/>
        <v>100</v>
      </c>
    </row>
    <row r="223" spans="1:10" x14ac:dyDescent="0.25">
      <c r="A223" s="64"/>
      <c r="B223" s="16" t="s">
        <v>594</v>
      </c>
      <c r="C223" s="70"/>
      <c r="D223" s="69"/>
      <c r="E223" s="71" t="s">
        <v>595</v>
      </c>
      <c r="F223" s="115">
        <f t="shared" ref="F223:H224" si="26">F224</f>
        <v>49857.640959999997</v>
      </c>
      <c r="G223" s="115">
        <f>G224+G254</f>
        <v>52927.2883</v>
      </c>
      <c r="H223" s="115">
        <f>H224+H254</f>
        <v>47582.49022</v>
      </c>
      <c r="I223" s="229">
        <f t="shared" si="19"/>
        <v>89.901621164294568</v>
      </c>
      <c r="J223" s="229">
        <f t="shared" si="20"/>
        <v>106.1568242718558</v>
      </c>
    </row>
    <row r="224" spans="1:10" ht="25.5" x14ac:dyDescent="0.25">
      <c r="A224" s="64"/>
      <c r="B224" s="16"/>
      <c r="C224" s="70" t="s">
        <v>4</v>
      </c>
      <c r="D224" s="69"/>
      <c r="E224" s="74" t="s">
        <v>5</v>
      </c>
      <c r="F224" s="115">
        <f t="shared" si="26"/>
        <v>49857.640959999997</v>
      </c>
      <c r="G224" s="115">
        <f t="shared" si="26"/>
        <v>52627.2883</v>
      </c>
      <c r="H224" s="115">
        <f t="shared" si="26"/>
        <v>47282.49022</v>
      </c>
      <c r="I224" s="229">
        <f t="shared" si="19"/>
        <v>89.844055712062982</v>
      </c>
      <c r="J224" s="229">
        <f t="shared" si="20"/>
        <v>105.55511108562487</v>
      </c>
    </row>
    <row r="225" spans="1:10" ht="25.5" x14ac:dyDescent="0.25">
      <c r="A225" s="78"/>
      <c r="B225" s="78"/>
      <c r="C225" s="79" t="s">
        <v>381</v>
      </c>
      <c r="D225" s="78"/>
      <c r="E225" s="80" t="s">
        <v>382</v>
      </c>
      <c r="F225" s="101">
        <f>F226+F250</f>
        <v>49857.640959999997</v>
      </c>
      <c r="G225" s="101">
        <f>G226+G250</f>
        <v>52627.2883</v>
      </c>
      <c r="H225" s="101">
        <f>H226+H250</f>
        <v>47282.49022</v>
      </c>
      <c r="I225" s="226">
        <f t="shared" si="19"/>
        <v>89.844055712062982</v>
      </c>
      <c r="J225" s="226">
        <f t="shared" si="20"/>
        <v>105.55511108562487</v>
      </c>
    </row>
    <row r="226" spans="1:10" ht="26.25" x14ac:dyDescent="0.25">
      <c r="A226" s="29"/>
      <c r="B226" s="29"/>
      <c r="C226" s="29" t="s">
        <v>383</v>
      </c>
      <c r="D226" s="29"/>
      <c r="E226" s="30" t="s">
        <v>384</v>
      </c>
      <c r="F226" s="102">
        <f>F227+F230+F235+F248</f>
        <v>49087.01786</v>
      </c>
      <c r="G226" s="102">
        <f>G227+G230+G235+G248</f>
        <v>51856.665200000003</v>
      </c>
      <c r="H226" s="102">
        <f>H227+H230+H235+H248</f>
        <v>46679.573409999997</v>
      </c>
      <c r="I226" s="210">
        <f t="shared" si="19"/>
        <v>90.016535444319302</v>
      </c>
      <c r="J226" s="210">
        <f t="shared" si="20"/>
        <v>105.64232145431865</v>
      </c>
    </row>
    <row r="227" spans="1:10" x14ac:dyDescent="0.25">
      <c r="A227" s="31"/>
      <c r="B227" s="31"/>
      <c r="C227" s="31" t="s">
        <v>385</v>
      </c>
      <c r="D227" s="31"/>
      <c r="E227" s="32" t="s">
        <v>386</v>
      </c>
      <c r="F227" s="96">
        <f>F228</f>
        <v>500</v>
      </c>
      <c r="G227" s="96">
        <f>G228</f>
        <v>500</v>
      </c>
      <c r="H227" s="96">
        <f>H228</f>
        <v>500</v>
      </c>
      <c r="I227" s="211">
        <f t="shared" si="19"/>
        <v>100</v>
      </c>
      <c r="J227" s="211">
        <f t="shared" si="20"/>
        <v>100</v>
      </c>
    </row>
    <row r="228" spans="1:10" x14ac:dyDescent="0.25">
      <c r="A228" s="7"/>
      <c r="B228" s="7"/>
      <c r="C228" s="7" t="s">
        <v>387</v>
      </c>
      <c r="D228" s="11"/>
      <c r="E228" s="3" t="s">
        <v>388</v>
      </c>
      <c r="F228" s="95">
        <v>500</v>
      </c>
      <c r="G228" s="95">
        <v>500</v>
      </c>
      <c r="H228" s="95">
        <v>500</v>
      </c>
      <c r="I228" s="212">
        <f t="shared" si="19"/>
        <v>100</v>
      </c>
      <c r="J228" s="212">
        <f t="shared" si="20"/>
        <v>100</v>
      </c>
    </row>
    <row r="229" spans="1:10" ht="26.25" x14ac:dyDescent="0.25">
      <c r="A229" s="7"/>
      <c r="B229" s="7"/>
      <c r="C229" s="7"/>
      <c r="D229" s="7" t="s">
        <v>313</v>
      </c>
      <c r="E229" s="3" t="s">
        <v>314</v>
      </c>
      <c r="F229" s="95">
        <v>500</v>
      </c>
      <c r="G229" s="95">
        <v>500</v>
      </c>
      <c r="H229" s="95">
        <v>500</v>
      </c>
      <c r="I229" s="212">
        <f t="shared" si="19"/>
        <v>100</v>
      </c>
      <c r="J229" s="212">
        <f t="shared" si="20"/>
        <v>100</v>
      </c>
    </row>
    <row r="230" spans="1:10" x14ac:dyDescent="0.25">
      <c r="A230" s="31"/>
      <c r="B230" s="31"/>
      <c r="C230" s="31" t="s">
        <v>541</v>
      </c>
      <c r="D230" s="31"/>
      <c r="E230" s="32" t="s">
        <v>389</v>
      </c>
      <c r="F230" s="96">
        <f>F231+F233</f>
        <v>4428.3</v>
      </c>
      <c r="G230" s="96">
        <f>G231+G233</f>
        <v>4428.3</v>
      </c>
      <c r="H230" s="96">
        <f>H231+H233</f>
        <v>1190.5999999999999</v>
      </c>
      <c r="I230" s="211">
        <f t="shared" si="19"/>
        <v>26.8861639906962</v>
      </c>
      <c r="J230" s="211">
        <f t="shared" si="20"/>
        <v>100</v>
      </c>
    </row>
    <row r="231" spans="1:10" ht="26.25" x14ac:dyDescent="0.25">
      <c r="A231" s="7"/>
      <c r="B231" s="7"/>
      <c r="C231" s="7" t="s">
        <v>542</v>
      </c>
      <c r="D231" s="11"/>
      <c r="E231" s="3" t="s">
        <v>390</v>
      </c>
      <c r="F231" s="95">
        <v>3833.3</v>
      </c>
      <c r="G231" s="95">
        <v>3833.3</v>
      </c>
      <c r="H231" s="95">
        <f>595.6</f>
        <v>595.6</v>
      </c>
      <c r="I231" s="212">
        <f t="shared" si="19"/>
        <v>15.537526413273159</v>
      </c>
      <c r="J231" s="212">
        <f t="shared" si="20"/>
        <v>100</v>
      </c>
    </row>
    <row r="232" spans="1:10" ht="26.25" x14ac:dyDescent="0.25">
      <c r="A232" s="7"/>
      <c r="B232" s="7"/>
      <c r="C232" s="7"/>
      <c r="D232" s="7" t="s">
        <v>313</v>
      </c>
      <c r="E232" s="3" t="s">
        <v>314</v>
      </c>
      <c r="F232" s="95">
        <v>3833.3</v>
      </c>
      <c r="G232" s="95">
        <v>3833.3</v>
      </c>
      <c r="H232" s="95">
        <v>595.6</v>
      </c>
      <c r="I232" s="212">
        <f t="shared" si="19"/>
        <v>15.537526413273159</v>
      </c>
      <c r="J232" s="212">
        <f t="shared" si="20"/>
        <v>100</v>
      </c>
    </row>
    <row r="233" spans="1:10" ht="39" x14ac:dyDescent="0.25">
      <c r="A233" s="7"/>
      <c r="B233" s="7"/>
      <c r="C233" s="7" t="s">
        <v>684</v>
      </c>
      <c r="D233" s="7"/>
      <c r="E233" s="3" t="s">
        <v>683</v>
      </c>
      <c r="F233" s="95">
        <v>595</v>
      </c>
      <c r="G233" s="95">
        <v>595</v>
      </c>
      <c r="H233" s="95">
        <v>595</v>
      </c>
      <c r="I233" s="212">
        <f t="shared" si="19"/>
        <v>100</v>
      </c>
      <c r="J233" s="212">
        <f t="shared" si="20"/>
        <v>100</v>
      </c>
    </row>
    <row r="234" spans="1:10" ht="26.25" x14ac:dyDescent="0.25">
      <c r="A234" s="7"/>
      <c r="B234" s="7"/>
      <c r="C234" s="7"/>
      <c r="D234" s="7" t="s">
        <v>313</v>
      </c>
      <c r="E234" s="3" t="s">
        <v>314</v>
      </c>
      <c r="F234" s="95">
        <v>595</v>
      </c>
      <c r="G234" s="95">
        <v>595</v>
      </c>
      <c r="H234" s="95">
        <v>595</v>
      </c>
      <c r="I234" s="212">
        <f t="shared" si="19"/>
        <v>100</v>
      </c>
      <c r="J234" s="212">
        <f t="shared" si="20"/>
        <v>100</v>
      </c>
    </row>
    <row r="235" spans="1:10" ht="26.25" x14ac:dyDescent="0.25">
      <c r="A235" s="31"/>
      <c r="B235" s="31"/>
      <c r="C235" s="31" t="s">
        <v>391</v>
      </c>
      <c r="D235" s="31"/>
      <c r="E235" s="32" t="s">
        <v>392</v>
      </c>
      <c r="F235" s="96">
        <f>F236+F240+F242+F246+F244</f>
        <v>17931.417860000001</v>
      </c>
      <c r="G235" s="96">
        <f>G236+G240+G242+G246+G244</f>
        <v>20701.065200000001</v>
      </c>
      <c r="H235" s="96">
        <f>H236+H240+H242+H246+H244</f>
        <v>20701.054100000001</v>
      </c>
      <c r="I235" s="211">
        <f t="shared" si="19"/>
        <v>99.999946379570844</v>
      </c>
      <c r="J235" s="211">
        <f t="shared" si="20"/>
        <v>115.44577992451066</v>
      </c>
    </row>
    <row r="236" spans="1:10" x14ac:dyDescent="0.25">
      <c r="A236" s="7"/>
      <c r="B236" s="7"/>
      <c r="C236" s="7" t="s">
        <v>393</v>
      </c>
      <c r="D236" s="11"/>
      <c r="E236" s="3" t="s">
        <v>394</v>
      </c>
      <c r="F236" s="95">
        <f>F238+F239</f>
        <v>8882.9455200000011</v>
      </c>
      <c r="G236" s="95">
        <f>G238+G239</f>
        <v>11652.592860000001</v>
      </c>
      <c r="H236" s="95">
        <f>H238+H239</f>
        <v>11652.581760000001</v>
      </c>
      <c r="I236" s="212">
        <f t="shared" si="19"/>
        <v>99.99990474223091</v>
      </c>
      <c r="J236" s="212">
        <f t="shared" si="20"/>
        <v>131.17938001267848</v>
      </c>
    </row>
    <row r="237" spans="1:10" ht="26.25" x14ac:dyDescent="0.25">
      <c r="A237" s="7"/>
      <c r="B237" s="7"/>
      <c r="C237" s="7"/>
      <c r="D237" s="7" t="s">
        <v>313</v>
      </c>
      <c r="E237" s="3" t="s">
        <v>314</v>
      </c>
      <c r="F237" s="95">
        <f>SUM(F238+F239)</f>
        <v>8882.9455200000011</v>
      </c>
      <c r="G237" s="95">
        <f>SUM(G238+G239)</f>
        <v>11652.592860000001</v>
      </c>
      <c r="H237" s="95">
        <f>SUM(H238+H239)</f>
        <v>11652.581760000001</v>
      </c>
      <c r="I237" s="212">
        <f t="shared" si="19"/>
        <v>99.99990474223091</v>
      </c>
      <c r="J237" s="212">
        <f t="shared" si="20"/>
        <v>131.17938001267848</v>
      </c>
    </row>
    <row r="238" spans="1:10" x14ac:dyDescent="0.25">
      <c r="A238" s="7"/>
      <c r="B238" s="7"/>
      <c r="C238" s="7"/>
      <c r="D238" s="7"/>
      <c r="E238" s="3" t="s">
        <v>90</v>
      </c>
      <c r="F238" s="95">
        <v>7994.6409600000006</v>
      </c>
      <c r="G238" s="95">
        <v>10764.2883</v>
      </c>
      <c r="H238" s="95">
        <v>10764.28829</v>
      </c>
      <c r="I238" s="212">
        <f t="shared" si="19"/>
        <v>99.999999907100218</v>
      </c>
      <c r="J238" s="212">
        <f t="shared" si="20"/>
        <v>134.6437989380326</v>
      </c>
    </row>
    <row r="239" spans="1:10" x14ac:dyDescent="0.25">
      <c r="A239" s="7"/>
      <c r="B239" s="7"/>
      <c r="C239" s="7"/>
      <c r="D239" s="7"/>
      <c r="E239" s="3" t="s">
        <v>165</v>
      </c>
      <c r="F239" s="95">
        <v>888.30456000000004</v>
      </c>
      <c r="G239" s="95">
        <v>888.30456000000004</v>
      </c>
      <c r="H239" s="95">
        <v>888.29346999999996</v>
      </c>
      <c r="I239" s="212">
        <f t="shared" si="19"/>
        <v>99.998751554309251</v>
      </c>
      <c r="J239" s="212">
        <f t="shared" si="20"/>
        <v>100</v>
      </c>
    </row>
    <row r="240" spans="1:10" ht="20.25" customHeight="1" x14ac:dyDescent="0.25">
      <c r="A240" s="7"/>
      <c r="B240" s="7"/>
      <c r="C240" s="7" t="s">
        <v>539</v>
      </c>
      <c r="D240" s="11"/>
      <c r="E240" s="3" t="s">
        <v>554</v>
      </c>
      <c r="F240" s="95">
        <f>F241</f>
        <v>3567.8864700000004</v>
      </c>
      <c r="G240" s="95">
        <f>G241</f>
        <v>3567.8864700000004</v>
      </c>
      <c r="H240" s="95">
        <f>H241</f>
        <v>3567.8864700000004</v>
      </c>
      <c r="I240" s="212">
        <f t="shared" si="19"/>
        <v>100</v>
      </c>
      <c r="J240" s="212">
        <f t="shared" si="20"/>
        <v>100</v>
      </c>
    </row>
    <row r="241" spans="1:10" ht="26.25" x14ac:dyDescent="0.25">
      <c r="A241" s="7"/>
      <c r="B241" s="7"/>
      <c r="C241" s="7"/>
      <c r="D241" s="7" t="s">
        <v>313</v>
      </c>
      <c r="E241" s="3" t="s">
        <v>314</v>
      </c>
      <c r="F241" s="95">
        <v>3567.8864700000004</v>
      </c>
      <c r="G241" s="95">
        <v>3567.8864700000004</v>
      </c>
      <c r="H241" s="95">
        <v>3567.8864700000004</v>
      </c>
      <c r="I241" s="212">
        <f t="shared" si="19"/>
        <v>100</v>
      </c>
      <c r="J241" s="212">
        <f t="shared" si="20"/>
        <v>100</v>
      </c>
    </row>
    <row r="242" spans="1:10" x14ac:dyDescent="0.25">
      <c r="A242" s="7"/>
      <c r="B242" s="7"/>
      <c r="C242" s="7" t="s">
        <v>395</v>
      </c>
      <c r="D242" s="11"/>
      <c r="E242" s="3" t="s">
        <v>540</v>
      </c>
      <c r="F242" s="95">
        <f>F243</f>
        <v>4346.5858699999999</v>
      </c>
      <c r="G242" s="95">
        <f>G243</f>
        <v>4346.5858699999999</v>
      </c>
      <c r="H242" s="95">
        <f>H243</f>
        <v>4346.5858699999999</v>
      </c>
      <c r="I242" s="212">
        <f t="shared" si="19"/>
        <v>100</v>
      </c>
      <c r="J242" s="212">
        <f t="shared" si="20"/>
        <v>100</v>
      </c>
    </row>
    <row r="243" spans="1:10" ht="26.25" x14ac:dyDescent="0.25">
      <c r="A243" s="4"/>
      <c r="B243" s="4"/>
      <c r="C243" s="4"/>
      <c r="D243" s="7" t="s">
        <v>313</v>
      </c>
      <c r="E243" s="3" t="s">
        <v>314</v>
      </c>
      <c r="F243" s="95">
        <v>4346.5858699999999</v>
      </c>
      <c r="G243" s="95">
        <v>4346.5858699999999</v>
      </c>
      <c r="H243" s="95">
        <v>4346.5858699999999</v>
      </c>
      <c r="I243" s="212">
        <f t="shared" si="19"/>
        <v>100</v>
      </c>
      <c r="J243" s="212">
        <f t="shared" si="20"/>
        <v>100</v>
      </c>
    </row>
    <row r="244" spans="1:10" ht="25.5" x14ac:dyDescent="0.25">
      <c r="A244" s="4"/>
      <c r="B244" s="4"/>
      <c r="C244" s="4" t="s">
        <v>396</v>
      </c>
      <c r="D244" s="4"/>
      <c r="E244" s="6" t="s">
        <v>397</v>
      </c>
      <c r="F244" s="95">
        <f>F245</f>
        <v>315</v>
      </c>
      <c r="G244" s="95">
        <f>G245</f>
        <v>315</v>
      </c>
      <c r="H244" s="95">
        <f>H245</f>
        <v>315</v>
      </c>
      <c r="I244" s="212">
        <f t="shared" si="19"/>
        <v>100</v>
      </c>
      <c r="J244" s="212">
        <f t="shared" si="20"/>
        <v>100</v>
      </c>
    </row>
    <row r="245" spans="1:10" ht="25.5" x14ac:dyDescent="0.25">
      <c r="A245" s="4"/>
      <c r="B245" s="4"/>
      <c r="C245" s="4"/>
      <c r="D245" s="4" t="s">
        <v>313</v>
      </c>
      <c r="E245" s="6" t="s">
        <v>314</v>
      </c>
      <c r="F245" s="95">
        <v>315</v>
      </c>
      <c r="G245" s="95">
        <v>315</v>
      </c>
      <c r="H245" s="95">
        <v>315</v>
      </c>
      <c r="I245" s="212">
        <f t="shared" si="19"/>
        <v>100</v>
      </c>
      <c r="J245" s="212">
        <f t="shared" si="20"/>
        <v>100</v>
      </c>
    </row>
    <row r="246" spans="1:10" ht="38.25" x14ac:dyDescent="0.25">
      <c r="A246" s="4"/>
      <c r="B246" s="4"/>
      <c r="C246" s="4" t="s">
        <v>685</v>
      </c>
      <c r="D246" s="4"/>
      <c r="E246" s="6" t="s">
        <v>686</v>
      </c>
      <c r="F246" s="95">
        <v>819</v>
      </c>
      <c r="G246" s="95">
        <v>819</v>
      </c>
      <c r="H246" s="95">
        <v>819</v>
      </c>
      <c r="I246" s="212">
        <f t="shared" si="19"/>
        <v>100</v>
      </c>
      <c r="J246" s="212">
        <f t="shared" si="20"/>
        <v>100</v>
      </c>
    </row>
    <row r="247" spans="1:10" ht="25.5" x14ac:dyDescent="0.25">
      <c r="A247" s="4"/>
      <c r="B247" s="4"/>
      <c r="C247" s="4"/>
      <c r="D247" s="4" t="s">
        <v>313</v>
      </c>
      <c r="E247" s="6" t="s">
        <v>314</v>
      </c>
      <c r="F247" s="95">
        <v>819</v>
      </c>
      <c r="G247" s="95">
        <v>819</v>
      </c>
      <c r="H247" s="95">
        <v>819</v>
      </c>
      <c r="I247" s="212">
        <f t="shared" si="19"/>
        <v>100</v>
      </c>
      <c r="J247" s="212">
        <f t="shared" si="20"/>
        <v>100</v>
      </c>
    </row>
    <row r="248" spans="1:10" x14ac:dyDescent="0.25">
      <c r="A248" s="31"/>
      <c r="B248" s="31"/>
      <c r="C248" s="31" t="s">
        <v>398</v>
      </c>
      <c r="D248" s="31"/>
      <c r="E248" s="32" t="s">
        <v>399</v>
      </c>
      <c r="F248" s="96">
        <f>F249</f>
        <v>26227.3</v>
      </c>
      <c r="G248" s="96">
        <f>G249</f>
        <v>26227.3</v>
      </c>
      <c r="H248" s="96">
        <f>H249</f>
        <v>24287.919310000001</v>
      </c>
      <c r="I248" s="211">
        <f t="shared" si="19"/>
        <v>92.605488593946006</v>
      </c>
      <c r="J248" s="211">
        <f t="shared" si="20"/>
        <v>100</v>
      </c>
    </row>
    <row r="249" spans="1:10" x14ac:dyDescent="0.25">
      <c r="A249" s="7"/>
      <c r="B249" s="7"/>
      <c r="C249" s="7" t="s">
        <v>400</v>
      </c>
      <c r="D249" s="11"/>
      <c r="E249" s="3" t="s">
        <v>401</v>
      </c>
      <c r="F249" s="95">
        <v>26227.3</v>
      </c>
      <c r="G249" s="95">
        <v>26227.3</v>
      </c>
      <c r="H249" s="95">
        <v>24287.919310000001</v>
      </c>
      <c r="I249" s="212">
        <f t="shared" si="19"/>
        <v>92.605488593946006</v>
      </c>
      <c r="J249" s="212">
        <f t="shared" si="20"/>
        <v>100</v>
      </c>
    </row>
    <row r="250" spans="1:10" ht="39" x14ac:dyDescent="0.25">
      <c r="A250" s="29"/>
      <c r="B250" s="29"/>
      <c r="C250" s="29" t="s">
        <v>408</v>
      </c>
      <c r="D250" s="29"/>
      <c r="E250" s="30" t="s">
        <v>409</v>
      </c>
      <c r="F250" s="102">
        <f t="shared" ref="F250:H252" si="27">F251</f>
        <v>770.62310000000025</v>
      </c>
      <c r="G250" s="102">
        <f t="shared" si="27"/>
        <v>770.62310000000025</v>
      </c>
      <c r="H250" s="102">
        <f t="shared" si="27"/>
        <v>602.91681000000005</v>
      </c>
      <c r="I250" s="210">
        <f t="shared" si="19"/>
        <v>78.23757294584081</v>
      </c>
      <c r="J250" s="210">
        <f t="shared" si="20"/>
        <v>100</v>
      </c>
    </row>
    <row r="251" spans="1:10" ht="39" x14ac:dyDescent="0.25">
      <c r="A251" s="31"/>
      <c r="B251" s="31"/>
      <c r="C251" s="31" t="s">
        <v>410</v>
      </c>
      <c r="D251" s="31"/>
      <c r="E251" s="54" t="s">
        <v>411</v>
      </c>
      <c r="F251" s="96">
        <f t="shared" si="27"/>
        <v>770.62310000000025</v>
      </c>
      <c r="G251" s="96">
        <f t="shared" si="27"/>
        <v>770.62310000000025</v>
      </c>
      <c r="H251" s="96">
        <f t="shared" si="27"/>
        <v>602.91681000000005</v>
      </c>
      <c r="I251" s="211">
        <f t="shared" si="19"/>
        <v>78.23757294584081</v>
      </c>
      <c r="J251" s="211">
        <f t="shared" si="20"/>
        <v>100</v>
      </c>
    </row>
    <row r="252" spans="1:10" ht="26.25" x14ac:dyDescent="0.25">
      <c r="A252" s="65"/>
      <c r="B252" s="65"/>
      <c r="C252" s="7" t="s">
        <v>412</v>
      </c>
      <c r="D252" s="7"/>
      <c r="E252" s="10" t="s">
        <v>543</v>
      </c>
      <c r="F252" s="95">
        <f>F253</f>
        <v>770.62310000000025</v>
      </c>
      <c r="G252" s="95">
        <f t="shared" si="27"/>
        <v>770.62310000000025</v>
      </c>
      <c r="H252" s="95">
        <f t="shared" si="27"/>
        <v>602.91681000000005</v>
      </c>
      <c r="I252" s="212">
        <f t="shared" si="19"/>
        <v>78.23757294584081</v>
      </c>
      <c r="J252" s="212">
        <f t="shared" si="20"/>
        <v>100</v>
      </c>
    </row>
    <row r="253" spans="1:10" ht="26.25" x14ac:dyDescent="0.25">
      <c r="A253" s="65"/>
      <c r="B253" s="65"/>
      <c r="C253" s="7"/>
      <c r="D253" s="7" t="s">
        <v>313</v>
      </c>
      <c r="E253" s="3" t="s">
        <v>314</v>
      </c>
      <c r="F253" s="95">
        <v>770.62310000000025</v>
      </c>
      <c r="G253" s="95">
        <v>770.62310000000025</v>
      </c>
      <c r="H253" s="95">
        <v>602.91681000000005</v>
      </c>
      <c r="I253" s="212">
        <f t="shared" si="19"/>
        <v>78.23757294584081</v>
      </c>
      <c r="J253" s="212">
        <f t="shared" si="20"/>
        <v>100</v>
      </c>
    </row>
    <row r="254" spans="1:10" s="40" customFormat="1" x14ac:dyDescent="0.25">
      <c r="A254" s="185"/>
      <c r="B254" s="141"/>
      <c r="C254" s="84" t="s">
        <v>456</v>
      </c>
      <c r="D254" s="83"/>
      <c r="E254" s="85" t="s">
        <v>457</v>
      </c>
      <c r="F254" s="142"/>
      <c r="G254" s="142">
        <v>300</v>
      </c>
      <c r="H254" s="142">
        <v>300</v>
      </c>
      <c r="I254" s="228">
        <f t="shared" si="19"/>
        <v>100</v>
      </c>
      <c r="J254" s="228"/>
    </row>
    <row r="255" spans="1:10" s="40" customFormat="1" ht="39" x14ac:dyDescent="0.25">
      <c r="A255" s="127"/>
      <c r="B255" s="127"/>
      <c r="C255" s="59" t="s">
        <v>465</v>
      </c>
      <c r="D255" s="59"/>
      <c r="E255" s="61" t="s">
        <v>466</v>
      </c>
      <c r="F255" s="111"/>
      <c r="G255" s="111">
        <v>300</v>
      </c>
      <c r="H255" s="111">
        <v>300</v>
      </c>
      <c r="I255" s="222">
        <f t="shared" si="19"/>
        <v>100</v>
      </c>
      <c r="J255" s="222"/>
    </row>
    <row r="256" spans="1:10" ht="26.25" x14ac:dyDescent="0.25">
      <c r="A256" s="65"/>
      <c r="B256" s="65"/>
      <c r="C256" s="7" t="s">
        <v>488</v>
      </c>
      <c r="D256" s="7"/>
      <c r="E256" s="3" t="s">
        <v>489</v>
      </c>
      <c r="F256" s="95"/>
      <c r="G256" s="95">
        <v>300</v>
      </c>
      <c r="H256" s="95">
        <v>300</v>
      </c>
      <c r="I256" s="212">
        <f t="shared" si="19"/>
        <v>100</v>
      </c>
      <c r="J256" s="212"/>
    </row>
    <row r="257" spans="1:10" ht="26.25" x14ac:dyDescent="0.25">
      <c r="A257" s="65"/>
      <c r="B257" s="65"/>
      <c r="C257" s="7"/>
      <c r="D257" s="192" t="s">
        <v>313</v>
      </c>
      <c r="E257" s="122" t="s">
        <v>314</v>
      </c>
      <c r="F257" s="95"/>
      <c r="G257" s="95">
        <v>300</v>
      </c>
      <c r="H257" s="95">
        <v>300</v>
      </c>
      <c r="I257" s="212">
        <f t="shared" si="19"/>
        <v>100</v>
      </c>
      <c r="J257" s="212"/>
    </row>
    <row r="258" spans="1:10" x14ac:dyDescent="0.25">
      <c r="A258" s="65"/>
      <c r="B258" s="16" t="s">
        <v>596</v>
      </c>
      <c r="C258" s="75"/>
      <c r="D258" s="64"/>
      <c r="E258" s="71" t="s">
        <v>597</v>
      </c>
      <c r="F258" s="100">
        <f>F259+F284</f>
        <v>8410.0619999999999</v>
      </c>
      <c r="G258" s="100">
        <f>G259+G284</f>
        <v>8401.9468899999993</v>
      </c>
      <c r="H258" s="100">
        <f>H259+H284</f>
        <v>8317.4005799999995</v>
      </c>
      <c r="I258" s="208">
        <f t="shared" si="19"/>
        <v>98.993729535464851</v>
      </c>
      <c r="J258" s="208">
        <f t="shared" si="20"/>
        <v>99.90350713228986</v>
      </c>
    </row>
    <row r="259" spans="1:10" ht="25.5" x14ac:dyDescent="0.25">
      <c r="A259" s="65"/>
      <c r="B259" s="16"/>
      <c r="C259" s="70" t="s">
        <v>4</v>
      </c>
      <c r="D259" s="69"/>
      <c r="E259" s="74" t="s">
        <v>5</v>
      </c>
      <c r="F259" s="100">
        <f>F260+F267+F272</f>
        <v>5435.2620000000006</v>
      </c>
      <c r="G259" s="100">
        <f>G260+G267+G272</f>
        <v>5427.14689</v>
      </c>
      <c r="H259" s="100">
        <f>H260+H267+H272</f>
        <v>5407.0799100000004</v>
      </c>
      <c r="I259" s="208">
        <f t="shared" si="19"/>
        <v>99.630248076812251</v>
      </c>
      <c r="J259" s="208">
        <f t="shared" si="20"/>
        <v>99.850695145882568</v>
      </c>
    </row>
    <row r="260" spans="1:10" s="45" customFormat="1" ht="25.5" x14ac:dyDescent="0.25">
      <c r="A260" s="78"/>
      <c r="B260" s="78"/>
      <c r="C260" s="79" t="s">
        <v>228</v>
      </c>
      <c r="D260" s="78"/>
      <c r="E260" s="80" t="s">
        <v>229</v>
      </c>
      <c r="F260" s="101">
        <f>F261</f>
        <v>1258.2</v>
      </c>
      <c r="G260" s="101">
        <f>G261</f>
        <v>1250.1052</v>
      </c>
      <c r="H260" s="101">
        <f>H261</f>
        <v>1250.1052</v>
      </c>
      <c r="I260" s="226">
        <f t="shared" si="19"/>
        <v>100</v>
      </c>
      <c r="J260" s="226">
        <f t="shared" si="20"/>
        <v>99.356636464790967</v>
      </c>
    </row>
    <row r="261" spans="1:10" ht="26.25" x14ac:dyDescent="0.25">
      <c r="A261" s="31"/>
      <c r="B261" s="31"/>
      <c r="C261" s="31" t="s">
        <v>230</v>
      </c>
      <c r="D261" s="31"/>
      <c r="E261" s="32" t="s">
        <v>231</v>
      </c>
      <c r="F261" s="96">
        <f>F262+F265</f>
        <v>1258.2</v>
      </c>
      <c r="G261" s="96">
        <f>G262+G265</f>
        <v>1250.1052</v>
      </c>
      <c r="H261" s="96">
        <f>H262+H265</f>
        <v>1250.1052</v>
      </c>
      <c r="I261" s="211">
        <f t="shared" si="19"/>
        <v>100</v>
      </c>
      <c r="J261" s="211">
        <f t="shared" si="20"/>
        <v>99.356636464790967</v>
      </c>
    </row>
    <row r="262" spans="1:10" ht="25.5" x14ac:dyDescent="0.25">
      <c r="A262" s="65"/>
      <c r="B262" s="65"/>
      <c r="C262" s="7" t="s">
        <v>232</v>
      </c>
      <c r="D262" s="7"/>
      <c r="E262" s="23" t="s">
        <v>507</v>
      </c>
      <c r="F262" s="95">
        <v>946.2</v>
      </c>
      <c r="G262" s="95">
        <f>SUM(G263:G264)</f>
        <v>938.10519999999997</v>
      </c>
      <c r="H262" s="95">
        <f>SUM(H263:H264)</f>
        <v>938.10519999999997</v>
      </c>
      <c r="I262" s="212">
        <f t="shared" si="19"/>
        <v>100</v>
      </c>
      <c r="J262" s="212">
        <f t="shared" si="20"/>
        <v>99.144493764531802</v>
      </c>
    </row>
    <row r="263" spans="1:10" ht="26.25" x14ac:dyDescent="0.25">
      <c r="A263" s="65"/>
      <c r="B263" s="65"/>
      <c r="C263" s="7"/>
      <c r="D263" s="7" t="s">
        <v>313</v>
      </c>
      <c r="E263" s="3" t="s">
        <v>314</v>
      </c>
      <c r="F263" s="95">
        <v>897.7</v>
      </c>
      <c r="G263" s="95">
        <v>778.36419999999998</v>
      </c>
      <c r="H263" s="95">
        <v>778.36419999999998</v>
      </c>
      <c r="I263" s="212">
        <f t="shared" si="19"/>
        <v>100</v>
      </c>
      <c r="J263" s="212">
        <f t="shared" si="20"/>
        <v>86.70649437451263</v>
      </c>
    </row>
    <row r="264" spans="1:10" x14ac:dyDescent="0.25">
      <c r="A264" s="65"/>
      <c r="B264" s="65"/>
      <c r="C264" s="7"/>
      <c r="D264" s="7" t="s">
        <v>469</v>
      </c>
      <c r="E264" s="3" t="s">
        <v>470</v>
      </c>
      <c r="F264" s="95">
        <v>48.5</v>
      </c>
      <c r="G264" s="95">
        <v>159.74100000000001</v>
      </c>
      <c r="H264" s="95">
        <v>159.74100000000001</v>
      </c>
      <c r="I264" s="212">
        <f t="shared" si="19"/>
        <v>100</v>
      </c>
      <c r="J264" s="212">
        <f t="shared" si="20"/>
        <v>329.36288659793814</v>
      </c>
    </row>
    <row r="265" spans="1:10" ht="39" x14ac:dyDescent="0.25">
      <c r="A265" s="65"/>
      <c r="B265" s="65"/>
      <c r="C265" s="7" t="s">
        <v>696</v>
      </c>
      <c r="D265" s="7"/>
      <c r="E265" s="12" t="s">
        <v>698</v>
      </c>
      <c r="F265" s="95">
        <f>F266</f>
        <v>312</v>
      </c>
      <c r="G265" s="95">
        <f>G266</f>
        <v>312</v>
      </c>
      <c r="H265" s="95">
        <f>H266</f>
        <v>312</v>
      </c>
      <c r="I265" s="212">
        <f t="shared" si="19"/>
        <v>100</v>
      </c>
      <c r="J265" s="212">
        <f t="shared" si="20"/>
        <v>100</v>
      </c>
    </row>
    <row r="266" spans="1:10" ht="26.25" x14ac:dyDescent="0.25">
      <c r="A266" s="65"/>
      <c r="B266" s="65"/>
      <c r="C266" s="7"/>
      <c r="D266" s="7" t="s">
        <v>339</v>
      </c>
      <c r="E266" s="3" t="s">
        <v>340</v>
      </c>
      <c r="F266" s="107">
        <v>312</v>
      </c>
      <c r="G266" s="107">
        <v>312</v>
      </c>
      <c r="H266" s="107">
        <v>312</v>
      </c>
      <c r="I266" s="214">
        <f t="shared" ref="I266:I327" si="28">H266/G266*100</f>
        <v>100</v>
      </c>
      <c r="J266" s="214">
        <f t="shared" ref="J266:J325" si="29">G266/F266*100</f>
        <v>100</v>
      </c>
    </row>
    <row r="267" spans="1:10" ht="25.5" x14ac:dyDescent="0.25">
      <c r="A267" s="78"/>
      <c r="B267" s="78"/>
      <c r="C267" s="79" t="s">
        <v>315</v>
      </c>
      <c r="D267" s="78"/>
      <c r="E267" s="80" t="s">
        <v>316</v>
      </c>
      <c r="F267" s="101">
        <f t="shared" ref="F267:H270" si="30">F268</f>
        <v>171.1</v>
      </c>
      <c r="G267" s="101">
        <f t="shared" si="30"/>
        <v>171.1</v>
      </c>
      <c r="H267" s="101">
        <f t="shared" si="30"/>
        <v>171.1</v>
      </c>
      <c r="I267" s="226">
        <f t="shared" si="28"/>
        <v>100</v>
      </c>
      <c r="J267" s="226">
        <f t="shared" si="29"/>
        <v>100</v>
      </c>
    </row>
    <row r="268" spans="1:10" ht="26.25" x14ac:dyDescent="0.25">
      <c r="A268" s="29"/>
      <c r="B268" s="29"/>
      <c r="C268" s="29" t="s">
        <v>517</v>
      </c>
      <c r="D268" s="29"/>
      <c r="E268" s="49" t="s">
        <v>518</v>
      </c>
      <c r="F268" s="102">
        <f t="shared" si="30"/>
        <v>171.1</v>
      </c>
      <c r="G268" s="102">
        <f t="shared" si="30"/>
        <v>171.1</v>
      </c>
      <c r="H268" s="102">
        <f t="shared" si="30"/>
        <v>171.1</v>
      </c>
      <c r="I268" s="210">
        <f t="shared" si="28"/>
        <v>100</v>
      </c>
      <c r="J268" s="210">
        <f t="shared" si="29"/>
        <v>100</v>
      </c>
    </row>
    <row r="269" spans="1:10" ht="51.75" x14ac:dyDescent="0.25">
      <c r="A269" s="31"/>
      <c r="B269" s="31"/>
      <c r="C269" s="31" t="s">
        <v>519</v>
      </c>
      <c r="D269" s="34"/>
      <c r="E269" s="20" t="s">
        <v>520</v>
      </c>
      <c r="F269" s="96">
        <f t="shared" si="30"/>
        <v>171.1</v>
      </c>
      <c r="G269" s="96">
        <f t="shared" si="30"/>
        <v>171.1</v>
      </c>
      <c r="H269" s="96">
        <f t="shared" si="30"/>
        <v>171.1</v>
      </c>
      <c r="I269" s="211">
        <f t="shared" si="28"/>
        <v>100</v>
      </c>
      <c r="J269" s="211">
        <f t="shared" si="29"/>
        <v>100</v>
      </c>
    </row>
    <row r="270" spans="1:10" ht="26.25" x14ac:dyDescent="0.25">
      <c r="A270" s="65"/>
      <c r="B270" s="65"/>
      <c r="C270" s="7" t="s">
        <v>521</v>
      </c>
      <c r="D270" s="7"/>
      <c r="E270" s="18" t="s">
        <v>317</v>
      </c>
      <c r="F270" s="107">
        <f>F271</f>
        <v>171.1</v>
      </c>
      <c r="G270" s="107">
        <f t="shared" si="30"/>
        <v>171.1</v>
      </c>
      <c r="H270" s="107">
        <f t="shared" si="30"/>
        <v>171.1</v>
      </c>
      <c r="I270" s="214">
        <f t="shared" si="28"/>
        <v>100</v>
      </c>
      <c r="J270" s="214">
        <f t="shared" si="29"/>
        <v>100</v>
      </c>
    </row>
    <row r="271" spans="1:10" ht="26.25" x14ac:dyDescent="0.25">
      <c r="A271" s="65"/>
      <c r="B271" s="65"/>
      <c r="C271" s="7"/>
      <c r="D271" s="7" t="s">
        <v>313</v>
      </c>
      <c r="E271" s="3" t="s">
        <v>314</v>
      </c>
      <c r="F271" s="107">
        <v>171.1</v>
      </c>
      <c r="G271" s="107">
        <v>171.1</v>
      </c>
      <c r="H271" s="107">
        <v>171.1</v>
      </c>
      <c r="I271" s="214">
        <f t="shared" si="28"/>
        <v>100</v>
      </c>
      <c r="J271" s="214">
        <f t="shared" si="29"/>
        <v>100</v>
      </c>
    </row>
    <row r="272" spans="1:10" ht="38.25" x14ac:dyDescent="0.25">
      <c r="A272" s="78"/>
      <c r="B272" s="78"/>
      <c r="C272" s="79" t="s">
        <v>437</v>
      </c>
      <c r="D272" s="78"/>
      <c r="E272" s="80" t="s">
        <v>438</v>
      </c>
      <c r="F272" s="101">
        <f>F273+F280</f>
        <v>4005.9620000000004</v>
      </c>
      <c r="G272" s="101">
        <f>G273+G280</f>
        <v>4005.9416900000001</v>
      </c>
      <c r="H272" s="101">
        <f>H273+H280</f>
        <v>3985.8747100000001</v>
      </c>
      <c r="I272" s="226">
        <f t="shared" si="28"/>
        <v>99.499069593297051</v>
      </c>
      <c r="J272" s="226">
        <f t="shared" si="29"/>
        <v>99.999493005675035</v>
      </c>
    </row>
    <row r="273" spans="1:10" x14ac:dyDescent="0.25">
      <c r="A273" s="31"/>
      <c r="B273" s="31"/>
      <c r="C273" s="31" t="s">
        <v>439</v>
      </c>
      <c r="D273" s="34"/>
      <c r="E273" s="32" t="s">
        <v>440</v>
      </c>
      <c r="F273" s="96">
        <f>F274+F276</f>
        <v>3715.4620000000004</v>
      </c>
      <c r="G273" s="96">
        <f>G274+G276</f>
        <v>3715.4616000000001</v>
      </c>
      <c r="H273" s="96">
        <f>H274+H276</f>
        <v>3695.39462</v>
      </c>
      <c r="I273" s="211">
        <f t="shared" si="28"/>
        <v>99.459906139253334</v>
      </c>
      <c r="J273" s="211">
        <f t="shared" si="29"/>
        <v>99.99998923417867</v>
      </c>
    </row>
    <row r="274" spans="1:10" x14ac:dyDescent="0.25">
      <c r="A274" s="7"/>
      <c r="B274" s="7"/>
      <c r="C274" s="7" t="s">
        <v>441</v>
      </c>
      <c r="D274" s="7"/>
      <c r="E274" s="3" t="s">
        <v>442</v>
      </c>
      <c r="F274" s="95">
        <f>F275</f>
        <v>404.40000000000003</v>
      </c>
      <c r="G274" s="95">
        <f>G275</f>
        <v>404.40000000000003</v>
      </c>
      <c r="H274" s="95">
        <f>H275</f>
        <v>384.33301999999998</v>
      </c>
      <c r="I274" s="212">
        <f t="shared" si="28"/>
        <v>95.037838773491572</v>
      </c>
      <c r="J274" s="212">
        <f t="shared" si="29"/>
        <v>100</v>
      </c>
    </row>
    <row r="275" spans="1:10" ht="26.25" x14ac:dyDescent="0.25">
      <c r="A275" s="7"/>
      <c r="B275" s="7"/>
      <c r="C275" s="7"/>
      <c r="D275" s="7" t="s">
        <v>313</v>
      </c>
      <c r="E275" s="3" t="s">
        <v>314</v>
      </c>
      <c r="F275" s="95">
        <f>537.2-132.8</f>
        <v>404.40000000000003</v>
      </c>
      <c r="G275" s="95">
        <f>537.2-132.8</f>
        <v>404.40000000000003</v>
      </c>
      <c r="H275" s="95">
        <v>384.33301999999998</v>
      </c>
      <c r="I275" s="212">
        <f t="shared" si="28"/>
        <v>95.037838773491572</v>
      </c>
      <c r="J275" s="212">
        <f t="shared" si="29"/>
        <v>100</v>
      </c>
    </row>
    <row r="276" spans="1:10" ht="25.5" x14ac:dyDescent="0.25">
      <c r="A276" s="7"/>
      <c r="B276" s="7"/>
      <c r="C276" s="7" t="s">
        <v>444</v>
      </c>
      <c r="D276" s="7"/>
      <c r="E276" s="1" t="s">
        <v>667</v>
      </c>
      <c r="F276" s="95">
        <f>F277</f>
        <v>3311.0620000000004</v>
      </c>
      <c r="G276" s="95">
        <f>G277</f>
        <v>3311.0616</v>
      </c>
      <c r="H276" s="95">
        <f>H277</f>
        <v>3311.0616</v>
      </c>
      <c r="I276" s="212">
        <f t="shared" si="28"/>
        <v>100</v>
      </c>
      <c r="J276" s="212">
        <f t="shared" si="29"/>
        <v>99.999987919283896</v>
      </c>
    </row>
    <row r="277" spans="1:10" ht="26.25" x14ac:dyDescent="0.25">
      <c r="A277" s="7"/>
      <c r="B277" s="7"/>
      <c r="C277" s="7"/>
      <c r="D277" s="7" t="s">
        <v>313</v>
      </c>
      <c r="E277" s="3" t="s">
        <v>314</v>
      </c>
      <c r="F277" s="95">
        <f>F278+F279</f>
        <v>3311.0620000000004</v>
      </c>
      <c r="G277" s="95">
        <f>G278+G279</f>
        <v>3311.0616</v>
      </c>
      <c r="H277" s="95">
        <f>H278+H279</f>
        <v>3311.0616</v>
      </c>
      <c r="I277" s="212">
        <f t="shared" si="28"/>
        <v>100</v>
      </c>
      <c r="J277" s="212">
        <f t="shared" si="29"/>
        <v>99.999987919283896</v>
      </c>
    </row>
    <row r="278" spans="1:10" x14ac:dyDescent="0.25">
      <c r="A278" s="7"/>
      <c r="B278" s="7"/>
      <c r="C278" s="7"/>
      <c r="D278" s="7"/>
      <c r="E278" s="10" t="s">
        <v>239</v>
      </c>
      <c r="F278" s="95">
        <v>2814.4030000000002</v>
      </c>
      <c r="G278" s="95">
        <v>2814.40236</v>
      </c>
      <c r="H278" s="95">
        <v>2814.40236</v>
      </c>
      <c r="I278" s="212">
        <f t="shared" si="28"/>
        <v>100</v>
      </c>
      <c r="J278" s="212">
        <f t="shared" si="29"/>
        <v>99.999977259830942</v>
      </c>
    </row>
    <row r="279" spans="1:10" x14ac:dyDescent="0.25">
      <c r="A279" s="7"/>
      <c r="B279" s="7"/>
      <c r="C279" s="7"/>
      <c r="D279" s="7"/>
      <c r="E279" s="3" t="s">
        <v>443</v>
      </c>
      <c r="F279" s="95">
        <v>496.65899999999999</v>
      </c>
      <c r="G279" s="95">
        <v>496.65924000000001</v>
      </c>
      <c r="H279" s="95">
        <v>496.65924000000001</v>
      </c>
      <c r="I279" s="212">
        <f t="shared" si="28"/>
        <v>100</v>
      </c>
      <c r="J279" s="212">
        <f t="shared" si="29"/>
        <v>100.00004832289358</v>
      </c>
    </row>
    <row r="280" spans="1:10" ht="39" x14ac:dyDescent="0.25">
      <c r="A280" s="31"/>
      <c r="B280" s="31"/>
      <c r="C280" s="31" t="s">
        <v>445</v>
      </c>
      <c r="D280" s="34"/>
      <c r="E280" s="32" t="s">
        <v>446</v>
      </c>
      <c r="F280" s="96">
        <f>F281</f>
        <v>290.5</v>
      </c>
      <c r="G280" s="96">
        <f>G281</f>
        <v>290.48009000000002</v>
      </c>
      <c r="H280" s="96">
        <f>H281</f>
        <v>290.48009000000002</v>
      </c>
      <c r="I280" s="211">
        <f t="shared" si="28"/>
        <v>100</v>
      </c>
      <c r="J280" s="211">
        <f t="shared" si="29"/>
        <v>99.993146299483655</v>
      </c>
    </row>
    <row r="281" spans="1:10" ht="39" x14ac:dyDescent="0.25">
      <c r="A281" s="65"/>
      <c r="B281" s="65"/>
      <c r="C281" s="7" t="s">
        <v>447</v>
      </c>
      <c r="D281" s="7"/>
      <c r="E281" s="3" t="s">
        <v>448</v>
      </c>
      <c r="F281" s="95">
        <v>290.5</v>
      </c>
      <c r="G281" s="95">
        <f>G282</f>
        <v>290.48009000000002</v>
      </c>
      <c r="H281" s="95">
        <f>H282</f>
        <v>290.48009000000002</v>
      </c>
      <c r="I281" s="212">
        <f t="shared" si="28"/>
        <v>100</v>
      </c>
      <c r="J281" s="212">
        <f t="shared" si="29"/>
        <v>99.993146299483655</v>
      </c>
    </row>
    <row r="282" spans="1:10" ht="26.25" x14ac:dyDescent="0.25">
      <c r="A282" s="65"/>
      <c r="B282" s="65"/>
      <c r="C282" s="7"/>
      <c r="D282" s="7" t="s">
        <v>313</v>
      </c>
      <c r="E282" s="3" t="s">
        <v>314</v>
      </c>
      <c r="F282" s="95">
        <v>290.5</v>
      </c>
      <c r="G282" s="95">
        <v>290.48009000000002</v>
      </c>
      <c r="H282" s="95">
        <v>290.48009000000002</v>
      </c>
      <c r="I282" s="212">
        <f t="shared" si="28"/>
        <v>100</v>
      </c>
      <c r="J282" s="212">
        <f t="shared" si="29"/>
        <v>99.993146299483655</v>
      </c>
    </row>
    <row r="283" spans="1:10" x14ac:dyDescent="0.25">
      <c r="A283" s="138"/>
      <c r="B283" s="138"/>
      <c r="C283" s="139" t="s">
        <v>563</v>
      </c>
      <c r="D283" s="144"/>
      <c r="E283" s="140" t="s">
        <v>564</v>
      </c>
      <c r="F283" s="137">
        <f t="shared" ref="F283:H284" si="31">F284</f>
        <v>2974.7999999999997</v>
      </c>
      <c r="G283" s="137">
        <f t="shared" si="31"/>
        <v>2974.7999999999997</v>
      </c>
      <c r="H283" s="137">
        <f t="shared" si="31"/>
        <v>2910.3206699999996</v>
      </c>
      <c r="I283" s="230">
        <f t="shared" si="28"/>
        <v>97.832481847519162</v>
      </c>
      <c r="J283" s="230">
        <f t="shared" si="29"/>
        <v>100</v>
      </c>
    </row>
    <row r="284" spans="1:10" s="40" customFormat="1" ht="38.25" x14ac:dyDescent="0.25">
      <c r="A284" s="127"/>
      <c r="B284" s="127"/>
      <c r="C284" s="128" t="s">
        <v>465</v>
      </c>
      <c r="D284" s="129"/>
      <c r="E284" s="130" t="s">
        <v>466</v>
      </c>
      <c r="F284" s="111">
        <f t="shared" si="31"/>
        <v>2974.7999999999997</v>
      </c>
      <c r="G284" s="111">
        <f t="shared" si="31"/>
        <v>2974.7999999999997</v>
      </c>
      <c r="H284" s="111">
        <f t="shared" si="31"/>
        <v>2910.3206699999996</v>
      </c>
      <c r="I284" s="222">
        <f t="shared" si="28"/>
        <v>97.832481847519162</v>
      </c>
      <c r="J284" s="222">
        <f t="shared" si="29"/>
        <v>100</v>
      </c>
    </row>
    <row r="285" spans="1:10" ht="26.25" x14ac:dyDescent="0.25">
      <c r="A285" s="65"/>
      <c r="B285" s="65"/>
      <c r="C285" s="7" t="s">
        <v>467</v>
      </c>
      <c r="D285" s="7"/>
      <c r="E285" s="3" t="s">
        <v>468</v>
      </c>
      <c r="F285" s="95">
        <f>F286+F287+F289</f>
        <v>2974.7999999999997</v>
      </c>
      <c r="G285" s="95">
        <f>G286+G287+G289+G288</f>
        <v>2974.7999999999997</v>
      </c>
      <c r="H285" s="95">
        <f>H286+H287+H289+H288</f>
        <v>2910.3206699999996</v>
      </c>
      <c r="I285" s="212">
        <f t="shared" si="28"/>
        <v>97.832481847519162</v>
      </c>
      <c r="J285" s="212">
        <f t="shared" si="29"/>
        <v>100</v>
      </c>
    </row>
    <row r="286" spans="1:10" ht="51.75" x14ac:dyDescent="0.25">
      <c r="A286" s="65"/>
      <c r="B286" s="65"/>
      <c r="C286" s="11"/>
      <c r="D286" s="7" t="s">
        <v>461</v>
      </c>
      <c r="E286" s="3" t="s">
        <v>462</v>
      </c>
      <c r="F286" s="95">
        <v>2766.1</v>
      </c>
      <c r="G286" s="95">
        <v>2764.29241</v>
      </c>
      <c r="H286" s="95">
        <v>2700.3378299999999</v>
      </c>
      <c r="I286" s="212">
        <f t="shared" si="28"/>
        <v>97.686403226784535</v>
      </c>
      <c r="J286" s="212">
        <f t="shared" si="29"/>
        <v>99.934652037164241</v>
      </c>
    </row>
    <row r="287" spans="1:10" ht="26.25" x14ac:dyDescent="0.25">
      <c r="A287" s="65"/>
      <c r="B287" s="65"/>
      <c r="C287" s="11"/>
      <c r="D287" s="7" t="s">
        <v>313</v>
      </c>
      <c r="E287" s="3" t="s">
        <v>314</v>
      </c>
      <c r="F287" s="95">
        <f>95.7-5.5</f>
        <v>90.2</v>
      </c>
      <c r="G287" s="95">
        <v>89.028999999999996</v>
      </c>
      <c r="H287" s="95">
        <v>88.504249999999999</v>
      </c>
      <c r="I287" s="212">
        <f t="shared" si="28"/>
        <v>99.410585314897389</v>
      </c>
      <c r="J287" s="212">
        <f t="shared" si="29"/>
        <v>98.701773835920164</v>
      </c>
    </row>
    <row r="288" spans="1:10" x14ac:dyDescent="0.25">
      <c r="A288" s="65"/>
      <c r="B288" s="65"/>
      <c r="C288" s="11"/>
      <c r="D288" s="7" t="s">
        <v>490</v>
      </c>
      <c r="E288" s="3" t="s">
        <v>491</v>
      </c>
      <c r="F288" s="95">
        <v>0</v>
      </c>
      <c r="G288" s="95">
        <v>1.80759</v>
      </c>
      <c r="H288" s="95">
        <v>1.80759</v>
      </c>
      <c r="I288" s="212">
        <f t="shared" si="28"/>
        <v>100</v>
      </c>
      <c r="J288" s="212"/>
    </row>
    <row r="289" spans="1:10" x14ac:dyDescent="0.25">
      <c r="A289" s="65"/>
      <c r="B289" s="65"/>
      <c r="C289" s="11"/>
      <c r="D289" s="15" t="s">
        <v>469</v>
      </c>
      <c r="E289" s="8" t="s">
        <v>470</v>
      </c>
      <c r="F289" s="95">
        <v>118.5</v>
      </c>
      <c r="G289" s="95">
        <v>119.67100000000001</v>
      </c>
      <c r="H289" s="95">
        <v>119.67100000000001</v>
      </c>
      <c r="I289" s="212">
        <f t="shared" si="28"/>
        <v>100</v>
      </c>
      <c r="J289" s="212">
        <f t="shared" si="29"/>
        <v>100.98818565400845</v>
      </c>
    </row>
    <row r="290" spans="1:10" x14ac:dyDescent="0.25">
      <c r="A290" s="69"/>
      <c r="B290" s="16" t="s">
        <v>598</v>
      </c>
      <c r="C290" s="70"/>
      <c r="D290" s="69"/>
      <c r="E290" s="71" t="s">
        <v>599</v>
      </c>
      <c r="F290" s="100">
        <f>F291+F317+F369+F435</f>
        <v>51423.61507</v>
      </c>
      <c r="G290" s="100">
        <f>G291+G317+G369</f>
        <v>169487.40953</v>
      </c>
      <c r="H290" s="100">
        <f>H291+H317+H369</f>
        <v>169184.52288</v>
      </c>
      <c r="I290" s="208">
        <f t="shared" si="28"/>
        <v>99.821292536808528</v>
      </c>
      <c r="J290" s="208">
        <f t="shared" si="29"/>
        <v>329.59061571086863</v>
      </c>
    </row>
    <row r="291" spans="1:10" x14ac:dyDescent="0.25">
      <c r="A291" s="69"/>
      <c r="B291" s="16" t="s">
        <v>600</v>
      </c>
      <c r="C291" s="70"/>
      <c r="D291" s="69"/>
      <c r="E291" s="71" t="s">
        <v>601</v>
      </c>
      <c r="F291" s="100">
        <f>F292</f>
        <v>2163.7353600000001</v>
      </c>
      <c r="G291" s="100">
        <f>G292</f>
        <v>5893.3814600000005</v>
      </c>
      <c r="H291" s="100">
        <f>H292</f>
        <v>5688.5411700000004</v>
      </c>
      <c r="I291" s="208">
        <f t="shared" si="28"/>
        <v>96.524231608113141</v>
      </c>
      <c r="J291" s="208">
        <f t="shared" si="29"/>
        <v>272.37071450364431</v>
      </c>
    </row>
    <row r="292" spans="1:10" ht="25.5" x14ac:dyDescent="0.25">
      <c r="A292" s="69"/>
      <c r="B292" s="16"/>
      <c r="C292" s="70" t="s">
        <v>4</v>
      </c>
      <c r="D292" s="69"/>
      <c r="E292" s="74" t="s">
        <v>5</v>
      </c>
      <c r="F292" s="100">
        <f>F293+F297+F305</f>
        <v>2163.7353600000001</v>
      </c>
      <c r="G292" s="100">
        <f>G293+G297+G305</f>
        <v>5893.3814600000005</v>
      </c>
      <c r="H292" s="100">
        <f>H293+H297+H305</f>
        <v>5688.5411700000004</v>
      </c>
      <c r="I292" s="208">
        <f t="shared" si="28"/>
        <v>96.524231608113141</v>
      </c>
      <c r="J292" s="208">
        <f t="shared" si="29"/>
        <v>272.37071450364431</v>
      </c>
    </row>
    <row r="293" spans="1:10" ht="25.5" x14ac:dyDescent="0.25">
      <c r="A293" s="77"/>
      <c r="B293" s="78"/>
      <c r="C293" s="79" t="s">
        <v>204</v>
      </c>
      <c r="D293" s="78"/>
      <c r="E293" s="80" t="s">
        <v>205</v>
      </c>
      <c r="F293" s="101">
        <f t="shared" ref="F293:H294" si="32">F294</f>
        <v>64.2</v>
      </c>
      <c r="G293" s="101">
        <f t="shared" si="32"/>
        <v>64.2</v>
      </c>
      <c r="H293" s="101">
        <f t="shared" si="32"/>
        <v>64.2</v>
      </c>
      <c r="I293" s="226">
        <f t="shared" si="28"/>
        <v>100</v>
      </c>
      <c r="J293" s="226">
        <f t="shared" si="29"/>
        <v>100</v>
      </c>
    </row>
    <row r="294" spans="1:10" ht="39" x14ac:dyDescent="0.25">
      <c r="A294" s="31"/>
      <c r="B294" s="31"/>
      <c r="C294" s="31" t="s">
        <v>226</v>
      </c>
      <c r="D294" s="31"/>
      <c r="E294" s="32" t="s">
        <v>669</v>
      </c>
      <c r="F294" s="96">
        <f t="shared" si="32"/>
        <v>64.2</v>
      </c>
      <c r="G294" s="96">
        <f t="shared" si="32"/>
        <v>64.2</v>
      </c>
      <c r="H294" s="96">
        <f t="shared" si="32"/>
        <v>64.2</v>
      </c>
      <c r="I294" s="211">
        <f t="shared" si="28"/>
        <v>100</v>
      </c>
      <c r="J294" s="211">
        <f t="shared" si="29"/>
        <v>100</v>
      </c>
    </row>
    <row r="295" spans="1:10" s="37" customFormat="1" ht="26.25" x14ac:dyDescent="0.25">
      <c r="A295" s="66"/>
      <c r="B295" s="66"/>
      <c r="C295" s="7" t="s">
        <v>227</v>
      </c>
      <c r="D295" s="11"/>
      <c r="E295" s="3" t="s">
        <v>668</v>
      </c>
      <c r="F295" s="95">
        <v>64.2</v>
      </c>
      <c r="G295" s="95">
        <v>64.2</v>
      </c>
      <c r="H295" s="95">
        <v>64.2</v>
      </c>
      <c r="I295" s="212">
        <f t="shared" si="28"/>
        <v>100</v>
      </c>
      <c r="J295" s="212">
        <f t="shared" si="29"/>
        <v>100</v>
      </c>
    </row>
    <row r="296" spans="1:10" s="37" customFormat="1" ht="26.25" x14ac:dyDescent="0.25">
      <c r="A296" s="66"/>
      <c r="B296" s="66"/>
      <c r="C296" s="7"/>
      <c r="D296" s="7" t="s">
        <v>313</v>
      </c>
      <c r="E296" s="3" t="s">
        <v>314</v>
      </c>
      <c r="F296" s="95">
        <v>64.2</v>
      </c>
      <c r="G296" s="95">
        <v>64.2</v>
      </c>
      <c r="H296" s="95">
        <v>64.2</v>
      </c>
      <c r="I296" s="212">
        <f t="shared" si="28"/>
        <v>100</v>
      </c>
      <c r="J296" s="212">
        <f t="shared" si="29"/>
        <v>100</v>
      </c>
    </row>
    <row r="297" spans="1:10" ht="25.5" x14ac:dyDescent="0.25">
      <c r="A297" s="77"/>
      <c r="B297" s="78"/>
      <c r="C297" s="79" t="s">
        <v>228</v>
      </c>
      <c r="D297" s="78"/>
      <c r="E297" s="80" t="s">
        <v>229</v>
      </c>
      <c r="F297" s="101">
        <f>F298</f>
        <v>1944.3</v>
      </c>
      <c r="G297" s="101">
        <f>G298</f>
        <v>1948.29746</v>
      </c>
      <c r="H297" s="101">
        <f>H298</f>
        <v>1743.4571700000001</v>
      </c>
      <c r="I297" s="226">
        <f t="shared" si="28"/>
        <v>89.486190163179714</v>
      </c>
      <c r="J297" s="226">
        <f t="shared" si="29"/>
        <v>100.20559893020624</v>
      </c>
    </row>
    <row r="298" spans="1:10" ht="71.25" customHeight="1" x14ac:dyDescent="0.25">
      <c r="A298" s="31"/>
      <c r="B298" s="31"/>
      <c r="C298" s="31" t="s">
        <v>230</v>
      </c>
      <c r="D298" s="31"/>
      <c r="E298" s="32" t="s">
        <v>734</v>
      </c>
      <c r="F298" s="96">
        <f>F299+F301+F303</f>
        <v>1944.3</v>
      </c>
      <c r="G298" s="96">
        <f>G299+G301+G303</f>
        <v>1948.29746</v>
      </c>
      <c r="H298" s="96">
        <f>H299+H301+H303</f>
        <v>1743.4571700000001</v>
      </c>
      <c r="I298" s="211">
        <f t="shared" si="28"/>
        <v>89.486190163179714</v>
      </c>
      <c r="J298" s="211">
        <f t="shared" si="29"/>
        <v>100.20559893020624</v>
      </c>
    </row>
    <row r="299" spans="1:10" ht="39" x14ac:dyDescent="0.25">
      <c r="A299" s="65"/>
      <c r="B299" s="65"/>
      <c r="C299" s="7" t="s">
        <v>233</v>
      </c>
      <c r="D299" s="7"/>
      <c r="E299" s="12" t="s">
        <v>234</v>
      </c>
      <c r="F299" s="95">
        <v>129.69999999999999</v>
      </c>
      <c r="G299" s="95">
        <f>G300</f>
        <v>238.67713000000001</v>
      </c>
      <c r="H299" s="95">
        <f>H300</f>
        <v>216.4562</v>
      </c>
      <c r="I299" s="212">
        <f t="shared" si="28"/>
        <v>90.68996262859369</v>
      </c>
      <c r="J299" s="212">
        <f t="shared" si="29"/>
        <v>184.02245952197381</v>
      </c>
    </row>
    <row r="300" spans="1:10" ht="26.25" x14ac:dyDescent="0.25">
      <c r="A300" s="65"/>
      <c r="B300" s="65"/>
      <c r="C300" s="7"/>
      <c r="D300" s="7" t="s">
        <v>313</v>
      </c>
      <c r="E300" s="3" t="s">
        <v>314</v>
      </c>
      <c r="F300" s="95">
        <v>129.69999999999999</v>
      </c>
      <c r="G300" s="95">
        <v>238.67713000000001</v>
      </c>
      <c r="H300" s="95">
        <v>216.4562</v>
      </c>
      <c r="I300" s="212">
        <f t="shared" si="28"/>
        <v>90.68996262859369</v>
      </c>
      <c r="J300" s="212">
        <f t="shared" si="29"/>
        <v>184.02245952197381</v>
      </c>
    </row>
    <row r="301" spans="1:10" ht="26.25" x14ac:dyDescent="0.25">
      <c r="A301" s="65"/>
      <c r="B301" s="65"/>
      <c r="C301" s="7" t="s">
        <v>235</v>
      </c>
      <c r="D301" s="7"/>
      <c r="E301" s="12" t="s">
        <v>236</v>
      </c>
      <c r="F301" s="95">
        <v>1750.5</v>
      </c>
      <c r="G301" s="95">
        <f>G302</f>
        <v>1630.1981499999999</v>
      </c>
      <c r="H301" s="95">
        <f>H302</f>
        <v>1447.57879</v>
      </c>
      <c r="I301" s="212">
        <f t="shared" si="28"/>
        <v>88.797720080838033</v>
      </c>
      <c r="J301" s="212">
        <f t="shared" si="29"/>
        <v>93.127572122250783</v>
      </c>
    </row>
    <row r="302" spans="1:10" ht="26.25" x14ac:dyDescent="0.25">
      <c r="A302" s="65"/>
      <c r="B302" s="65"/>
      <c r="C302" s="7"/>
      <c r="D302" s="7" t="s">
        <v>313</v>
      </c>
      <c r="E302" s="3" t="s">
        <v>314</v>
      </c>
      <c r="F302" s="95">
        <v>1750.5</v>
      </c>
      <c r="G302" s="95">
        <v>1630.1981499999999</v>
      </c>
      <c r="H302" s="95">
        <v>1447.57879</v>
      </c>
      <c r="I302" s="212">
        <f t="shared" si="28"/>
        <v>88.797720080838033</v>
      </c>
      <c r="J302" s="212">
        <f t="shared" si="29"/>
        <v>93.127572122250783</v>
      </c>
    </row>
    <row r="303" spans="1:10" ht="26.25" x14ac:dyDescent="0.25">
      <c r="A303" s="65"/>
      <c r="B303" s="65"/>
      <c r="C303" s="7" t="s">
        <v>237</v>
      </c>
      <c r="D303" s="7"/>
      <c r="E303" s="3" t="s">
        <v>238</v>
      </c>
      <c r="F303" s="95">
        <v>64.099999999999994</v>
      </c>
      <c r="G303" s="95">
        <f>79.42218</f>
        <v>79.422179999999997</v>
      </c>
      <c r="H303" s="95">
        <f>H304</f>
        <v>79.422179999999997</v>
      </c>
      <c r="I303" s="212">
        <f t="shared" si="28"/>
        <v>100</v>
      </c>
      <c r="J303" s="212">
        <f t="shared" si="29"/>
        <v>123.9035569422777</v>
      </c>
    </row>
    <row r="304" spans="1:10" ht="26.25" x14ac:dyDescent="0.25">
      <c r="A304" s="65"/>
      <c r="B304" s="65"/>
      <c r="C304" s="7"/>
      <c r="D304" s="7" t="s">
        <v>313</v>
      </c>
      <c r="E304" s="3" t="s">
        <v>314</v>
      </c>
      <c r="F304" s="95">
        <v>64.099999999999994</v>
      </c>
      <c r="G304" s="95">
        <v>79.422179999999997</v>
      </c>
      <c r="H304" s="95">
        <v>79.422179999999997</v>
      </c>
      <c r="I304" s="212">
        <f t="shared" si="28"/>
        <v>100</v>
      </c>
      <c r="J304" s="212">
        <f t="shared" si="29"/>
        <v>123.9035569422777</v>
      </c>
    </row>
    <row r="305" spans="1:10" ht="25.5" x14ac:dyDescent="0.25">
      <c r="A305" s="77"/>
      <c r="B305" s="78"/>
      <c r="C305" s="79" t="s">
        <v>323</v>
      </c>
      <c r="D305" s="78"/>
      <c r="E305" s="80" t="s">
        <v>324</v>
      </c>
      <c r="F305" s="101">
        <f t="shared" ref="F305:H308" si="33">F306</f>
        <v>155.23535999999999</v>
      </c>
      <c r="G305" s="101">
        <f t="shared" si="33"/>
        <v>3880.884</v>
      </c>
      <c r="H305" s="101">
        <f t="shared" si="33"/>
        <v>3880.884</v>
      </c>
      <c r="I305" s="226">
        <f t="shared" si="28"/>
        <v>100</v>
      </c>
      <c r="J305" s="226">
        <f t="shared" si="29"/>
        <v>2500.0000000000005</v>
      </c>
    </row>
    <row r="306" spans="1:10" x14ac:dyDescent="0.25">
      <c r="A306" s="29"/>
      <c r="B306" s="29"/>
      <c r="C306" s="29" t="s">
        <v>325</v>
      </c>
      <c r="D306" s="29"/>
      <c r="E306" s="49" t="s">
        <v>326</v>
      </c>
      <c r="F306" s="102">
        <f t="shared" si="33"/>
        <v>155.23535999999999</v>
      </c>
      <c r="G306" s="102">
        <f t="shared" si="33"/>
        <v>3880.884</v>
      </c>
      <c r="H306" s="102">
        <f t="shared" si="33"/>
        <v>3880.884</v>
      </c>
      <c r="I306" s="210">
        <f t="shared" si="28"/>
        <v>100</v>
      </c>
      <c r="J306" s="210">
        <f t="shared" si="29"/>
        <v>2500.0000000000005</v>
      </c>
    </row>
    <row r="307" spans="1:10" ht="49.5" customHeight="1" x14ac:dyDescent="0.25">
      <c r="A307" s="31"/>
      <c r="B307" s="31"/>
      <c r="C307" s="31" t="s">
        <v>327</v>
      </c>
      <c r="D307" s="31"/>
      <c r="E307" s="20" t="s">
        <v>328</v>
      </c>
      <c r="F307" s="96">
        <f t="shared" si="33"/>
        <v>155.23535999999999</v>
      </c>
      <c r="G307" s="96">
        <f>G308+G311</f>
        <v>3880.884</v>
      </c>
      <c r="H307" s="96">
        <f>H308+H311</f>
        <v>3880.884</v>
      </c>
      <c r="I307" s="211">
        <f t="shared" si="28"/>
        <v>100</v>
      </c>
      <c r="J307" s="211">
        <f t="shared" si="29"/>
        <v>2500.0000000000005</v>
      </c>
    </row>
    <row r="308" spans="1:10" ht="39" x14ac:dyDescent="0.25">
      <c r="A308" s="65"/>
      <c r="B308" s="65"/>
      <c r="C308" s="22" t="s">
        <v>330</v>
      </c>
      <c r="D308" s="11"/>
      <c r="E308" s="51" t="s">
        <v>697</v>
      </c>
      <c r="F308" s="95">
        <f>F309</f>
        <v>155.23535999999999</v>
      </c>
      <c r="G308" s="95">
        <f t="shared" si="33"/>
        <v>0</v>
      </c>
      <c r="H308" s="95">
        <f t="shared" si="33"/>
        <v>0</v>
      </c>
      <c r="I308" s="212"/>
      <c r="J308" s="212">
        <f t="shared" si="29"/>
        <v>0</v>
      </c>
    </row>
    <row r="309" spans="1:10" ht="26.25" x14ac:dyDescent="0.25">
      <c r="A309" s="65"/>
      <c r="B309" s="65"/>
      <c r="C309" s="22"/>
      <c r="D309" s="7" t="s">
        <v>339</v>
      </c>
      <c r="E309" s="3" t="s">
        <v>340</v>
      </c>
      <c r="F309" s="107">
        <f>F310</f>
        <v>155.23535999999999</v>
      </c>
      <c r="G309" s="107">
        <v>0</v>
      </c>
      <c r="H309" s="107">
        <f>H310</f>
        <v>0</v>
      </c>
      <c r="I309" s="214"/>
      <c r="J309" s="214">
        <f t="shared" si="29"/>
        <v>0</v>
      </c>
    </row>
    <row r="310" spans="1:10" x14ac:dyDescent="0.25">
      <c r="A310" s="65"/>
      <c r="B310" s="65"/>
      <c r="C310" s="22"/>
      <c r="D310" s="11"/>
      <c r="E310" s="51" t="s">
        <v>331</v>
      </c>
      <c r="F310" s="95">
        <v>155.23535999999999</v>
      </c>
      <c r="G310" s="95">
        <v>0</v>
      </c>
      <c r="H310" s="95">
        <v>0</v>
      </c>
      <c r="I310" s="212"/>
      <c r="J310" s="212">
        <f t="shared" si="29"/>
        <v>0</v>
      </c>
    </row>
    <row r="311" spans="1:10" ht="39" x14ac:dyDescent="0.25">
      <c r="A311" s="65"/>
      <c r="B311" s="65"/>
      <c r="C311" s="22" t="s">
        <v>797</v>
      </c>
      <c r="D311" s="11"/>
      <c r="E311" s="51" t="s">
        <v>697</v>
      </c>
      <c r="F311" s="95">
        <f>F312</f>
        <v>0</v>
      </c>
      <c r="G311" s="95">
        <f>G312</f>
        <v>3880.884</v>
      </c>
      <c r="H311" s="95">
        <f>H312</f>
        <v>3880.884</v>
      </c>
      <c r="I311" s="212">
        <f t="shared" si="28"/>
        <v>100</v>
      </c>
      <c r="J311" s="212"/>
    </row>
    <row r="312" spans="1:10" ht="26.25" x14ac:dyDescent="0.25">
      <c r="A312" s="65"/>
      <c r="B312" s="65"/>
      <c r="C312" s="22"/>
      <c r="D312" s="7" t="s">
        <v>339</v>
      </c>
      <c r="E312" s="3" t="s">
        <v>340</v>
      </c>
      <c r="F312" s="107">
        <f>F315</f>
        <v>0</v>
      </c>
      <c r="G312" s="107">
        <f>G313+G314+G315+G316</f>
        <v>3880.884</v>
      </c>
      <c r="H312" s="107">
        <f>H313+H314+H315+H316</f>
        <v>3880.884</v>
      </c>
      <c r="I312" s="214">
        <f t="shared" si="28"/>
        <v>100</v>
      </c>
      <c r="J312" s="214"/>
    </row>
    <row r="313" spans="1:10" x14ac:dyDescent="0.25">
      <c r="A313" s="65"/>
      <c r="B313" s="65"/>
      <c r="C313" s="22"/>
      <c r="D313" s="7"/>
      <c r="E313" s="3" t="s">
        <v>173</v>
      </c>
      <c r="F313" s="95">
        <v>0</v>
      </c>
      <c r="G313" s="106">
        <v>2952.47</v>
      </c>
      <c r="H313" s="106">
        <v>2952.47</v>
      </c>
      <c r="I313" s="212">
        <f t="shared" si="28"/>
        <v>100</v>
      </c>
      <c r="J313" s="212"/>
    </row>
    <row r="314" spans="1:10" x14ac:dyDescent="0.25">
      <c r="A314" s="65"/>
      <c r="B314" s="65"/>
      <c r="C314" s="22"/>
      <c r="D314" s="11"/>
      <c r="E314" s="51" t="s">
        <v>239</v>
      </c>
      <c r="F314" s="95">
        <v>0</v>
      </c>
      <c r="G314" s="106">
        <v>152.2372</v>
      </c>
      <c r="H314" s="106">
        <v>152.2372</v>
      </c>
      <c r="I314" s="212">
        <f t="shared" si="28"/>
        <v>100</v>
      </c>
      <c r="J314" s="212"/>
    </row>
    <row r="315" spans="1:10" x14ac:dyDescent="0.25">
      <c r="A315" s="65"/>
      <c r="B315" s="65"/>
      <c r="C315" s="22"/>
      <c r="D315" s="11"/>
      <c r="E315" s="51" t="s">
        <v>331</v>
      </c>
      <c r="F315" s="95">
        <v>0</v>
      </c>
      <c r="G315" s="106">
        <v>155.23535999999999</v>
      </c>
      <c r="H315" s="106">
        <v>155.23535999999999</v>
      </c>
      <c r="I315" s="212">
        <f t="shared" si="28"/>
        <v>100</v>
      </c>
      <c r="J315" s="212"/>
    </row>
    <row r="316" spans="1:10" x14ac:dyDescent="0.25">
      <c r="A316" s="65"/>
      <c r="B316" s="65"/>
      <c r="C316" s="22"/>
      <c r="D316" s="11"/>
      <c r="E316" s="51" t="s">
        <v>798</v>
      </c>
      <c r="F316" s="95"/>
      <c r="G316" s="106">
        <v>620.94143999999994</v>
      </c>
      <c r="H316" s="106">
        <v>620.94143999999994</v>
      </c>
      <c r="I316" s="212">
        <f t="shared" si="28"/>
        <v>100</v>
      </c>
      <c r="J316" s="212"/>
    </row>
    <row r="317" spans="1:10" x14ac:dyDescent="0.25">
      <c r="A317" s="69"/>
      <c r="B317" s="16" t="s">
        <v>603</v>
      </c>
      <c r="C317" s="70"/>
      <c r="D317" s="69"/>
      <c r="E317" s="71" t="s">
        <v>604</v>
      </c>
      <c r="F317" s="100">
        <f>F318+F361</f>
        <v>9054.9952099999991</v>
      </c>
      <c r="G317" s="100">
        <f>G318+G361</f>
        <v>119985.01139</v>
      </c>
      <c r="H317" s="100">
        <f>H318+H361</f>
        <v>119897.31243999999</v>
      </c>
      <c r="I317" s="208">
        <f t="shared" si="28"/>
        <v>99.926908412155797</v>
      </c>
      <c r="J317" s="208">
        <f t="shared" si="29"/>
        <v>1325.0698493743323</v>
      </c>
    </row>
    <row r="318" spans="1:10" ht="25.5" x14ac:dyDescent="0.25">
      <c r="A318" s="69"/>
      <c r="B318" s="15"/>
      <c r="C318" s="70" t="s">
        <v>4</v>
      </c>
      <c r="D318" s="69"/>
      <c r="E318" s="74" t="s">
        <v>5</v>
      </c>
      <c r="F318" s="100">
        <f>F319</f>
        <v>7887.8552099999997</v>
      </c>
      <c r="G318" s="100">
        <f>G319</f>
        <v>118817.86139000001</v>
      </c>
      <c r="H318" s="100">
        <f>H319</f>
        <v>118730.16596</v>
      </c>
      <c r="I318" s="208">
        <f t="shared" si="28"/>
        <v>99.926193394684859</v>
      </c>
      <c r="J318" s="208">
        <f t="shared" si="29"/>
        <v>1506.33928015522</v>
      </c>
    </row>
    <row r="319" spans="1:10" ht="25.5" x14ac:dyDescent="0.25">
      <c r="A319" s="77"/>
      <c r="B319" s="78"/>
      <c r="C319" s="79" t="s">
        <v>323</v>
      </c>
      <c r="D319" s="78"/>
      <c r="E319" s="80" t="s">
        <v>324</v>
      </c>
      <c r="F319" s="101">
        <f>F320+F334+F338</f>
        <v>7887.8552099999997</v>
      </c>
      <c r="G319" s="101">
        <f>G320+G334+G338</f>
        <v>118817.86139000001</v>
      </c>
      <c r="H319" s="101">
        <f>H320+H334+H338</f>
        <v>118730.16596</v>
      </c>
      <c r="I319" s="226">
        <f t="shared" si="28"/>
        <v>99.926193394684859</v>
      </c>
      <c r="J319" s="226">
        <f t="shared" si="29"/>
        <v>1506.33928015522</v>
      </c>
    </row>
    <row r="320" spans="1:10" x14ac:dyDescent="0.25">
      <c r="A320" s="29"/>
      <c r="B320" s="29"/>
      <c r="C320" s="29" t="s">
        <v>325</v>
      </c>
      <c r="D320" s="29"/>
      <c r="E320" s="49" t="s">
        <v>326</v>
      </c>
      <c r="F320" s="102">
        <f>F321</f>
        <v>1698.3</v>
      </c>
      <c r="G320" s="102">
        <f>G321</f>
        <v>111431.31</v>
      </c>
      <c r="H320" s="102">
        <f>H321</f>
        <v>111431.31</v>
      </c>
      <c r="I320" s="210">
        <f t="shared" si="28"/>
        <v>100</v>
      </c>
      <c r="J320" s="210">
        <f t="shared" si="29"/>
        <v>6561.3442854619325</v>
      </c>
    </row>
    <row r="321" spans="1:10" ht="26.25" x14ac:dyDescent="0.25">
      <c r="A321" s="31"/>
      <c r="B321" s="31"/>
      <c r="C321" s="31" t="s">
        <v>334</v>
      </c>
      <c r="D321" s="34"/>
      <c r="E321" s="20" t="s">
        <v>335</v>
      </c>
      <c r="F321" s="96">
        <f>F324+F329</f>
        <v>1698.3</v>
      </c>
      <c r="G321" s="96">
        <f>G324+G329</f>
        <v>111431.31</v>
      </c>
      <c r="H321" s="96">
        <f>H324+H329</f>
        <v>111431.31</v>
      </c>
      <c r="I321" s="211">
        <f t="shared" si="28"/>
        <v>100</v>
      </c>
      <c r="J321" s="211">
        <f t="shared" si="29"/>
        <v>6561.3442854619325</v>
      </c>
    </row>
    <row r="322" spans="1:10" s="37" customFormat="1" ht="26.25" x14ac:dyDescent="0.25">
      <c r="A322" s="66"/>
      <c r="B322" s="66"/>
      <c r="C322" s="7" t="s">
        <v>531</v>
      </c>
      <c r="D322" s="7"/>
      <c r="E322" s="18" t="s">
        <v>329</v>
      </c>
      <c r="F322" s="95">
        <f>F324+F329</f>
        <v>1698.3</v>
      </c>
      <c r="G322" s="95">
        <f>G324+G329</f>
        <v>111431.31</v>
      </c>
      <c r="H322" s="95">
        <f>H324+H329</f>
        <v>111431.31</v>
      </c>
      <c r="I322" s="212">
        <f t="shared" si="28"/>
        <v>100</v>
      </c>
      <c r="J322" s="212">
        <f t="shared" si="29"/>
        <v>6561.3442854619325</v>
      </c>
    </row>
    <row r="323" spans="1:10" s="37" customFormat="1" x14ac:dyDescent="0.25">
      <c r="A323" s="66"/>
      <c r="B323" s="66"/>
      <c r="C323" s="7"/>
      <c r="D323" s="7"/>
      <c r="E323" s="18" t="s">
        <v>271</v>
      </c>
      <c r="F323" s="95"/>
      <c r="G323" s="95"/>
      <c r="H323" s="95"/>
      <c r="I323" s="212"/>
      <c r="J323" s="212"/>
    </row>
    <row r="324" spans="1:10" x14ac:dyDescent="0.25">
      <c r="A324" s="65"/>
      <c r="B324" s="65"/>
      <c r="C324" s="7" t="s">
        <v>531</v>
      </c>
      <c r="D324" s="7"/>
      <c r="E324" s="50" t="s">
        <v>336</v>
      </c>
      <c r="F324" s="104">
        <f>F326+F327+F328</f>
        <v>1428</v>
      </c>
      <c r="G324" s="104">
        <f>G326+G327+G328</f>
        <v>93698.63</v>
      </c>
      <c r="H324" s="104">
        <f>H326+H327+H328</f>
        <v>93698.63</v>
      </c>
      <c r="I324" s="220">
        <f t="shared" si="28"/>
        <v>100</v>
      </c>
      <c r="J324" s="220">
        <f t="shared" si="29"/>
        <v>6561.5287114845942</v>
      </c>
    </row>
    <row r="325" spans="1:10" ht="26.25" x14ac:dyDescent="0.25">
      <c r="A325" s="65"/>
      <c r="B325" s="65"/>
      <c r="C325" s="7"/>
      <c r="D325" s="7" t="s">
        <v>339</v>
      </c>
      <c r="E325" s="3" t="s">
        <v>340</v>
      </c>
      <c r="F325" s="118">
        <v>1428</v>
      </c>
      <c r="G325" s="118">
        <f>G326+G327+G328</f>
        <v>93698.63</v>
      </c>
      <c r="H325" s="118">
        <f>H326+H327+H328</f>
        <v>93698.63</v>
      </c>
      <c r="I325" s="232">
        <f t="shared" si="28"/>
        <v>100</v>
      </c>
      <c r="J325" s="232">
        <f t="shared" si="29"/>
        <v>6561.5287114845942</v>
      </c>
    </row>
    <row r="326" spans="1:10" x14ac:dyDescent="0.25">
      <c r="A326" s="65"/>
      <c r="B326" s="65"/>
      <c r="C326" s="7"/>
      <c r="D326" s="7"/>
      <c r="E326" s="51" t="s">
        <v>173</v>
      </c>
      <c r="F326" s="107">
        <v>0</v>
      </c>
      <c r="G326" s="106">
        <v>87657.1</v>
      </c>
      <c r="H326" s="106">
        <v>87657.1</v>
      </c>
      <c r="I326" s="214">
        <f t="shared" si="28"/>
        <v>100</v>
      </c>
      <c r="J326" s="214"/>
    </row>
    <row r="327" spans="1:10" x14ac:dyDescent="0.25">
      <c r="A327" s="65"/>
      <c r="B327" s="65"/>
      <c r="C327" s="7"/>
      <c r="D327" s="7"/>
      <c r="E327" s="51" t="s">
        <v>239</v>
      </c>
      <c r="F327" s="107">
        <v>0</v>
      </c>
      <c r="G327" s="106">
        <v>4613.53</v>
      </c>
      <c r="H327" s="106">
        <v>4613.53</v>
      </c>
      <c r="I327" s="214">
        <f t="shared" si="28"/>
        <v>100</v>
      </c>
      <c r="J327" s="214"/>
    </row>
    <row r="328" spans="1:10" x14ac:dyDescent="0.25">
      <c r="A328" s="65"/>
      <c r="B328" s="65"/>
      <c r="C328" s="7"/>
      <c r="D328" s="7"/>
      <c r="E328" s="51" t="s">
        <v>331</v>
      </c>
      <c r="F328" s="107">
        <v>1428</v>
      </c>
      <c r="G328" s="106">
        <v>1428</v>
      </c>
      <c r="H328" s="106">
        <v>1428</v>
      </c>
      <c r="I328" s="214">
        <f t="shared" ref="I328:I389" si="34">H328/G328*100</f>
        <v>100</v>
      </c>
      <c r="J328" s="214">
        <f t="shared" ref="J328:J389" si="35">G328/F328*100</f>
        <v>100</v>
      </c>
    </row>
    <row r="329" spans="1:10" ht="39" x14ac:dyDescent="0.25">
      <c r="A329" s="65"/>
      <c r="B329" s="65"/>
      <c r="C329" s="7" t="s">
        <v>531</v>
      </c>
      <c r="D329" s="7"/>
      <c r="E329" s="50" t="s">
        <v>338</v>
      </c>
      <c r="F329" s="118">
        <f>F330</f>
        <v>270.3</v>
      </c>
      <c r="G329" s="118">
        <f>G330</f>
        <v>17732.679999999997</v>
      </c>
      <c r="H329" s="118">
        <f>H330</f>
        <v>17732.679999999997</v>
      </c>
      <c r="I329" s="232">
        <f t="shared" si="34"/>
        <v>100</v>
      </c>
      <c r="J329" s="232">
        <f t="shared" si="35"/>
        <v>6560.3699593044748</v>
      </c>
    </row>
    <row r="330" spans="1:10" ht="26.25" x14ac:dyDescent="0.25">
      <c r="A330" s="65"/>
      <c r="B330" s="65"/>
      <c r="C330" s="7"/>
      <c r="D330" s="7" t="s">
        <v>339</v>
      </c>
      <c r="E330" s="3" t="s">
        <v>340</v>
      </c>
      <c r="F330" s="107">
        <f>F331+F332+F333</f>
        <v>270.3</v>
      </c>
      <c r="G330" s="107">
        <f>G331+G332+G333</f>
        <v>17732.679999999997</v>
      </c>
      <c r="H330" s="107">
        <f>H331+H332+H333</f>
        <v>17732.679999999997</v>
      </c>
      <c r="I330" s="214">
        <f t="shared" si="34"/>
        <v>100</v>
      </c>
      <c r="J330" s="214">
        <f t="shared" si="35"/>
        <v>6560.3699593044748</v>
      </c>
    </row>
    <row r="331" spans="1:10" x14ac:dyDescent="0.25">
      <c r="A331" s="65"/>
      <c r="B331" s="65"/>
      <c r="C331" s="7"/>
      <c r="D331" s="7"/>
      <c r="E331" s="51" t="s">
        <v>173</v>
      </c>
      <c r="F331" s="95">
        <v>0</v>
      </c>
      <c r="G331" s="95">
        <v>16589.3</v>
      </c>
      <c r="H331" s="95">
        <v>16589.3</v>
      </c>
      <c r="I331" s="212">
        <f t="shared" si="34"/>
        <v>100</v>
      </c>
      <c r="J331" s="212"/>
    </row>
    <row r="332" spans="1:10" x14ac:dyDescent="0.25">
      <c r="A332" s="65"/>
      <c r="B332" s="65"/>
      <c r="C332" s="7"/>
      <c r="D332" s="7"/>
      <c r="E332" s="51" t="s">
        <v>239</v>
      </c>
      <c r="F332" s="95">
        <v>0</v>
      </c>
      <c r="G332" s="95">
        <v>873.12</v>
      </c>
      <c r="H332" s="95">
        <v>873.12</v>
      </c>
      <c r="I332" s="212">
        <f t="shared" si="34"/>
        <v>100</v>
      </c>
      <c r="J332" s="212"/>
    </row>
    <row r="333" spans="1:10" x14ac:dyDescent="0.25">
      <c r="A333" s="65"/>
      <c r="B333" s="65"/>
      <c r="C333" s="7"/>
      <c r="D333" s="7"/>
      <c r="E333" s="51" t="s">
        <v>331</v>
      </c>
      <c r="F333" s="107">
        <v>270.3</v>
      </c>
      <c r="G333" s="107">
        <v>270.26</v>
      </c>
      <c r="H333" s="107">
        <v>270.26</v>
      </c>
      <c r="I333" s="214">
        <f t="shared" si="34"/>
        <v>100</v>
      </c>
      <c r="J333" s="214">
        <f t="shared" si="35"/>
        <v>99.985201627820928</v>
      </c>
    </row>
    <row r="334" spans="1:10" ht="26.25" x14ac:dyDescent="0.25">
      <c r="A334" s="29"/>
      <c r="B334" s="29"/>
      <c r="C334" s="29" t="s">
        <v>341</v>
      </c>
      <c r="D334" s="29"/>
      <c r="E334" s="49" t="s">
        <v>342</v>
      </c>
      <c r="F334" s="102">
        <f t="shared" ref="F334:H336" si="36">F335</f>
        <v>315.86599000000001</v>
      </c>
      <c r="G334" s="102">
        <f t="shared" si="36"/>
        <v>315.86599000000001</v>
      </c>
      <c r="H334" s="102">
        <f t="shared" si="36"/>
        <v>315.86599000000001</v>
      </c>
      <c r="I334" s="210">
        <f t="shared" si="34"/>
        <v>100</v>
      </c>
      <c r="J334" s="210">
        <f t="shared" si="35"/>
        <v>100</v>
      </c>
    </row>
    <row r="335" spans="1:10" ht="26.25" customHeight="1" x14ac:dyDescent="0.25">
      <c r="A335" s="31"/>
      <c r="B335" s="31"/>
      <c r="C335" s="31" t="s">
        <v>350</v>
      </c>
      <c r="D335" s="34"/>
      <c r="E335" s="20" t="s">
        <v>351</v>
      </c>
      <c r="F335" s="96">
        <f t="shared" si="36"/>
        <v>315.86599000000001</v>
      </c>
      <c r="G335" s="96">
        <f t="shared" si="36"/>
        <v>315.86599000000001</v>
      </c>
      <c r="H335" s="96">
        <f t="shared" si="36"/>
        <v>315.86599000000001</v>
      </c>
      <c r="I335" s="211">
        <f t="shared" si="34"/>
        <v>100</v>
      </c>
      <c r="J335" s="211">
        <f t="shared" si="35"/>
        <v>100</v>
      </c>
    </row>
    <row r="336" spans="1:10" x14ac:dyDescent="0.25">
      <c r="A336" s="65"/>
      <c r="B336" s="65"/>
      <c r="C336" s="7" t="s">
        <v>354</v>
      </c>
      <c r="D336" s="22"/>
      <c r="E336" s="52" t="s">
        <v>355</v>
      </c>
      <c r="F336" s="107">
        <f>F337</f>
        <v>315.86599000000001</v>
      </c>
      <c r="G336" s="107">
        <f t="shared" si="36"/>
        <v>315.86599000000001</v>
      </c>
      <c r="H336" s="107">
        <f t="shared" si="36"/>
        <v>315.86599000000001</v>
      </c>
      <c r="I336" s="214">
        <f t="shared" si="34"/>
        <v>100</v>
      </c>
      <c r="J336" s="214">
        <f t="shared" si="35"/>
        <v>100</v>
      </c>
    </row>
    <row r="337" spans="1:10" ht="26.25" x14ac:dyDescent="0.25">
      <c r="A337" s="65"/>
      <c r="B337" s="65"/>
      <c r="C337" s="7"/>
      <c r="D337" s="7" t="s">
        <v>313</v>
      </c>
      <c r="E337" s="3" t="s">
        <v>314</v>
      </c>
      <c r="F337" s="107">
        <v>315.86599000000001</v>
      </c>
      <c r="G337" s="107">
        <v>315.86599000000001</v>
      </c>
      <c r="H337" s="107">
        <v>315.86599000000001</v>
      </c>
      <c r="I337" s="214">
        <f t="shared" si="34"/>
        <v>100</v>
      </c>
      <c r="J337" s="214">
        <f t="shared" si="35"/>
        <v>100</v>
      </c>
    </row>
    <row r="338" spans="1:10" ht="26.25" x14ac:dyDescent="0.25">
      <c r="A338" s="29"/>
      <c r="B338" s="29"/>
      <c r="C338" s="29" t="s">
        <v>360</v>
      </c>
      <c r="D338" s="29"/>
      <c r="E338" s="49" t="s">
        <v>361</v>
      </c>
      <c r="F338" s="102">
        <f>F339+F347+F356</f>
        <v>5873.6892200000002</v>
      </c>
      <c r="G338" s="102">
        <f>G339+G347+G356</f>
        <v>7070.6854000000003</v>
      </c>
      <c r="H338" s="102">
        <f>H339+H347+H356</f>
        <v>6982.9899700000005</v>
      </c>
      <c r="I338" s="210">
        <f t="shared" si="34"/>
        <v>98.759732260185132</v>
      </c>
      <c r="J338" s="210">
        <f t="shared" si="35"/>
        <v>120.37894984168058</v>
      </c>
    </row>
    <row r="339" spans="1:10" ht="39" x14ac:dyDescent="0.25">
      <c r="A339" s="31"/>
      <c r="B339" s="31"/>
      <c r="C339" s="31" t="s">
        <v>362</v>
      </c>
      <c r="D339" s="31"/>
      <c r="E339" s="20" t="s">
        <v>363</v>
      </c>
      <c r="F339" s="96">
        <f>F340+F343+F345</f>
        <v>3644.1695100000002</v>
      </c>
      <c r="G339" s="96">
        <f>G340+G343+G345</f>
        <v>3644.1695100000002</v>
      </c>
      <c r="H339" s="96">
        <f>H340+H343+H345</f>
        <v>3637.5081100000002</v>
      </c>
      <c r="I339" s="211">
        <f t="shared" si="34"/>
        <v>99.817203892911124</v>
      </c>
      <c r="J339" s="211">
        <f t="shared" si="35"/>
        <v>100</v>
      </c>
    </row>
    <row r="340" spans="1:10" ht="26.25" x14ac:dyDescent="0.25">
      <c r="A340" s="7"/>
      <c r="B340" s="7"/>
      <c r="C340" s="7" t="s">
        <v>364</v>
      </c>
      <c r="D340" s="7"/>
      <c r="E340" s="52" t="s">
        <v>365</v>
      </c>
      <c r="F340" s="107">
        <f>F341+F342</f>
        <v>2910</v>
      </c>
      <c r="G340" s="107">
        <f>G341+G342</f>
        <v>2869.19</v>
      </c>
      <c r="H340" s="107">
        <f>H341+H342</f>
        <v>2862.5286000000001</v>
      </c>
      <c r="I340" s="214">
        <f t="shared" si="34"/>
        <v>99.767829945036752</v>
      </c>
      <c r="J340" s="214">
        <f t="shared" si="35"/>
        <v>98.597594501718206</v>
      </c>
    </row>
    <row r="341" spans="1:10" ht="26.25" x14ac:dyDescent="0.25">
      <c r="A341" s="11"/>
      <c r="B341" s="11"/>
      <c r="C341" s="11"/>
      <c r="D341" s="7" t="s">
        <v>313</v>
      </c>
      <c r="E341" s="3" t="s">
        <v>314</v>
      </c>
      <c r="F341" s="107">
        <v>2766.7</v>
      </c>
      <c r="G341" s="107">
        <v>2725.89</v>
      </c>
      <c r="H341" s="107">
        <v>2719.2285999999999</v>
      </c>
      <c r="I341" s="214">
        <f t="shared" si="34"/>
        <v>99.755624768424255</v>
      </c>
      <c r="J341" s="214">
        <f t="shared" si="35"/>
        <v>98.524957530632165</v>
      </c>
    </row>
    <row r="342" spans="1:10" ht="26.25" x14ac:dyDescent="0.25">
      <c r="A342" s="11"/>
      <c r="B342" s="11"/>
      <c r="C342" s="11"/>
      <c r="D342" s="22" t="s">
        <v>551</v>
      </c>
      <c r="E342" s="3" t="s">
        <v>552</v>
      </c>
      <c r="F342" s="107">
        <v>143.30000000000001</v>
      </c>
      <c r="G342" s="107">
        <v>143.30000000000001</v>
      </c>
      <c r="H342" s="107">
        <v>143.30000000000001</v>
      </c>
      <c r="I342" s="214">
        <f t="shared" si="34"/>
        <v>100</v>
      </c>
      <c r="J342" s="214">
        <f t="shared" si="35"/>
        <v>100</v>
      </c>
    </row>
    <row r="343" spans="1:10" ht="26.25" x14ac:dyDescent="0.25">
      <c r="A343" s="7"/>
      <c r="B343" s="7"/>
      <c r="C343" s="7" t="s">
        <v>366</v>
      </c>
      <c r="D343" s="7"/>
      <c r="E343" s="18" t="s">
        <v>367</v>
      </c>
      <c r="F343" s="95">
        <v>564.79999999999995</v>
      </c>
      <c r="G343" s="95">
        <f>G344</f>
        <v>605.61</v>
      </c>
      <c r="H343" s="95">
        <f>H344</f>
        <v>605.61</v>
      </c>
      <c r="I343" s="212">
        <f t="shared" si="34"/>
        <v>100</v>
      </c>
      <c r="J343" s="212">
        <f t="shared" si="35"/>
        <v>107.22556657223797</v>
      </c>
    </row>
    <row r="344" spans="1:10" ht="26.25" x14ac:dyDescent="0.25">
      <c r="A344" s="11"/>
      <c r="B344" s="11"/>
      <c r="C344" s="11"/>
      <c r="D344" s="7" t="s">
        <v>313</v>
      </c>
      <c r="E344" s="3" t="s">
        <v>314</v>
      </c>
      <c r="F344" s="95">
        <v>564.79999999999995</v>
      </c>
      <c r="G344" s="95">
        <v>605.61</v>
      </c>
      <c r="H344" s="95">
        <v>605.61</v>
      </c>
      <c r="I344" s="212">
        <f t="shared" si="34"/>
        <v>100</v>
      </c>
      <c r="J344" s="212">
        <f t="shared" si="35"/>
        <v>107.22556657223797</v>
      </c>
    </row>
    <row r="345" spans="1:10" ht="39" x14ac:dyDescent="0.25">
      <c r="A345" s="7"/>
      <c r="B345" s="7"/>
      <c r="C345" s="7" t="s">
        <v>536</v>
      </c>
      <c r="D345" s="7"/>
      <c r="E345" s="3" t="s">
        <v>368</v>
      </c>
      <c r="F345" s="95">
        <f>F346</f>
        <v>169.36950999999999</v>
      </c>
      <c r="G345" s="95">
        <f>G346</f>
        <v>169.36950999999999</v>
      </c>
      <c r="H345" s="95">
        <f>H346</f>
        <v>169.36950999999999</v>
      </c>
      <c r="I345" s="212">
        <f t="shared" si="34"/>
        <v>100</v>
      </c>
      <c r="J345" s="212">
        <f t="shared" si="35"/>
        <v>100</v>
      </c>
    </row>
    <row r="346" spans="1:10" ht="26.25" x14ac:dyDescent="0.25">
      <c r="A346" s="7"/>
      <c r="B346" s="7"/>
      <c r="C346" s="7"/>
      <c r="D346" s="7" t="s">
        <v>313</v>
      </c>
      <c r="E346" s="3" t="s">
        <v>314</v>
      </c>
      <c r="F346" s="95">
        <v>169.36950999999999</v>
      </c>
      <c r="G346" s="95">
        <v>169.36950999999999</v>
      </c>
      <c r="H346" s="95">
        <v>169.36950999999999</v>
      </c>
      <c r="I346" s="212">
        <f t="shared" si="34"/>
        <v>100</v>
      </c>
      <c r="J346" s="212">
        <f t="shared" si="35"/>
        <v>100</v>
      </c>
    </row>
    <row r="347" spans="1:10" ht="26.25" x14ac:dyDescent="0.25">
      <c r="A347" s="31"/>
      <c r="B347" s="31"/>
      <c r="C347" s="31" t="s">
        <v>369</v>
      </c>
      <c r="D347" s="31"/>
      <c r="E347" s="20" t="s">
        <v>370</v>
      </c>
      <c r="F347" s="96">
        <f>F348+F350+F352</f>
        <v>775.41971000000012</v>
      </c>
      <c r="G347" s="96">
        <f>G348+G350+G352</f>
        <v>1972.4061499999998</v>
      </c>
      <c r="H347" s="96">
        <f>H348+H350+H352</f>
        <v>1891.4059199999999</v>
      </c>
      <c r="I347" s="211">
        <f t="shared" si="34"/>
        <v>95.893329069167635</v>
      </c>
      <c r="J347" s="211">
        <f t="shared" si="35"/>
        <v>254.36626443245808</v>
      </c>
    </row>
    <row r="348" spans="1:10" ht="25.5" x14ac:dyDescent="0.25">
      <c r="A348" s="7"/>
      <c r="B348" s="7"/>
      <c r="C348" s="7" t="s">
        <v>371</v>
      </c>
      <c r="D348" s="15"/>
      <c r="E348" s="1" t="s">
        <v>372</v>
      </c>
      <c r="F348" s="95">
        <f>F349</f>
        <v>538.70000000000005</v>
      </c>
      <c r="G348" s="95">
        <f>G349</f>
        <v>538.70000000000005</v>
      </c>
      <c r="H348" s="95">
        <f>H349</f>
        <v>538.68237999999997</v>
      </c>
      <c r="I348" s="212">
        <f t="shared" si="34"/>
        <v>99.996729162799312</v>
      </c>
      <c r="J348" s="212">
        <f t="shared" si="35"/>
        <v>100</v>
      </c>
    </row>
    <row r="349" spans="1:10" ht="26.25" x14ac:dyDescent="0.25">
      <c r="A349" s="7"/>
      <c r="B349" s="7"/>
      <c r="C349" s="7"/>
      <c r="D349" s="7" t="s">
        <v>313</v>
      </c>
      <c r="E349" s="3" t="s">
        <v>314</v>
      </c>
      <c r="F349" s="95">
        <v>538.70000000000005</v>
      </c>
      <c r="G349" s="95">
        <v>538.70000000000005</v>
      </c>
      <c r="H349" s="95">
        <v>538.68237999999997</v>
      </c>
      <c r="I349" s="212">
        <f t="shared" si="34"/>
        <v>99.996729162799312</v>
      </c>
      <c r="J349" s="212">
        <f t="shared" si="35"/>
        <v>100</v>
      </c>
    </row>
    <row r="350" spans="1:10" x14ac:dyDescent="0.25">
      <c r="A350" s="7"/>
      <c r="B350" s="7"/>
      <c r="C350" s="7" t="s">
        <v>537</v>
      </c>
      <c r="D350" s="4"/>
      <c r="E350" s="18" t="s">
        <v>727</v>
      </c>
      <c r="F350" s="95">
        <f>F351</f>
        <v>236.6</v>
      </c>
      <c r="G350" s="95">
        <f>G351</f>
        <v>236.6</v>
      </c>
      <c r="H350" s="95">
        <f>H351</f>
        <v>236.59888000000001</v>
      </c>
      <c r="I350" s="212">
        <f t="shared" si="34"/>
        <v>99.999526627218941</v>
      </c>
      <c r="J350" s="212">
        <f t="shared" si="35"/>
        <v>100</v>
      </c>
    </row>
    <row r="351" spans="1:10" ht="26.25" x14ac:dyDescent="0.25">
      <c r="A351" s="7"/>
      <c r="B351" s="7"/>
      <c r="C351" s="7"/>
      <c r="D351" s="7" t="s">
        <v>313</v>
      </c>
      <c r="E351" s="3" t="s">
        <v>314</v>
      </c>
      <c r="F351" s="95">
        <v>236.6</v>
      </c>
      <c r="G351" s="95">
        <v>236.6</v>
      </c>
      <c r="H351" s="95">
        <v>236.59888000000001</v>
      </c>
      <c r="I351" s="212">
        <f t="shared" si="34"/>
        <v>99.999526627218941</v>
      </c>
      <c r="J351" s="212">
        <f t="shared" si="35"/>
        <v>100</v>
      </c>
    </row>
    <row r="352" spans="1:10" ht="51.75" x14ac:dyDescent="0.25">
      <c r="A352" s="7"/>
      <c r="B352" s="7"/>
      <c r="C352" s="7" t="s">
        <v>373</v>
      </c>
      <c r="D352" s="15"/>
      <c r="E352" s="18" t="s">
        <v>374</v>
      </c>
      <c r="F352" s="95">
        <v>0.11971</v>
      </c>
      <c r="G352" s="95">
        <f>G353</f>
        <v>1197.1061499999998</v>
      </c>
      <c r="H352" s="95">
        <f>H353</f>
        <v>1116.1246599999999</v>
      </c>
      <c r="I352" s="212">
        <f t="shared" si="34"/>
        <v>93.23522897280246</v>
      </c>
      <c r="J352" s="212">
        <f t="shared" si="35"/>
        <v>1000005.1374154205</v>
      </c>
    </row>
    <row r="353" spans="1:10" ht="25.5" x14ac:dyDescent="0.25">
      <c r="A353" s="7"/>
      <c r="B353" s="7"/>
      <c r="C353" s="7"/>
      <c r="D353" s="4" t="s">
        <v>339</v>
      </c>
      <c r="E353" s="6" t="s">
        <v>340</v>
      </c>
      <c r="F353" s="107">
        <v>0.11971</v>
      </c>
      <c r="G353" s="107">
        <f>G354+G355</f>
        <v>1197.1061499999998</v>
      </c>
      <c r="H353" s="107">
        <f>H354+H355</f>
        <v>1116.1246599999999</v>
      </c>
      <c r="I353" s="214">
        <f t="shared" si="34"/>
        <v>93.23522897280246</v>
      </c>
      <c r="J353" s="214">
        <f t="shared" si="35"/>
        <v>1000005.1374154205</v>
      </c>
    </row>
    <row r="354" spans="1:10" x14ac:dyDescent="0.25">
      <c r="A354" s="7"/>
      <c r="B354" s="7"/>
      <c r="C354" s="7"/>
      <c r="D354" s="4"/>
      <c r="E354" s="3" t="s">
        <v>174</v>
      </c>
      <c r="F354" s="95">
        <v>0</v>
      </c>
      <c r="G354" s="95">
        <v>1196.9864399999999</v>
      </c>
      <c r="H354" s="95">
        <v>1116.01304</v>
      </c>
      <c r="I354" s="212">
        <f t="shared" si="34"/>
        <v>93.235228295485129</v>
      </c>
      <c r="J354" s="212"/>
    </row>
    <row r="355" spans="1:10" x14ac:dyDescent="0.25">
      <c r="A355" s="7"/>
      <c r="B355" s="7"/>
      <c r="C355" s="7"/>
      <c r="D355" s="4"/>
      <c r="E355" s="18" t="s">
        <v>115</v>
      </c>
      <c r="F355" s="95">
        <v>0.11971</v>
      </c>
      <c r="G355" s="95">
        <v>0.11971</v>
      </c>
      <c r="H355" s="95">
        <v>0.11162</v>
      </c>
      <c r="I355" s="212">
        <f t="shared" si="34"/>
        <v>93.242001503633787</v>
      </c>
      <c r="J355" s="212">
        <f t="shared" si="35"/>
        <v>100</v>
      </c>
    </row>
    <row r="356" spans="1:10" ht="25.5" x14ac:dyDescent="0.25">
      <c r="A356" s="13"/>
      <c r="B356" s="13"/>
      <c r="C356" s="13" t="s">
        <v>375</v>
      </c>
      <c r="D356" s="13"/>
      <c r="E356" s="19" t="s">
        <v>376</v>
      </c>
      <c r="F356" s="96">
        <f>F357+F359</f>
        <v>1454.1</v>
      </c>
      <c r="G356" s="96">
        <f>G357+G359</f>
        <v>1454.1097400000001</v>
      </c>
      <c r="H356" s="96">
        <f>H357+H359</f>
        <v>1454.0759400000002</v>
      </c>
      <c r="I356" s="211">
        <f t="shared" si="34"/>
        <v>99.997675553703402</v>
      </c>
      <c r="J356" s="211">
        <f t="shared" si="35"/>
        <v>100.00066983013549</v>
      </c>
    </row>
    <row r="357" spans="1:10" ht="26.25" x14ac:dyDescent="0.25">
      <c r="A357" s="65"/>
      <c r="B357" s="65"/>
      <c r="C357" s="7" t="s">
        <v>719</v>
      </c>
      <c r="D357" s="4"/>
      <c r="E357" s="18" t="s">
        <v>718</v>
      </c>
      <c r="F357" s="95">
        <f>F358</f>
        <v>348.1</v>
      </c>
      <c r="G357" s="95">
        <f>G358</f>
        <v>348.13380000000001</v>
      </c>
      <c r="H357" s="95">
        <f>H358</f>
        <v>348.1</v>
      </c>
      <c r="I357" s="212">
        <f t="shared" si="34"/>
        <v>99.990291089230638</v>
      </c>
      <c r="J357" s="212">
        <f t="shared" si="35"/>
        <v>100.00970985349038</v>
      </c>
    </row>
    <row r="358" spans="1:10" ht="25.5" x14ac:dyDescent="0.25">
      <c r="A358" s="65"/>
      <c r="B358" s="65"/>
      <c r="C358" s="7"/>
      <c r="D358" s="7" t="s">
        <v>551</v>
      </c>
      <c r="E358" s="1" t="s">
        <v>552</v>
      </c>
      <c r="F358" s="95">
        <v>348.1</v>
      </c>
      <c r="G358" s="95">
        <v>348.13380000000001</v>
      </c>
      <c r="H358" s="95">
        <v>348.1</v>
      </c>
      <c r="I358" s="212">
        <f t="shared" si="34"/>
        <v>99.990291089230638</v>
      </c>
      <c r="J358" s="212">
        <f t="shared" si="35"/>
        <v>100.00970985349038</v>
      </c>
    </row>
    <row r="359" spans="1:10" ht="39" x14ac:dyDescent="0.25">
      <c r="A359" s="65"/>
      <c r="B359" s="65"/>
      <c r="C359" s="7" t="s">
        <v>538</v>
      </c>
      <c r="D359" s="4"/>
      <c r="E359" s="18" t="s">
        <v>172</v>
      </c>
      <c r="F359" s="95">
        <f>F360</f>
        <v>1106</v>
      </c>
      <c r="G359" s="95">
        <f>G360</f>
        <v>1105.97594</v>
      </c>
      <c r="H359" s="95">
        <f>H360</f>
        <v>1105.97594</v>
      </c>
      <c r="I359" s="212">
        <f t="shared" si="34"/>
        <v>100</v>
      </c>
      <c r="J359" s="212">
        <f t="shared" si="35"/>
        <v>99.997824593128399</v>
      </c>
    </row>
    <row r="360" spans="1:10" ht="26.25" x14ac:dyDescent="0.25">
      <c r="A360" s="65"/>
      <c r="B360" s="65"/>
      <c r="C360" s="7"/>
      <c r="D360" s="7" t="s">
        <v>313</v>
      </c>
      <c r="E360" s="3" t="s">
        <v>314</v>
      </c>
      <c r="F360" s="95">
        <v>1106</v>
      </c>
      <c r="G360" s="95">
        <v>1105.97594</v>
      </c>
      <c r="H360" s="95">
        <v>1105.97594</v>
      </c>
      <c r="I360" s="212">
        <f t="shared" si="34"/>
        <v>100</v>
      </c>
      <c r="J360" s="212">
        <f t="shared" si="35"/>
        <v>99.997824593128399</v>
      </c>
    </row>
    <row r="361" spans="1:10" x14ac:dyDescent="0.25">
      <c r="A361" s="138"/>
      <c r="B361" s="138"/>
      <c r="C361" s="84" t="s">
        <v>563</v>
      </c>
      <c r="D361" s="83"/>
      <c r="E361" s="143" t="s">
        <v>564</v>
      </c>
      <c r="F361" s="137">
        <f>F362</f>
        <v>1167.1399999999999</v>
      </c>
      <c r="G361" s="137">
        <f>G362</f>
        <v>1167.1499999999999</v>
      </c>
      <c r="H361" s="137">
        <f>H362</f>
        <v>1167.1464799999999</v>
      </c>
      <c r="I361" s="230">
        <f t="shared" si="34"/>
        <v>99.999698410658439</v>
      </c>
      <c r="J361" s="230">
        <f t="shared" si="35"/>
        <v>100.00085679524307</v>
      </c>
    </row>
    <row r="362" spans="1:10" ht="38.25" x14ac:dyDescent="0.25">
      <c r="A362" s="93"/>
      <c r="B362" s="93"/>
      <c r="C362" s="128" t="s">
        <v>465</v>
      </c>
      <c r="D362" s="129"/>
      <c r="E362" s="130" t="s">
        <v>605</v>
      </c>
      <c r="F362" s="111">
        <f>F363+F365+F367</f>
        <v>1167.1399999999999</v>
      </c>
      <c r="G362" s="111">
        <f>G363+G365+G367</f>
        <v>1167.1499999999999</v>
      </c>
      <c r="H362" s="111">
        <f>H363+H365+H367</f>
        <v>1167.1464799999999</v>
      </c>
      <c r="I362" s="222">
        <f t="shared" si="34"/>
        <v>99.999698410658439</v>
      </c>
      <c r="J362" s="222">
        <f t="shared" si="35"/>
        <v>100.00085679524307</v>
      </c>
    </row>
    <row r="363" spans="1:10" ht="25.5" x14ac:dyDescent="0.25">
      <c r="A363" s="65"/>
      <c r="B363" s="65"/>
      <c r="C363" s="75" t="s">
        <v>482</v>
      </c>
      <c r="D363" s="15"/>
      <c r="E363" s="1" t="s">
        <v>483</v>
      </c>
      <c r="F363" s="106">
        <f>F364</f>
        <v>979.5</v>
      </c>
      <c r="G363" s="106">
        <f>G364</f>
        <v>979.51</v>
      </c>
      <c r="H363" s="106">
        <f>H364</f>
        <v>979.51</v>
      </c>
      <c r="I363" s="215">
        <f t="shared" si="34"/>
        <v>100</v>
      </c>
      <c r="J363" s="215">
        <f t="shared" si="35"/>
        <v>100.00102092904544</v>
      </c>
    </row>
    <row r="364" spans="1:10" x14ac:dyDescent="0.25">
      <c r="A364" s="65"/>
      <c r="B364" s="65"/>
      <c r="C364" s="75"/>
      <c r="D364" s="15" t="s">
        <v>469</v>
      </c>
      <c r="E364" s="1" t="s">
        <v>470</v>
      </c>
      <c r="F364" s="106">
        <v>979.5</v>
      </c>
      <c r="G364" s="106">
        <v>979.51</v>
      </c>
      <c r="H364" s="106">
        <v>979.51</v>
      </c>
      <c r="I364" s="215">
        <f t="shared" si="34"/>
        <v>100</v>
      </c>
      <c r="J364" s="215">
        <f t="shared" si="35"/>
        <v>100.00102092904544</v>
      </c>
    </row>
    <row r="365" spans="1:10" ht="25.5" x14ac:dyDescent="0.25">
      <c r="A365" s="65"/>
      <c r="B365" s="65"/>
      <c r="C365" s="15" t="s">
        <v>724</v>
      </c>
      <c r="D365" s="15"/>
      <c r="E365" s="1" t="s">
        <v>725</v>
      </c>
      <c r="F365" s="106">
        <f>F366</f>
        <v>145.80000000000001</v>
      </c>
      <c r="G365" s="106">
        <f>G366</f>
        <v>145.80000000000001</v>
      </c>
      <c r="H365" s="106">
        <f>H366</f>
        <v>145.80000000000001</v>
      </c>
      <c r="I365" s="215">
        <f t="shared" si="34"/>
        <v>100</v>
      </c>
      <c r="J365" s="215">
        <f t="shared" si="35"/>
        <v>100</v>
      </c>
    </row>
    <row r="366" spans="1:10" ht="25.5" x14ac:dyDescent="0.25">
      <c r="A366" s="65"/>
      <c r="B366" s="65"/>
      <c r="C366" s="15"/>
      <c r="D366" s="15" t="s">
        <v>551</v>
      </c>
      <c r="E366" s="1" t="s">
        <v>314</v>
      </c>
      <c r="F366" s="106">
        <v>145.80000000000001</v>
      </c>
      <c r="G366" s="106">
        <v>145.80000000000001</v>
      </c>
      <c r="H366" s="106">
        <v>145.80000000000001</v>
      </c>
      <c r="I366" s="215">
        <f t="shared" si="34"/>
        <v>100</v>
      </c>
      <c r="J366" s="215">
        <f t="shared" si="35"/>
        <v>100</v>
      </c>
    </row>
    <row r="367" spans="1:10" x14ac:dyDescent="0.25">
      <c r="A367" s="65"/>
      <c r="B367" s="65"/>
      <c r="C367" s="15" t="s">
        <v>730</v>
      </c>
      <c r="D367" s="15"/>
      <c r="E367" s="1" t="s">
        <v>729</v>
      </c>
      <c r="F367" s="106">
        <f>F368</f>
        <v>41.84</v>
      </c>
      <c r="G367" s="106">
        <f>G368</f>
        <v>41.84</v>
      </c>
      <c r="H367" s="106">
        <f>H368</f>
        <v>41.836480000000002</v>
      </c>
      <c r="I367" s="215">
        <f t="shared" si="34"/>
        <v>99.991586998087939</v>
      </c>
      <c r="J367" s="215">
        <f t="shared" si="35"/>
        <v>100</v>
      </c>
    </row>
    <row r="368" spans="1:10" ht="26.25" x14ac:dyDescent="0.25">
      <c r="A368" s="65"/>
      <c r="B368" s="65"/>
      <c r="C368" s="15"/>
      <c r="D368" s="15" t="s">
        <v>313</v>
      </c>
      <c r="E368" s="3" t="s">
        <v>314</v>
      </c>
      <c r="F368" s="106">
        <v>41.84</v>
      </c>
      <c r="G368" s="106">
        <v>41.84</v>
      </c>
      <c r="H368" s="106">
        <v>41.836480000000002</v>
      </c>
      <c r="I368" s="215">
        <f t="shared" si="34"/>
        <v>99.991586998087939</v>
      </c>
      <c r="J368" s="215">
        <f t="shared" si="35"/>
        <v>100</v>
      </c>
    </row>
    <row r="369" spans="1:11" x14ac:dyDescent="0.25">
      <c r="A369" s="65"/>
      <c r="B369" s="16" t="s">
        <v>606</v>
      </c>
      <c r="C369" s="70"/>
      <c r="D369" s="69"/>
      <c r="E369" s="71" t="s">
        <v>607</v>
      </c>
      <c r="F369" s="115">
        <f>F370+F431</f>
        <v>24257.184499999999</v>
      </c>
      <c r="G369" s="115">
        <f>G370+G431</f>
        <v>43609.016680000001</v>
      </c>
      <c r="H369" s="115">
        <f>H370+H431</f>
        <v>43598.669270000006</v>
      </c>
      <c r="I369" s="229">
        <f t="shared" si="34"/>
        <v>99.976272315250938</v>
      </c>
      <c r="J369" s="229">
        <f t="shared" si="35"/>
        <v>179.77773422138091</v>
      </c>
    </row>
    <row r="370" spans="1:11" ht="25.5" x14ac:dyDescent="0.25">
      <c r="A370" s="65"/>
      <c r="B370" s="16"/>
      <c r="C370" s="70" t="s">
        <v>4</v>
      </c>
      <c r="D370" s="16"/>
      <c r="E370" s="74" t="s">
        <v>5</v>
      </c>
      <c r="F370" s="115">
        <f>F371+F416</f>
        <v>24189.3845</v>
      </c>
      <c r="G370" s="115">
        <f>G371+G416</f>
        <v>43541.216679999998</v>
      </c>
      <c r="H370" s="115">
        <f>H371+H416</f>
        <v>43530.869270000003</v>
      </c>
      <c r="I370" s="229">
        <f t="shared" si="34"/>
        <v>99.976235367798651</v>
      </c>
      <c r="J370" s="229">
        <f t="shared" si="35"/>
        <v>180.00134182827182</v>
      </c>
    </row>
    <row r="371" spans="1:11" ht="25.5" x14ac:dyDescent="0.25">
      <c r="A371" s="77"/>
      <c r="B371" s="78"/>
      <c r="C371" s="79" t="s">
        <v>323</v>
      </c>
      <c r="D371" s="78"/>
      <c r="E371" s="80" t="s">
        <v>324</v>
      </c>
      <c r="F371" s="101">
        <f>F372+F378+F412</f>
        <v>15042.479499999999</v>
      </c>
      <c r="G371" s="101">
        <f>G372+G378+G412</f>
        <v>34394.308700000001</v>
      </c>
      <c r="H371" s="101">
        <f>H372+H378+H412</f>
        <v>34383.962950000001</v>
      </c>
      <c r="I371" s="226">
        <f t="shared" si="34"/>
        <v>99.969920168798154</v>
      </c>
      <c r="J371" s="226">
        <f t="shared" si="35"/>
        <v>228.64786819220862</v>
      </c>
      <c r="K371" s="203"/>
    </row>
    <row r="372" spans="1:11" x14ac:dyDescent="0.25">
      <c r="A372" s="29"/>
      <c r="B372" s="29"/>
      <c r="C372" s="29" t="s">
        <v>325</v>
      </c>
      <c r="D372" s="29"/>
      <c r="E372" s="49" t="s">
        <v>326</v>
      </c>
      <c r="F372" s="102">
        <f>F373+F385</f>
        <v>3286.9</v>
      </c>
      <c r="G372" s="102">
        <f>G373</f>
        <v>3286.9085699999996</v>
      </c>
      <c r="H372" s="102">
        <f>H373</f>
        <v>3286.9085699999996</v>
      </c>
      <c r="I372" s="210">
        <f t="shared" si="34"/>
        <v>100</v>
      </c>
      <c r="J372" s="210">
        <f t="shared" si="35"/>
        <v>100.0002607319967</v>
      </c>
      <c r="K372" s="203"/>
    </row>
    <row r="373" spans="1:11" ht="26.25" x14ac:dyDescent="0.25">
      <c r="A373" s="22"/>
      <c r="B373" s="22"/>
      <c r="C373" s="22" t="s">
        <v>332</v>
      </c>
      <c r="D373" s="7"/>
      <c r="E373" s="3" t="s">
        <v>333</v>
      </c>
      <c r="F373" s="95">
        <f>F375+F376+F377</f>
        <v>3286.9</v>
      </c>
      <c r="G373" s="95">
        <f>G375+G376+G377</f>
        <v>3286.9085699999996</v>
      </c>
      <c r="H373" s="95">
        <f>H375+H376+H377</f>
        <v>3286.9085699999996</v>
      </c>
      <c r="I373" s="212">
        <f t="shared" si="34"/>
        <v>100</v>
      </c>
      <c r="J373" s="212">
        <f t="shared" si="35"/>
        <v>100.0002607319967</v>
      </c>
      <c r="K373" s="203"/>
    </row>
    <row r="374" spans="1:11" ht="26.25" x14ac:dyDescent="0.25">
      <c r="A374" s="22"/>
      <c r="B374" s="22"/>
      <c r="C374" s="22"/>
      <c r="D374" s="22" t="s">
        <v>313</v>
      </c>
      <c r="E374" s="52" t="s">
        <v>314</v>
      </c>
      <c r="F374" s="95">
        <v>3286.9</v>
      </c>
      <c r="G374" s="95">
        <f>SUM(G375:G377)</f>
        <v>3286.9085699999996</v>
      </c>
      <c r="H374" s="95">
        <f>SUM(H375:H377)</f>
        <v>3286.9085699999996</v>
      </c>
      <c r="I374" s="212">
        <f t="shared" si="34"/>
        <v>100</v>
      </c>
      <c r="J374" s="212">
        <f t="shared" si="35"/>
        <v>100.0002607319967</v>
      </c>
    </row>
    <row r="375" spans="1:11" x14ac:dyDescent="0.25">
      <c r="A375" s="22"/>
      <c r="B375" s="22"/>
      <c r="C375" s="22"/>
      <c r="D375" s="7"/>
      <c r="E375" s="51" t="s">
        <v>173</v>
      </c>
      <c r="F375" s="95">
        <v>2185.8000000000002</v>
      </c>
      <c r="G375" s="95">
        <v>2185.7941999999998</v>
      </c>
      <c r="H375" s="95">
        <v>2185.7941999999998</v>
      </c>
      <c r="I375" s="212">
        <f t="shared" si="34"/>
        <v>100</v>
      </c>
      <c r="J375" s="212">
        <f t="shared" si="35"/>
        <v>99.999734650928701</v>
      </c>
    </row>
    <row r="376" spans="1:11" x14ac:dyDescent="0.25">
      <c r="A376" s="22"/>
      <c r="B376" s="22"/>
      <c r="C376" s="22"/>
      <c r="D376" s="7"/>
      <c r="E376" s="51" t="s">
        <v>239</v>
      </c>
      <c r="F376" s="95">
        <v>115</v>
      </c>
      <c r="G376" s="95">
        <v>115.04179999999999</v>
      </c>
      <c r="H376" s="95">
        <v>115.04179999999999</v>
      </c>
      <c r="I376" s="212">
        <f t="shared" si="34"/>
        <v>100</v>
      </c>
      <c r="J376" s="212">
        <f t="shared" si="35"/>
        <v>100.03634782608695</v>
      </c>
    </row>
    <row r="377" spans="1:11" x14ac:dyDescent="0.25">
      <c r="A377" s="22"/>
      <c r="B377" s="22"/>
      <c r="C377" s="22"/>
      <c r="D377" s="7"/>
      <c r="E377" s="51" t="s">
        <v>331</v>
      </c>
      <c r="F377" s="95">
        <v>986.1</v>
      </c>
      <c r="G377" s="95">
        <v>986.07257000000004</v>
      </c>
      <c r="H377" s="95">
        <v>986.07257000000004</v>
      </c>
      <c r="I377" s="212">
        <f t="shared" si="34"/>
        <v>100</v>
      </c>
      <c r="J377" s="212">
        <f t="shared" si="35"/>
        <v>99.99721833485448</v>
      </c>
    </row>
    <row r="378" spans="1:11" ht="26.25" x14ac:dyDescent="0.25">
      <c r="A378" s="29"/>
      <c r="B378" s="29"/>
      <c r="C378" s="29" t="s">
        <v>341</v>
      </c>
      <c r="D378" s="29"/>
      <c r="E378" s="49" t="s">
        <v>342</v>
      </c>
      <c r="F378" s="102">
        <f>F379+F401</f>
        <v>11334.379499999999</v>
      </c>
      <c r="G378" s="102">
        <f>G379+G401</f>
        <v>14889.50013</v>
      </c>
      <c r="H378" s="102">
        <f>H379+H401</f>
        <v>14879.15438</v>
      </c>
      <c r="I378" s="210">
        <f t="shared" si="34"/>
        <v>99.930516471945523</v>
      </c>
      <c r="J378" s="210">
        <f t="shared" si="35"/>
        <v>131.36581609959327</v>
      </c>
    </row>
    <row r="379" spans="1:11" ht="26.25" x14ac:dyDescent="0.25">
      <c r="A379" s="31"/>
      <c r="B379" s="31"/>
      <c r="C379" s="31" t="s">
        <v>343</v>
      </c>
      <c r="D379" s="31"/>
      <c r="E379" s="20" t="s">
        <v>344</v>
      </c>
      <c r="F379" s="96">
        <f>F387+F389+F385+F380+F392+F395</f>
        <v>9553.6149999999998</v>
      </c>
      <c r="G379" s="96">
        <f>G387+G389+G385+G380+G392+G395+G397</f>
        <v>12508.74798</v>
      </c>
      <c r="H379" s="96">
        <f>H387+H389+H385+H380+H392+H395+H397</f>
        <v>12508.666730000001</v>
      </c>
      <c r="I379" s="211">
        <f t="shared" si="34"/>
        <v>99.999350454576842</v>
      </c>
      <c r="J379" s="211">
        <f t="shared" si="35"/>
        <v>130.93209198821597</v>
      </c>
    </row>
    <row r="380" spans="1:11" x14ac:dyDescent="0.25">
      <c r="A380" s="11"/>
      <c r="B380" s="11"/>
      <c r="C380" s="7" t="s">
        <v>674</v>
      </c>
      <c r="D380" s="7"/>
      <c r="E380" s="18" t="s">
        <v>673</v>
      </c>
      <c r="F380" s="95">
        <f>F381</f>
        <v>3850.9149999999995</v>
      </c>
      <c r="G380" s="95">
        <f>G381</f>
        <v>3767.8830799999996</v>
      </c>
      <c r="H380" s="95">
        <f>H381</f>
        <v>3767.8830799999996</v>
      </c>
      <c r="I380" s="212">
        <f t="shared" si="34"/>
        <v>100</v>
      </c>
      <c r="J380" s="212">
        <f t="shared" si="35"/>
        <v>97.843839191464895</v>
      </c>
    </row>
    <row r="381" spans="1:11" ht="26.25" x14ac:dyDescent="0.25">
      <c r="A381" s="11"/>
      <c r="B381" s="11"/>
      <c r="C381" s="7"/>
      <c r="D381" s="7" t="s">
        <v>313</v>
      </c>
      <c r="E381" s="3" t="s">
        <v>314</v>
      </c>
      <c r="F381" s="95">
        <f>SUM(F382+F383+F384)</f>
        <v>3850.9149999999995</v>
      </c>
      <c r="G381" s="95">
        <f>SUM(G382+G383+G384)</f>
        <v>3767.8830799999996</v>
      </c>
      <c r="H381" s="95">
        <f>SUM(H382+H383+H384)</f>
        <v>3767.8830799999996</v>
      </c>
      <c r="I381" s="212">
        <f t="shared" si="34"/>
        <v>100</v>
      </c>
      <c r="J381" s="212">
        <f t="shared" si="35"/>
        <v>97.843839191464895</v>
      </c>
    </row>
    <row r="382" spans="1:11" x14ac:dyDescent="0.25">
      <c r="A382" s="11"/>
      <c r="B382" s="11"/>
      <c r="C382" s="7"/>
      <c r="D382" s="7"/>
      <c r="E382" s="51" t="s">
        <v>239</v>
      </c>
      <c r="F382" s="95">
        <v>3465.8229999999999</v>
      </c>
      <c r="G382" s="95">
        <v>3382.79108</v>
      </c>
      <c r="H382" s="95">
        <v>3382.79108</v>
      </c>
      <c r="I382" s="212">
        <f t="shared" si="34"/>
        <v>100</v>
      </c>
      <c r="J382" s="212">
        <f t="shared" si="35"/>
        <v>97.604265422671617</v>
      </c>
    </row>
    <row r="383" spans="1:11" x14ac:dyDescent="0.25">
      <c r="A383" s="11"/>
      <c r="B383" s="11"/>
      <c r="C383" s="7"/>
      <c r="D383" s="7"/>
      <c r="E383" s="51" t="s">
        <v>331</v>
      </c>
      <c r="F383" s="95">
        <v>192.54599999999999</v>
      </c>
      <c r="G383" s="95">
        <v>192.54599999999999</v>
      </c>
      <c r="H383" s="95">
        <v>192.54599999999999</v>
      </c>
      <c r="I383" s="212">
        <f t="shared" si="34"/>
        <v>100</v>
      </c>
      <c r="J383" s="212">
        <f t="shared" si="35"/>
        <v>100</v>
      </c>
    </row>
    <row r="384" spans="1:11" x14ac:dyDescent="0.25">
      <c r="A384" s="11"/>
      <c r="B384" s="11"/>
      <c r="C384" s="7"/>
      <c r="D384" s="7"/>
      <c r="E384" s="51" t="s">
        <v>337</v>
      </c>
      <c r="F384" s="107">
        <v>192.54599999999999</v>
      </c>
      <c r="G384" s="107">
        <v>192.54599999999999</v>
      </c>
      <c r="H384" s="107">
        <v>192.54599999999999</v>
      </c>
      <c r="I384" s="214">
        <f t="shared" si="34"/>
        <v>100</v>
      </c>
      <c r="J384" s="214">
        <f t="shared" si="35"/>
        <v>100</v>
      </c>
    </row>
    <row r="385" spans="1:10" ht="39" x14ac:dyDescent="0.25">
      <c r="A385" s="7"/>
      <c r="B385" s="7"/>
      <c r="C385" s="7" t="s">
        <v>349</v>
      </c>
      <c r="D385" s="11"/>
      <c r="E385" s="52" t="s">
        <v>345</v>
      </c>
      <c r="F385" s="107">
        <f>F386</f>
        <v>0</v>
      </c>
      <c r="G385" s="107">
        <f>G386</f>
        <v>40</v>
      </c>
      <c r="H385" s="107">
        <f>H386</f>
        <v>40</v>
      </c>
      <c r="I385" s="214">
        <f t="shared" si="34"/>
        <v>100</v>
      </c>
      <c r="J385" s="214"/>
    </row>
    <row r="386" spans="1:10" ht="26.25" customHeight="1" x14ac:dyDescent="0.25">
      <c r="A386" s="7"/>
      <c r="B386" s="7"/>
      <c r="C386" s="7"/>
      <c r="D386" s="7" t="s">
        <v>313</v>
      </c>
      <c r="E386" s="3" t="s">
        <v>314</v>
      </c>
      <c r="F386" s="107">
        <v>0</v>
      </c>
      <c r="G386" s="107">
        <v>40</v>
      </c>
      <c r="H386" s="107">
        <v>40</v>
      </c>
      <c r="I386" s="214">
        <f t="shared" si="34"/>
        <v>100</v>
      </c>
      <c r="J386" s="214"/>
    </row>
    <row r="387" spans="1:10" ht="25.5" x14ac:dyDescent="0.25">
      <c r="A387" s="15"/>
      <c r="B387" s="15"/>
      <c r="C387" s="15" t="s">
        <v>346</v>
      </c>
      <c r="D387" s="15"/>
      <c r="E387" s="1" t="s">
        <v>532</v>
      </c>
      <c r="F387" s="107">
        <v>2690</v>
      </c>
      <c r="G387" s="107">
        <v>2690</v>
      </c>
      <c r="H387" s="107">
        <v>2690</v>
      </c>
      <c r="I387" s="214">
        <f t="shared" si="34"/>
        <v>100</v>
      </c>
      <c r="J387" s="214">
        <f t="shared" si="35"/>
        <v>100</v>
      </c>
    </row>
    <row r="388" spans="1:10" ht="26.25" x14ac:dyDescent="0.25">
      <c r="A388" s="15"/>
      <c r="B388" s="15"/>
      <c r="C388" s="15"/>
      <c r="D388" s="7" t="s">
        <v>313</v>
      </c>
      <c r="E388" s="3" t="s">
        <v>314</v>
      </c>
      <c r="F388" s="107">
        <v>2690</v>
      </c>
      <c r="G388" s="107">
        <v>2690</v>
      </c>
      <c r="H388" s="107">
        <v>2690</v>
      </c>
      <c r="I388" s="214">
        <f t="shared" si="34"/>
        <v>100</v>
      </c>
      <c r="J388" s="214">
        <f t="shared" si="35"/>
        <v>100</v>
      </c>
    </row>
    <row r="389" spans="1:10" ht="25.5" x14ac:dyDescent="0.25">
      <c r="A389" s="15"/>
      <c r="B389" s="15"/>
      <c r="C389" s="15" t="s">
        <v>347</v>
      </c>
      <c r="D389" s="15"/>
      <c r="E389" s="1" t="s">
        <v>348</v>
      </c>
      <c r="F389" s="107">
        <f>F390+F391</f>
        <v>2074.8000000000002</v>
      </c>
      <c r="G389" s="107">
        <f>G390+G391</f>
        <v>1697.2268099999999</v>
      </c>
      <c r="H389" s="107">
        <f>H390+H391</f>
        <v>1697.1455599999999</v>
      </c>
      <c r="I389" s="214">
        <f t="shared" si="34"/>
        <v>99.995212778897837</v>
      </c>
      <c r="J389" s="214">
        <f t="shared" si="35"/>
        <v>81.801947657605538</v>
      </c>
    </row>
    <row r="390" spans="1:10" ht="26.25" x14ac:dyDescent="0.25">
      <c r="A390" s="15"/>
      <c r="B390" s="15"/>
      <c r="C390" s="15"/>
      <c r="D390" s="7" t="s">
        <v>313</v>
      </c>
      <c r="E390" s="3" t="s">
        <v>314</v>
      </c>
      <c r="F390" s="107">
        <v>1801</v>
      </c>
      <c r="G390" s="107">
        <v>1423.4268099999999</v>
      </c>
      <c r="H390" s="107">
        <v>1423.4155599999999</v>
      </c>
      <c r="I390" s="214">
        <f t="shared" ref="I390:I453" si="37">H390/G390*100</f>
        <v>99.999209653779104</v>
      </c>
      <c r="J390" s="214">
        <f t="shared" ref="J390:J453" si="38">G390/F390*100</f>
        <v>79.035358689616871</v>
      </c>
    </row>
    <row r="391" spans="1:10" ht="25.5" x14ac:dyDescent="0.25">
      <c r="A391" s="15"/>
      <c r="B391" s="15"/>
      <c r="C391" s="15"/>
      <c r="D391" s="7" t="s">
        <v>551</v>
      </c>
      <c r="E391" s="1" t="s">
        <v>552</v>
      </c>
      <c r="F391" s="107">
        <v>273.8</v>
      </c>
      <c r="G391" s="107">
        <v>273.8</v>
      </c>
      <c r="H391" s="107">
        <v>273.73</v>
      </c>
      <c r="I391" s="214">
        <f t="shared" si="37"/>
        <v>99.97443389335281</v>
      </c>
      <c r="J391" s="214">
        <f t="shared" si="38"/>
        <v>100</v>
      </c>
    </row>
    <row r="392" spans="1:10" x14ac:dyDescent="0.25">
      <c r="A392" s="15"/>
      <c r="B392" s="15"/>
      <c r="C392" s="15" t="s">
        <v>705</v>
      </c>
      <c r="D392" s="7"/>
      <c r="E392" s="3" t="s">
        <v>706</v>
      </c>
      <c r="F392" s="107">
        <f>F393+F394</f>
        <v>787.9</v>
      </c>
      <c r="G392" s="107">
        <f>G393+G394</f>
        <v>787.90619000000004</v>
      </c>
      <c r="H392" s="107">
        <f>H393+H394</f>
        <v>787.90619000000004</v>
      </c>
      <c r="I392" s="214">
        <f t="shared" si="37"/>
        <v>100</v>
      </c>
      <c r="J392" s="214">
        <f t="shared" si="38"/>
        <v>100.00078563269452</v>
      </c>
    </row>
    <row r="393" spans="1:10" ht="26.25" x14ac:dyDescent="0.25">
      <c r="A393" s="15"/>
      <c r="B393" s="15"/>
      <c r="C393" s="15"/>
      <c r="D393" s="7" t="s">
        <v>313</v>
      </c>
      <c r="E393" s="3" t="s">
        <v>314</v>
      </c>
      <c r="F393" s="107">
        <v>600</v>
      </c>
      <c r="G393" s="107">
        <v>600</v>
      </c>
      <c r="H393" s="107">
        <v>600</v>
      </c>
      <c r="I393" s="214">
        <f t="shared" si="37"/>
        <v>100</v>
      </c>
      <c r="J393" s="214">
        <f t="shared" si="38"/>
        <v>100</v>
      </c>
    </row>
    <row r="394" spans="1:10" ht="25.5" x14ac:dyDescent="0.25">
      <c r="A394" s="15"/>
      <c r="B394" s="15"/>
      <c r="C394" s="15"/>
      <c r="D394" s="7" t="s">
        <v>551</v>
      </c>
      <c r="E394" s="1" t="s">
        <v>552</v>
      </c>
      <c r="F394" s="107">
        <v>187.9</v>
      </c>
      <c r="G394" s="107">
        <v>187.90619000000001</v>
      </c>
      <c r="H394" s="107">
        <v>187.90619000000001</v>
      </c>
      <c r="I394" s="214">
        <f t="shared" si="37"/>
        <v>100</v>
      </c>
      <c r="J394" s="214">
        <f t="shared" si="38"/>
        <v>100.00329430548165</v>
      </c>
    </row>
    <row r="395" spans="1:10" x14ac:dyDescent="0.25">
      <c r="A395" s="15"/>
      <c r="B395" s="15"/>
      <c r="C395" s="15" t="s">
        <v>707</v>
      </c>
      <c r="D395" s="7"/>
      <c r="E395" s="3" t="s">
        <v>708</v>
      </c>
      <c r="F395" s="107">
        <f>F396</f>
        <v>150</v>
      </c>
      <c r="G395" s="107">
        <f>G396</f>
        <v>150</v>
      </c>
      <c r="H395" s="107">
        <f>H396</f>
        <v>150</v>
      </c>
      <c r="I395" s="214">
        <f t="shared" si="37"/>
        <v>100</v>
      </c>
      <c r="J395" s="214">
        <f t="shared" si="38"/>
        <v>100</v>
      </c>
    </row>
    <row r="396" spans="1:10" ht="26.25" x14ac:dyDescent="0.25">
      <c r="A396" s="15"/>
      <c r="B396" s="15"/>
      <c r="C396" s="15"/>
      <c r="D396" s="7" t="s">
        <v>313</v>
      </c>
      <c r="E396" s="3" t="s">
        <v>314</v>
      </c>
      <c r="F396" s="107">
        <v>150</v>
      </c>
      <c r="G396" s="107">
        <v>150</v>
      </c>
      <c r="H396" s="107">
        <v>150</v>
      </c>
      <c r="I396" s="214">
        <f t="shared" si="37"/>
        <v>100</v>
      </c>
      <c r="J396" s="214">
        <f t="shared" si="38"/>
        <v>100</v>
      </c>
    </row>
    <row r="397" spans="1:10" ht="26.25" x14ac:dyDescent="0.25">
      <c r="A397" s="15"/>
      <c r="B397" s="15"/>
      <c r="C397" s="15" t="s">
        <v>799</v>
      </c>
      <c r="D397" s="192"/>
      <c r="E397" s="122" t="s">
        <v>800</v>
      </c>
      <c r="F397" s="107"/>
      <c r="G397" s="107">
        <f>G398</f>
        <v>3375.7319000000002</v>
      </c>
      <c r="H397" s="107">
        <f>H398</f>
        <v>3375.7319000000002</v>
      </c>
      <c r="I397" s="214">
        <f t="shared" si="37"/>
        <v>100</v>
      </c>
      <c r="J397" s="214"/>
    </row>
    <row r="398" spans="1:10" ht="26.25" x14ac:dyDescent="0.25">
      <c r="A398" s="15"/>
      <c r="B398" s="15"/>
      <c r="C398" s="15"/>
      <c r="D398" s="192" t="s">
        <v>313</v>
      </c>
      <c r="E398" s="122" t="s">
        <v>314</v>
      </c>
      <c r="F398" s="107"/>
      <c r="G398" s="107">
        <f>G399+G400</f>
        <v>3375.7319000000002</v>
      </c>
      <c r="H398" s="107">
        <f>H399+H400</f>
        <v>3375.7319000000002</v>
      </c>
      <c r="I398" s="214">
        <f t="shared" si="37"/>
        <v>100</v>
      </c>
      <c r="J398" s="214"/>
    </row>
    <row r="399" spans="1:10" x14ac:dyDescent="0.25">
      <c r="A399" s="15"/>
      <c r="B399" s="15"/>
      <c r="C399" s="15"/>
      <c r="D399" s="192"/>
      <c r="E399" s="51" t="s">
        <v>239</v>
      </c>
      <c r="F399" s="107"/>
      <c r="G399" s="107">
        <v>3038.1587100000002</v>
      </c>
      <c r="H399" s="107">
        <v>3038.1587100000002</v>
      </c>
      <c r="I399" s="214">
        <f t="shared" si="37"/>
        <v>100</v>
      </c>
      <c r="J399" s="214"/>
    </row>
    <row r="400" spans="1:10" x14ac:dyDescent="0.25">
      <c r="A400" s="15"/>
      <c r="B400" s="15"/>
      <c r="C400" s="15"/>
      <c r="D400" s="192"/>
      <c r="E400" s="51" t="s">
        <v>331</v>
      </c>
      <c r="F400" s="107"/>
      <c r="G400" s="107">
        <v>337.57319000000001</v>
      </c>
      <c r="H400" s="107">
        <v>337.57319000000001</v>
      </c>
      <c r="I400" s="214">
        <f t="shared" si="37"/>
        <v>100</v>
      </c>
      <c r="J400" s="214"/>
    </row>
    <row r="401" spans="1:10" ht="26.25" customHeight="1" x14ac:dyDescent="0.25">
      <c r="A401" s="31"/>
      <c r="B401" s="31"/>
      <c r="C401" s="31" t="s">
        <v>350</v>
      </c>
      <c r="D401" s="34"/>
      <c r="E401" s="20" t="s">
        <v>351</v>
      </c>
      <c r="F401" s="96">
        <f>F402+F404+F406</f>
        <v>1780.7645</v>
      </c>
      <c r="G401" s="96">
        <f>G402+G404+G406+G408</f>
        <v>2380.7521500000003</v>
      </c>
      <c r="H401" s="96">
        <f>H402+H404+H406+H408</f>
        <v>2370.48765</v>
      </c>
      <c r="I401" s="211">
        <f t="shared" si="37"/>
        <v>99.568854741977233</v>
      </c>
      <c r="J401" s="211">
        <f t="shared" si="38"/>
        <v>133.69270052272495</v>
      </c>
    </row>
    <row r="402" spans="1:10" x14ac:dyDescent="0.25">
      <c r="A402" s="65"/>
      <c r="B402" s="65"/>
      <c r="C402" s="7" t="s">
        <v>352</v>
      </c>
      <c r="D402" s="53"/>
      <c r="E402" s="52" t="s">
        <v>353</v>
      </c>
      <c r="F402" s="107">
        <v>200.96449999999999</v>
      </c>
      <c r="G402" s="107">
        <f>G403</f>
        <v>0.96450000000000002</v>
      </c>
      <c r="H402" s="107">
        <f>H403</f>
        <v>0</v>
      </c>
      <c r="I402" s="214">
        <f t="shared" si="37"/>
        <v>0</v>
      </c>
      <c r="J402" s="214">
        <f t="shared" si="38"/>
        <v>0.47993551099821119</v>
      </c>
    </row>
    <row r="403" spans="1:10" ht="26.25" x14ac:dyDescent="0.25">
      <c r="A403" s="65"/>
      <c r="B403" s="65"/>
      <c r="C403" s="11"/>
      <c r="D403" s="7" t="s">
        <v>313</v>
      </c>
      <c r="E403" s="3" t="s">
        <v>314</v>
      </c>
      <c r="F403" s="107">
        <v>200.96449999999999</v>
      </c>
      <c r="G403" s="107">
        <v>0.96450000000000002</v>
      </c>
      <c r="H403" s="107">
        <v>0</v>
      </c>
      <c r="I403" s="214">
        <f t="shared" si="37"/>
        <v>0</v>
      </c>
      <c r="J403" s="214">
        <f t="shared" si="38"/>
        <v>0.47993551099821119</v>
      </c>
    </row>
    <row r="404" spans="1:10" ht="26.25" x14ac:dyDescent="0.25">
      <c r="A404" s="65"/>
      <c r="B404" s="65"/>
      <c r="C404" s="7" t="s">
        <v>356</v>
      </c>
      <c r="D404" s="22"/>
      <c r="E404" s="52" t="s">
        <v>357</v>
      </c>
      <c r="F404" s="107">
        <f>F405</f>
        <v>898.5</v>
      </c>
      <c r="G404" s="107">
        <f>G405</f>
        <v>898.48765000000003</v>
      </c>
      <c r="H404" s="107">
        <f>H405</f>
        <v>898.48765000000003</v>
      </c>
      <c r="I404" s="214">
        <f t="shared" si="37"/>
        <v>100</v>
      </c>
      <c r="J404" s="214">
        <f t="shared" si="38"/>
        <v>99.998625486922649</v>
      </c>
    </row>
    <row r="405" spans="1:10" ht="26.25" x14ac:dyDescent="0.25">
      <c r="A405" s="65"/>
      <c r="B405" s="65"/>
      <c r="C405" s="17"/>
      <c r="D405" s="7" t="s">
        <v>313</v>
      </c>
      <c r="E405" s="3" t="s">
        <v>314</v>
      </c>
      <c r="F405" s="107">
        <v>898.5</v>
      </c>
      <c r="G405" s="107">
        <v>898.48765000000003</v>
      </c>
      <c r="H405" s="107">
        <v>898.48765000000003</v>
      </c>
      <c r="I405" s="214">
        <f t="shared" si="37"/>
        <v>100</v>
      </c>
      <c r="J405" s="214">
        <f t="shared" si="38"/>
        <v>99.998625486922649</v>
      </c>
    </row>
    <row r="406" spans="1:10" ht="25.5" x14ac:dyDescent="0.25">
      <c r="A406" s="65"/>
      <c r="B406" s="65"/>
      <c r="C406" s="15" t="s">
        <v>533</v>
      </c>
      <c r="D406" s="17"/>
      <c r="E406" s="1" t="s">
        <v>358</v>
      </c>
      <c r="F406" s="107">
        <v>681.3</v>
      </c>
      <c r="G406" s="107">
        <v>681.3</v>
      </c>
      <c r="H406" s="107">
        <f>H407</f>
        <v>672</v>
      </c>
      <c r="I406" s="214">
        <f t="shared" si="37"/>
        <v>98.634962571554382</v>
      </c>
      <c r="J406" s="214">
        <f t="shared" si="38"/>
        <v>100</v>
      </c>
    </row>
    <row r="407" spans="1:10" ht="26.25" x14ac:dyDescent="0.25">
      <c r="A407" s="65"/>
      <c r="B407" s="65"/>
      <c r="C407" s="15"/>
      <c r="D407" s="7" t="s">
        <v>313</v>
      </c>
      <c r="E407" s="3" t="s">
        <v>314</v>
      </c>
      <c r="F407" s="107">
        <v>681.3</v>
      </c>
      <c r="G407" s="107">
        <v>681.3</v>
      </c>
      <c r="H407" s="107">
        <v>672</v>
      </c>
      <c r="I407" s="214">
        <f t="shared" si="37"/>
        <v>98.634962571554382</v>
      </c>
      <c r="J407" s="214">
        <f t="shared" si="38"/>
        <v>100</v>
      </c>
    </row>
    <row r="408" spans="1:10" x14ac:dyDescent="0.25">
      <c r="A408" s="65"/>
      <c r="B408" s="65"/>
      <c r="C408" s="7" t="s">
        <v>801</v>
      </c>
      <c r="D408" s="53"/>
      <c r="E408" s="52" t="s">
        <v>353</v>
      </c>
      <c r="F408" s="107"/>
      <c r="G408" s="107">
        <f>G409</f>
        <v>800</v>
      </c>
      <c r="H408" s="107">
        <f>H409</f>
        <v>800</v>
      </c>
      <c r="I408" s="214">
        <f t="shared" si="37"/>
        <v>100</v>
      </c>
      <c r="J408" s="214"/>
    </row>
    <row r="409" spans="1:10" ht="26.25" x14ac:dyDescent="0.25">
      <c r="A409" s="65"/>
      <c r="B409" s="65"/>
      <c r="C409" s="11"/>
      <c r="D409" s="192" t="s">
        <v>313</v>
      </c>
      <c r="E409" s="122" t="s">
        <v>314</v>
      </c>
      <c r="F409" s="107"/>
      <c r="G409" s="107">
        <f>G410+G411</f>
        <v>800</v>
      </c>
      <c r="H409" s="107">
        <f>H410+H411</f>
        <v>800</v>
      </c>
      <c r="I409" s="214">
        <f t="shared" si="37"/>
        <v>100</v>
      </c>
      <c r="J409" s="214"/>
    </row>
    <row r="410" spans="1:10" x14ac:dyDescent="0.25">
      <c r="A410" s="65"/>
      <c r="B410" s="65"/>
      <c r="C410" s="11"/>
      <c r="D410" s="192"/>
      <c r="E410" s="51" t="s">
        <v>239</v>
      </c>
      <c r="F410" s="107"/>
      <c r="G410" s="107">
        <v>600</v>
      </c>
      <c r="H410" s="107">
        <v>600</v>
      </c>
      <c r="I410" s="214">
        <f t="shared" si="37"/>
        <v>100</v>
      </c>
      <c r="J410" s="214"/>
    </row>
    <row r="411" spans="1:10" x14ac:dyDescent="0.25">
      <c r="A411" s="65"/>
      <c r="B411" s="65"/>
      <c r="C411" s="11"/>
      <c r="D411" s="192"/>
      <c r="E411" s="51" t="s">
        <v>331</v>
      </c>
      <c r="F411" s="107"/>
      <c r="G411" s="107">
        <v>200</v>
      </c>
      <c r="H411" s="107">
        <v>200</v>
      </c>
      <c r="I411" s="214">
        <f t="shared" si="37"/>
        <v>100</v>
      </c>
      <c r="J411" s="214"/>
    </row>
    <row r="412" spans="1:10" ht="26.25" x14ac:dyDescent="0.25">
      <c r="A412" s="29"/>
      <c r="B412" s="29"/>
      <c r="C412" s="29" t="s">
        <v>360</v>
      </c>
      <c r="D412" s="29"/>
      <c r="E412" s="49" t="s">
        <v>361</v>
      </c>
      <c r="F412" s="102">
        <f t="shared" ref="F412:H414" si="39">F413</f>
        <v>421.2</v>
      </c>
      <c r="G412" s="102">
        <f t="shared" si="39"/>
        <v>16217.9</v>
      </c>
      <c r="H412" s="102">
        <f t="shared" si="39"/>
        <v>16217.9</v>
      </c>
      <c r="I412" s="210">
        <f t="shared" si="37"/>
        <v>100</v>
      </c>
      <c r="J412" s="210">
        <f t="shared" si="38"/>
        <v>3850.4036087369423</v>
      </c>
    </row>
    <row r="413" spans="1:10" ht="26.25" x14ac:dyDescent="0.25">
      <c r="A413" s="31"/>
      <c r="B413" s="31"/>
      <c r="C413" s="31" t="s">
        <v>377</v>
      </c>
      <c r="D413" s="31"/>
      <c r="E413" s="20" t="s">
        <v>378</v>
      </c>
      <c r="F413" s="96">
        <f t="shared" si="39"/>
        <v>421.2</v>
      </c>
      <c r="G413" s="96">
        <f t="shared" si="39"/>
        <v>16217.9</v>
      </c>
      <c r="H413" s="96">
        <f t="shared" si="39"/>
        <v>16217.9</v>
      </c>
      <c r="I413" s="211">
        <f t="shared" si="37"/>
        <v>100</v>
      </c>
      <c r="J413" s="211">
        <f t="shared" si="38"/>
        <v>3850.4036087369423</v>
      </c>
    </row>
    <row r="414" spans="1:10" ht="25.5" x14ac:dyDescent="0.25">
      <c r="A414" s="65"/>
      <c r="B414" s="65"/>
      <c r="C414" s="7" t="s">
        <v>379</v>
      </c>
      <c r="D414" s="7"/>
      <c r="E414" s="21" t="s">
        <v>380</v>
      </c>
      <c r="F414" s="95">
        <f>F415</f>
        <v>421.2</v>
      </c>
      <c r="G414" s="95">
        <f t="shared" si="39"/>
        <v>16217.9</v>
      </c>
      <c r="H414" s="95">
        <f t="shared" si="39"/>
        <v>16217.9</v>
      </c>
      <c r="I414" s="212">
        <f t="shared" si="37"/>
        <v>100</v>
      </c>
      <c r="J414" s="212">
        <f t="shared" si="38"/>
        <v>3850.4036087369423</v>
      </c>
    </row>
    <row r="415" spans="1:10" ht="25.5" x14ac:dyDescent="0.25">
      <c r="A415" s="65"/>
      <c r="B415" s="65"/>
      <c r="C415" s="7"/>
      <c r="D415" s="7" t="s">
        <v>551</v>
      </c>
      <c r="E415" s="1" t="s">
        <v>552</v>
      </c>
      <c r="F415" s="95">
        <v>421.2</v>
      </c>
      <c r="G415" s="95">
        <v>16217.9</v>
      </c>
      <c r="H415" s="95">
        <v>16217.9</v>
      </c>
      <c r="I415" s="212">
        <f t="shared" si="37"/>
        <v>100</v>
      </c>
      <c r="J415" s="212">
        <f t="shared" si="38"/>
        <v>3850.4036087369423</v>
      </c>
    </row>
    <row r="416" spans="1:10" ht="38.25" x14ac:dyDescent="0.25">
      <c r="A416" s="77"/>
      <c r="B416" s="78"/>
      <c r="C416" s="79" t="s">
        <v>413</v>
      </c>
      <c r="D416" s="78"/>
      <c r="E416" s="80" t="s">
        <v>449</v>
      </c>
      <c r="F416" s="101">
        <f>F417+F420+F426</f>
        <v>9146.9050000000007</v>
      </c>
      <c r="G416" s="101">
        <f>G417+G420+G426</f>
        <v>9146.90798</v>
      </c>
      <c r="H416" s="101">
        <f>H417+H420+H426</f>
        <v>9146.9063200000001</v>
      </c>
      <c r="I416" s="226">
        <f t="shared" si="37"/>
        <v>99.99998185179075</v>
      </c>
      <c r="J416" s="226">
        <f t="shared" si="38"/>
        <v>100.00003257932602</v>
      </c>
    </row>
    <row r="417" spans="1:10" ht="26.25" x14ac:dyDescent="0.25">
      <c r="A417" s="31"/>
      <c r="B417" s="31"/>
      <c r="C417" s="31" t="s">
        <v>544</v>
      </c>
      <c r="D417" s="34"/>
      <c r="E417" s="32" t="s">
        <v>450</v>
      </c>
      <c r="F417" s="96">
        <f t="shared" ref="F417:H418" si="40">F418</f>
        <v>226</v>
      </c>
      <c r="G417" s="96">
        <f t="shared" si="40"/>
        <v>226</v>
      </c>
      <c r="H417" s="96">
        <f t="shared" si="40"/>
        <v>225.99834000000001</v>
      </c>
      <c r="I417" s="211">
        <f t="shared" si="37"/>
        <v>99.999265486725676</v>
      </c>
      <c r="J417" s="211">
        <f t="shared" si="38"/>
        <v>100</v>
      </c>
    </row>
    <row r="418" spans="1:10" x14ac:dyDescent="0.25">
      <c r="A418" s="4"/>
      <c r="B418" s="4"/>
      <c r="C418" s="4" t="s">
        <v>545</v>
      </c>
      <c r="D418" s="15"/>
      <c r="E418" s="1" t="s">
        <v>451</v>
      </c>
      <c r="F418" s="95">
        <f t="shared" si="40"/>
        <v>226</v>
      </c>
      <c r="G418" s="95">
        <f t="shared" si="40"/>
        <v>226</v>
      </c>
      <c r="H418" s="95">
        <f t="shared" si="40"/>
        <v>225.99834000000001</v>
      </c>
      <c r="I418" s="212">
        <f t="shared" si="37"/>
        <v>99.999265486725676</v>
      </c>
      <c r="J418" s="212">
        <f t="shared" si="38"/>
        <v>100</v>
      </c>
    </row>
    <row r="419" spans="1:10" ht="26.25" x14ac:dyDescent="0.25">
      <c r="A419" s="4"/>
      <c r="B419" s="4"/>
      <c r="C419" s="4"/>
      <c r="D419" s="7" t="s">
        <v>313</v>
      </c>
      <c r="E419" s="3" t="s">
        <v>314</v>
      </c>
      <c r="F419" s="95">
        <v>226</v>
      </c>
      <c r="G419" s="95">
        <v>226</v>
      </c>
      <c r="H419" s="95">
        <v>225.99834000000001</v>
      </c>
      <c r="I419" s="212">
        <f t="shared" si="37"/>
        <v>99.999265486725676</v>
      </c>
      <c r="J419" s="212">
        <f t="shared" si="38"/>
        <v>100</v>
      </c>
    </row>
    <row r="420" spans="1:10" ht="26.25" x14ac:dyDescent="0.25">
      <c r="A420" s="31"/>
      <c r="B420" s="31"/>
      <c r="C420" s="31" t="s">
        <v>546</v>
      </c>
      <c r="D420" s="34"/>
      <c r="E420" s="32" t="s">
        <v>452</v>
      </c>
      <c r="F420" s="96">
        <f>F421</f>
        <v>6605.8760000000002</v>
      </c>
      <c r="G420" s="96">
        <f>G421</f>
        <v>6605.8756800000001</v>
      </c>
      <c r="H420" s="96">
        <f>H421</f>
        <v>6605.8756800000001</v>
      </c>
      <c r="I420" s="211">
        <f t="shared" si="37"/>
        <v>100</v>
      </c>
      <c r="J420" s="211">
        <f t="shared" si="38"/>
        <v>99.999995155827932</v>
      </c>
    </row>
    <row r="421" spans="1:10" ht="25.5" x14ac:dyDescent="0.25">
      <c r="A421" s="4"/>
      <c r="B421" s="4"/>
      <c r="C421" s="4" t="s">
        <v>547</v>
      </c>
      <c r="D421" s="15"/>
      <c r="E421" s="1" t="s">
        <v>453</v>
      </c>
      <c r="F421" s="95">
        <f>F423+F424+F425</f>
        <v>6605.8760000000002</v>
      </c>
      <c r="G421" s="95">
        <f>G423+G424+G425</f>
        <v>6605.8756800000001</v>
      </c>
      <c r="H421" s="95">
        <f>H423+H424+H425</f>
        <v>6605.8756800000001</v>
      </c>
      <c r="I421" s="212">
        <f t="shared" si="37"/>
        <v>100</v>
      </c>
      <c r="J421" s="212">
        <f t="shared" si="38"/>
        <v>99.999995155827932</v>
      </c>
    </row>
    <row r="422" spans="1:10" ht="26.25" x14ac:dyDescent="0.25">
      <c r="A422" s="4"/>
      <c r="B422" s="4"/>
      <c r="C422" s="4"/>
      <c r="D422" s="7" t="s">
        <v>313</v>
      </c>
      <c r="E422" s="3" t="s">
        <v>314</v>
      </c>
      <c r="F422" s="95">
        <f>F423+F425+F424</f>
        <v>6605.8760000000002</v>
      </c>
      <c r="G422" s="95">
        <f>G423+G425+G424</f>
        <v>6605.8756800000001</v>
      </c>
      <c r="H422" s="95">
        <f>H423+H425+H424</f>
        <v>6605.8756800000001</v>
      </c>
      <c r="I422" s="212">
        <f t="shared" si="37"/>
        <v>100</v>
      </c>
      <c r="J422" s="212">
        <f t="shared" si="38"/>
        <v>99.999995155827932</v>
      </c>
    </row>
    <row r="423" spans="1:10" x14ac:dyDescent="0.25">
      <c r="A423" s="4"/>
      <c r="B423" s="4"/>
      <c r="C423" s="4"/>
      <c r="D423" s="7"/>
      <c r="E423" s="3" t="s">
        <v>213</v>
      </c>
      <c r="F423" s="95">
        <f>5648+0.024</f>
        <v>5648.0240000000003</v>
      </c>
      <c r="G423" s="95">
        <v>5648.0237000000006</v>
      </c>
      <c r="H423" s="95">
        <v>5648.0237000000006</v>
      </c>
      <c r="I423" s="212">
        <f t="shared" si="37"/>
        <v>100</v>
      </c>
      <c r="J423" s="212">
        <f t="shared" si="38"/>
        <v>99.999994688407838</v>
      </c>
    </row>
    <row r="424" spans="1:10" x14ac:dyDescent="0.25">
      <c r="A424" s="4"/>
      <c r="B424" s="4"/>
      <c r="C424" s="4"/>
      <c r="D424" s="7"/>
      <c r="E424" s="3" t="s">
        <v>210</v>
      </c>
      <c r="F424" s="95">
        <f>297.3-0.036</f>
        <v>297.26400000000001</v>
      </c>
      <c r="G424" s="95">
        <v>297.26441</v>
      </c>
      <c r="H424" s="95">
        <v>297.26441</v>
      </c>
      <c r="I424" s="212">
        <f t="shared" si="37"/>
        <v>100</v>
      </c>
      <c r="J424" s="212">
        <f t="shared" si="38"/>
        <v>100.00013792453845</v>
      </c>
    </row>
    <row r="425" spans="1:10" x14ac:dyDescent="0.25">
      <c r="A425" s="4"/>
      <c r="B425" s="4"/>
      <c r="C425" s="4"/>
      <c r="D425" s="7"/>
      <c r="E425" s="3" t="s">
        <v>165</v>
      </c>
      <c r="F425" s="95">
        <f>660.6-0.012</f>
        <v>660.58800000000008</v>
      </c>
      <c r="G425" s="95">
        <v>660.58757000000003</v>
      </c>
      <c r="H425" s="95">
        <v>660.58757000000003</v>
      </c>
      <c r="I425" s="212">
        <f t="shared" si="37"/>
        <v>100</v>
      </c>
      <c r="J425" s="212">
        <f t="shared" si="38"/>
        <v>99.99993490647725</v>
      </c>
    </row>
    <row r="426" spans="1:10" ht="26.25" x14ac:dyDescent="0.25">
      <c r="A426" s="31"/>
      <c r="B426" s="31"/>
      <c r="C426" s="31" t="s">
        <v>548</v>
      </c>
      <c r="D426" s="34"/>
      <c r="E426" s="32" t="s">
        <v>454</v>
      </c>
      <c r="F426" s="96">
        <f>F427</f>
        <v>2315.029</v>
      </c>
      <c r="G426" s="96">
        <f>G427</f>
        <v>2315.0322999999999</v>
      </c>
      <c r="H426" s="96">
        <f>H427</f>
        <v>2315.0322999999999</v>
      </c>
      <c r="I426" s="211">
        <f t="shared" si="37"/>
        <v>100</v>
      </c>
      <c r="J426" s="211">
        <f t="shared" si="38"/>
        <v>100.00014254681042</v>
      </c>
    </row>
    <row r="427" spans="1:10" ht="25.5" x14ac:dyDescent="0.25">
      <c r="A427" s="65"/>
      <c r="B427" s="65"/>
      <c r="C427" s="4" t="s">
        <v>549</v>
      </c>
      <c r="D427" s="15"/>
      <c r="E427" s="1" t="s">
        <v>455</v>
      </c>
      <c r="F427" s="95">
        <f>F429+F430</f>
        <v>2315.029</v>
      </c>
      <c r="G427" s="95">
        <f>G429+G430</f>
        <v>2315.0322999999999</v>
      </c>
      <c r="H427" s="95">
        <f>H429+H430</f>
        <v>2315.0322999999999</v>
      </c>
      <c r="I427" s="212">
        <f t="shared" si="37"/>
        <v>100</v>
      </c>
      <c r="J427" s="212">
        <f t="shared" si="38"/>
        <v>100.00014254681042</v>
      </c>
    </row>
    <row r="428" spans="1:10" ht="26.25" x14ac:dyDescent="0.25">
      <c r="A428" s="65"/>
      <c r="B428" s="65"/>
      <c r="C428" s="4"/>
      <c r="D428" s="7" t="s">
        <v>313</v>
      </c>
      <c r="E428" s="3" t="s">
        <v>314</v>
      </c>
      <c r="F428" s="95">
        <v>2398.6999999999998</v>
      </c>
      <c r="G428" s="95">
        <f>G429+G430</f>
        <v>2315.0322999999999</v>
      </c>
      <c r="H428" s="95">
        <f>H429+H430</f>
        <v>2315.0322999999999</v>
      </c>
      <c r="I428" s="212">
        <f t="shared" si="37"/>
        <v>100</v>
      </c>
      <c r="J428" s="212">
        <f t="shared" si="38"/>
        <v>96.511956476424729</v>
      </c>
    </row>
    <row r="429" spans="1:10" x14ac:dyDescent="0.25">
      <c r="A429" s="65"/>
      <c r="B429" s="65"/>
      <c r="C429" s="4"/>
      <c r="D429" s="7"/>
      <c r="E429" s="3" t="s">
        <v>210</v>
      </c>
      <c r="F429" s="95">
        <v>2083.529</v>
      </c>
      <c r="G429" s="95">
        <v>2083.52907</v>
      </c>
      <c r="H429" s="95">
        <v>2083.52907</v>
      </c>
      <c r="I429" s="212">
        <f t="shared" si="37"/>
        <v>100</v>
      </c>
      <c r="J429" s="212">
        <f t="shared" si="38"/>
        <v>100.00000335968447</v>
      </c>
    </row>
    <row r="430" spans="1:10" x14ac:dyDescent="0.25">
      <c r="A430" s="65"/>
      <c r="B430" s="65"/>
      <c r="C430" s="4"/>
      <c r="D430" s="7"/>
      <c r="E430" s="3" t="s">
        <v>165</v>
      </c>
      <c r="F430" s="95">
        <v>231.5</v>
      </c>
      <c r="G430" s="95">
        <v>231.50322999999997</v>
      </c>
      <c r="H430" s="95">
        <v>231.50322999999997</v>
      </c>
      <c r="I430" s="212">
        <f t="shared" si="37"/>
        <v>100</v>
      </c>
      <c r="J430" s="212">
        <f t="shared" si="38"/>
        <v>100.00139524838012</v>
      </c>
    </row>
    <row r="431" spans="1:10" s="40" customFormat="1" x14ac:dyDescent="0.25">
      <c r="A431" s="185"/>
      <c r="B431" s="141"/>
      <c r="C431" s="84" t="s">
        <v>456</v>
      </c>
      <c r="D431" s="83"/>
      <c r="E431" s="85" t="s">
        <v>457</v>
      </c>
      <c r="F431" s="142">
        <f t="shared" ref="F431:H432" si="41">F432</f>
        <v>67.8</v>
      </c>
      <c r="G431" s="142">
        <f t="shared" si="41"/>
        <v>67.8</v>
      </c>
      <c r="H431" s="142">
        <f t="shared" si="41"/>
        <v>67.8</v>
      </c>
      <c r="I431" s="228">
        <f t="shared" si="37"/>
        <v>100</v>
      </c>
      <c r="J431" s="228">
        <f t="shared" si="38"/>
        <v>100</v>
      </c>
    </row>
    <row r="432" spans="1:10" s="40" customFormat="1" ht="39" x14ac:dyDescent="0.25">
      <c r="A432" s="126"/>
      <c r="B432" s="59"/>
      <c r="C432" s="59" t="s">
        <v>465</v>
      </c>
      <c r="D432" s="59"/>
      <c r="E432" s="61" t="s">
        <v>466</v>
      </c>
      <c r="F432" s="111">
        <f t="shared" si="41"/>
        <v>67.8</v>
      </c>
      <c r="G432" s="111">
        <f t="shared" si="41"/>
        <v>67.8</v>
      </c>
      <c r="H432" s="111">
        <f t="shared" si="41"/>
        <v>67.8</v>
      </c>
      <c r="I432" s="222">
        <f t="shared" si="37"/>
        <v>100</v>
      </c>
      <c r="J432" s="222">
        <f t="shared" si="38"/>
        <v>100</v>
      </c>
    </row>
    <row r="433" spans="1:10" ht="25.5" x14ac:dyDescent="0.25">
      <c r="A433" s="65"/>
      <c r="B433" s="65"/>
      <c r="C433" s="22" t="s">
        <v>783</v>
      </c>
      <c r="D433" s="15"/>
      <c r="E433" s="21" t="s">
        <v>782</v>
      </c>
      <c r="F433" s="95">
        <v>67.8</v>
      </c>
      <c r="G433" s="95">
        <v>67.8</v>
      </c>
      <c r="H433" s="95">
        <v>67.8</v>
      </c>
      <c r="I433" s="212">
        <f t="shared" si="37"/>
        <v>100</v>
      </c>
      <c r="J433" s="212">
        <f t="shared" si="38"/>
        <v>100</v>
      </c>
    </row>
    <row r="434" spans="1:10" ht="25.5" x14ac:dyDescent="0.25">
      <c r="A434" s="65"/>
      <c r="B434" s="65"/>
      <c r="C434" s="16"/>
      <c r="D434" s="15" t="s">
        <v>551</v>
      </c>
      <c r="E434" s="1" t="s">
        <v>552</v>
      </c>
      <c r="F434" s="95">
        <v>67.8</v>
      </c>
      <c r="G434" s="95">
        <v>67.8</v>
      </c>
      <c r="H434" s="95">
        <v>67.8</v>
      </c>
      <c r="I434" s="212">
        <f t="shared" si="37"/>
        <v>100</v>
      </c>
      <c r="J434" s="212">
        <f t="shared" si="38"/>
        <v>100</v>
      </c>
    </row>
    <row r="435" spans="1:10" x14ac:dyDescent="0.25">
      <c r="A435" s="65"/>
      <c r="B435" s="16" t="s">
        <v>608</v>
      </c>
      <c r="C435" s="70"/>
      <c r="D435" s="16"/>
      <c r="E435" s="71" t="s">
        <v>609</v>
      </c>
      <c r="F435" s="100">
        <v>15947.699999999999</v>
      </c>
      <c r="G435" s="100">
        <v>0</v>
      </c>
      <c r="H435" s="100">
        <v>0</v>
      </c>
      <c r="I435" s="212"/>
      <c r="J435" s="212">
        <f t="shared" si="38"/>
        <v>0</v>
      </c>
    </row>
    <row r="436" spans="1:10" ht="25.5" x14ac:dyDescent="0.25">
      <c r="A436" s="65"/>
      <c r="B436" s="16"/>
      <c r="C436" s="70" t="s">
        <v>4</v>
      </c>
      <c r="D436" s="16"/>
      <c r="E436" s="74" t="s">
        <v>5</v>
      </c>
      <c r="F436" s="100">
        <v>15947.699999999999</v>
      </c>
      <c r="G436" s="100">
        <v>0</v>
      </c>
      <c r="H436" s="100">
        <v>0</v>
      </c>
      <c r="I436" s="212"/>
      <c r="J436" s="212">
        <f t="shared" si="38"/>
        <v>0</v>
      </c>
    </row>
    <row r="437" spans="1:10" ht="25.5" x14ac:dyDescent="0.25">
      <c r="A437" s="199"/>
      <c r="B437" s="78"/>
      <c r="C437" s="79" t="s">
        <v>323</v>
      </c>
      <c r="D437" s="78"/>
      <c r="E437" s="80" t="s">
        <v>324</v>
      </c>
      <c r="F437" s="204">
        <v>15947.699999999999</v>
      </c>
      <c r="G437" s="204">
        <v>0</v>
      </c>
      <c r="H437" s="204">
        <v>0</v>
      </c>
      <c r="I437" s="233"/>
      <c r="J437" s="233">
        <f t="shared" si="38"/>
        <v>0</v>
      </c>
    </row>
    <row r="438" spans="1:10" ht="26.25" x14ac:dyDescent="0.25">
      <c r="A438" s="184"/>
      <c r="B438" s="29"/>
      <c r="C438" s="29" t="s">
        <v>360</v>
      </c>
      <c r="D438" s="29"/>
      <c r="E438" s="49" t="s">
        <v>361</v>
      </c>
      <c r="F438" s="102">
        <v>15947.699999999999</v>
      </c>
      <c r="G438" s="102">
        <v>0</v>
      </c>
      <c r="H438" s="102">
        <v>0</v>
      </c>
      <c r="I438" s="234"/>
      <c r="J438" s="234">
        <f t="shared" si="38"/>
        <v>0</v>
      </c>
    </row>
    <row r="439" spans="1:10" ht="26.25" x14ac:dyDescent="0.25">
      <c r="A439" s="98"/>
      <c r="B439" s="31"/>
      <c r="C439" s="31" t="s">
        <v>377</v>
      </c>
      <c r="D439" s="31"/>
      <c r="E439" s="20" t="s">
        <v>378</v>
      </c>
      <c r="F439" s="96">
        <v>15947.699999999999</v>
      </c>
      <c r="G439" s="96">
        <v>0</v>
      </c>
      <c r="H439" s="96">
        <v>0</v>
      </c>
      <c r="I439" s="216"/>
      <c r="J439" s="211">
        <f t="shared" si="38"/>
        <v>0</v>
      </c>
    </row>
    <row r="440" spans="1:10" ht="25.5" x14ac:dyDescent="0.25">
      <c r="A440" s="65"/>
      <c r="B440" s="65"/>
      <c r="C440" s="7" t="s">
        <v>379</v>
      </c>
      <c r="D440" s="7"/>
      <c r="E440" s="21" t="s">
        <v>380</v>
      </c>
      <c r="F440" s="95">
        <v>15947.699999999999</v>
      </c>
      <c r="G440" s="95">
        <v>0</v>
      </c>
      <c r="H440" s="95">
        <v>0</v>
      </c>
      <c r="I440" s="212"/>
      <c r="J440" s="212">
        <f t="shared" si="38"/>
        <v>0</v>
      </c>
    </row>
    <row r="441" spans="1:10" ht="25.5" x14ac:dyDescent="0.25">
      <c r="A441" s="65"/>
      <c r="B441" s="65"/>
      <c r="C441" s="7"/>
      <c r="D441" s="7" t="s">
        <v>551</v>
      </c>
      <c r="E441" s="1" t="s">
        <v>552</v>
      </c>
      <c r="F441" s="95">
        <v>15947.699999999999</v>
      </c>
      <c r="G441" s="95">
        <v>0</v>
      </c>
      <c r="H441" s="95">
        <v>0</v>
      </c>
      <c r="I441" s="212"/>
      <c r="J441" s="212">
        <f t="shared" si="38"/>
        <v>0</v>
      </c>
    </row>
    <row r="442" spans="1:10" x14ac:dyDescent="0.25">
      <c r="A442" s="65"/>
      <c r="B442" s="16" t="s">
        <v>610</v>
      </c>
      <c r="C442" s="70"/>
      <c r="D442" s="69"/>
      <c r="E442" s="71" t="s">
        <v>611</v>
      </c>
      <c r="F442" s="100">
        <f t="shared" ref="F442:H446" si="42">F443</f>
        <v>76585.340000000011</v>
      </c>
      <c r="G442" s="100">
        <f t="shared" si="42"/>
        <v>130163.94859</v>
      </c>
      <c r="H442" s="100">
        <f t="shared" si="42"/>
        <v>114860.12850999998</v>
      </c>
      <c r="I442" s="208">
        <f t="shared" si="37"/>
        <v>88.242658396753839</v>
      </c>
      <c r="J442" s="208">
        <f t="shared" si="38"/>
        <v>169.95935330443135</v>
      </c>
    </row>
    <row r="443" spans="1:10" x14ac:dyDescent="0.25">
      <c r="A443" s="65"/>
      <c r="B443" s="16" t="s">
        <v>612</v>
      </c>
      <c r="C443" s="70"/>
      <c r="D443" s="69"/>
      <c r="E443" s="71" t="s">
        <v>613</v>
      </c>
      <c r="F443" s="100">
        <f t="shared" si="42"/>
        <v>76585.340000000011</v>
      </c>
      <c r="G443" s="100">
        <f t="shared" si="42"/>
        <v>130163.94859</v>
      </c>
      <c r="H443" s="100">
        <f t="shared" si="42"/>
        <v>114860.12850999998</v>
      </c>
      <c r="I443" s="208">
        <f t="shared" si="37"/>
        <v>88.242658396753839</v>
      </c>
      <c r="J443" s="208">
        <f t="shared" si="38"/>
        <v>169.95935330443135</v>
      </c>
    </row>
    <row r="444" spans="1:10" ht="25.5" x14ac:dyDescent="0.25">
      <c r="A444" s="65"/>
      <c r="B444" s="16"/>
      <c r="C444" s="70" t="s">
        <v>4</v>
      </c>
      <c r="D444" s="69"/>
      <c r="E444" s="74" t="s">
        <v>5</v>
      </c>
      <c r="F444" s="100">
        <f t="shared" si="42"/>
        <v>76585.340000000011</v>
      </c>
      <c r="G444" s="100">
        <f t="shared" si="42"/>
        <v>130163.94859</v>
      </c>
      <c r="H444" s="100">
        <f t="shared" si="42"/>
        <v>114860.12850999998</v>
      </c>
      <c r="I444" s="208">
        <f t="shared" si="37"/>
        <v>88.242658396753839</v>
      </c>
      <c r="J444" s="208">
        <f t="shared" si="38"/>
        <v>169.95935330443135</v>
      </c>
    </row>
    <row r="445" spans="1:10" ht="25.5" x14ac:dyDescent="0.25">
      <c r="A445" s="77"/>
      <c r="B445" s="78"/>
      <c r="C445" s="79" t="s">
        <v>60</v>
      </c>
      <c r="D445" s="78"/>
      <c r="E445" s="80" t="s">
        <v>61</v>
      </c>
      <c r="F445" s="101">
        <f t="shared" si="42"/>
        <v>76585.340000000011</v>
      </c>
      <c r="G445" s="101">
        <f t="shared" si="42"/>
        <v>130163.94859</v>
      </c>
      <c r="H445" s="101">
        <f t="shared" si="42"/>
        <v>114860.12850999998</v>
      </c>
      <c r="I445" s="226">
        <f t="shared" si="37"/>
        <v>88.242658396753839</v>
      </c>
      <c r="J445" s="226">
        <f t="shared" si="38"/>
        <v>169.95935330443135</v>
      </c>
    </row>
    <row r="446" spans="1:10" x14ac:dyDescent="0.25">
      <c r="A446" s="29"/>
      <c r="B446" s="29"/>
      <c r="C446" s="29" t="s">
        <v>80</v>
      </c>
      <c r="D446" s="29"/>
      <c r="E446" s="49" t="s">
        <v>81</v>
      </c>
      <c r="F446" s="102">
        <f t="shared" si="42"/>
        <v>76585.340000000011</v>
      </c>
      <c r="G446" s="102">
        <f t="shared" si="42"/>
        <v>130163.94859</v>
      </c>
      <c r="H446" s="102">
        <f t="shared" si="42"/>
        <v>114860.12850999998</v>
      </c>
      <c r="I446" s="210">
        <f t="shared" si="37"/>
        <v>88.242658396753839</v>
      </c>
      <c r="J446" s="210">
        <f t="shared" si="38"/>
        <v>169.95935330443135</v>
      </c>
    </row>
    <row r="447" spans="1:10" s="37" customFormat="1" ht="39" x14ac:dyDescent="0.25">
      <c r="A447" s="31"/>
      <c r="B447" s="31"/>
      <c r="C447" s="31" t="s">
        <v>109</v>
      </c>
      <c r="D447" s="31"/>
      <c r="E447" s="32" t="s">
        <v>110</v>
      </c>
      <c r="F447" s="96">
        <f>F448+F455+F457</f>
        <v>76585.340000000011</v>
      </c>
      <c r="G447" s="96">
        <f>G448+G455+G457</f>
        <v>130163.94859</v>
      </c>
      <c r="H447" s="96">
        <f>H448+H455+H457</f>
        <v>114860.12850999998</v>
      </c>
      <c r="I447" s="211">
        <f t="shared" si="37"/>
        <v>88.242658396753839</v>
      </c>
      <c r="J447" s="211">
        <f t="shared" si="38"/>
        <v>169.95935330443135</v>
      </c>
    </row>
    <row r="448" spans="1:10" s="37" customFormat="1" ht="25.5" x14ac:dyDescent="0.25">
      <c r="A448" s="66"/>
      <c r="B448" s="66"/>
      <c r="C448" s="7" t="s">
        <v>111</v>
      </c>
      <c r="D448" s="7"/>
      <c r="E448" s="2" t="s">
        <v>112</v>
      </c>
      <c r="F448" s="107">
        <f>F450+F451+F452</f>
        <v>75789.740000000005</v>
      </c>
      <c r="G448" s="107">
        <f>G450+G451+G452</f>
        <v>129368.31</v>
      </c>
      <c r="H448" s="107">
        <f>H450+H451+H452</f>
        <v>114171.58622999999</v>
      </c>
      <c r="I448" s="214">
        <f t="shared" si="37"/>
        <v>88.253132648946249</v>
      </c>
      <c r="J448" s="214">
        <f t="shared" si="38"/>
        <v>170.69369811797742</v>
      </c>
    </row>
    <row r="449" spans="1:10" s="37" customFormat="1" ht="26.25" x14ac:dyDescent="0.25">
      <c r="A449" s="66"/>
      <c r="B449" s="66"/>
      <c r="C449" s="7"/>
      <c r="D449" s="7" t="s">
        <v>339</v>
      </c>
      <c r="E449" s="3" t="s">
        <v>340</v>
      </c>
      <c r="F449" s="107">
        <f>F450+F451+F452</f>
        <v>75789.740000000005</v>
      </c>
      <c r="G449" s="107">
        <f>G450+G451+G452</f>
        <v>129368.31</v>
      </c>
      <c r="H449" s="107">
        <f>H450+H451+H452</f>
        <v>114171.58622999999</v>
      </c>
      <c r="I449" s="214">
        <f t="shared" si="37"/>
        <v>88.253132648946249</v>
      </c>
      <c r="J449" s="214">
        <f t="shared" si="38"/>
        <v>170.69369811797742</v>
      </c>
    </row>
    <row r="450" spans="1:10" x14ac:dyDescent="0.25">
      <c r="A450" s="65"/>
      <c r="B450" s="65"/>
      <c r="C450" s="7"/>
      <c r="D450" s="7"/>
      <c r="E450" s="3" t="s">
        <v>113</v>
      </c>
      <c r="F450" s="107">
        <v>50000</v>
      </c>
      <c r="G450" s="107">
        <v>93219.06</v>
      </c>
      <c r="H450" s="107">
        <v>78091.929319999996</v>
      </c>
      <c r="I450" s="214">
        <f t="shared" si="37"/>
        <v>83.772491720040946</v>
      </c>
      <c r="J450" s="214">
        <f t="shared" si="38"/>
        <v>186.43812</v>
      </c>
    </row>
    <row r="451" spans="1:10" x14ac:dyDescent="0.25">
      <c r="A451" s="65"/>
      <c r="B451" s="65"/>
      <c r="C451" s="7"/>
      <c r="D451" s="7"/>
      <c r="E451" s="3" t="s">
        <v>114</v>
      </c>
      <c r="F451" s="107">
        <v>8338.9</v>
      </c>
      <c r="G451" s="107">
        <v>18698.39</v>
      </c>
      <c r="H451" s="107">
        <v>18698.39</v>
      </c>
      <c r="I451" s="214">
        <f t="shared" si="37"/>
        <v>100</v>
      </c>
      <c r="J451" s="214">
        <f t="shared" si="38"/>
        <v>224.23089376296633</v>
      </c>
    </row>
    <row r="452" spans="1:10" x14ac:dyDescent="0.25">
      <c r="A452" s="65"/>
      <c r="B452" s="65"/>
      <c r="C452" s="7"/>
      <c r="D452" s="7"/>
      <c r="E452" s="3" t="s">
        <v>115</v>
      </c>
      <c r="F452" s="107">
        <v>17450.84</v>
      </c>
      <c r="G452" s="107">
        <v>17450.86</v>
      </c>
      <c r="H452" s="107">
        <v>17381.266909999998</v>
      </c>
      <c r="I452" s="214">
        <f t="shared" si="37"/>
        <v>99.601205384720288</v>
      </c>
      <c r="J452" s="214">
        <f t="shared" si="38"/>
        <v>100.00011460766358</v>
      </c>
    </row>
    <row r="453" spans="1:10" x14ac:dyDescent="0.25">
      <c r="A453" s="141"/>
      <c r="B453" s="141"/>
      <c r="C453" s="139" t="s">
        <v>563</v>
      </c>
      <c r="D453" s="139"/>
      <c r="E453" s="140" t="s">
        <v>564</v>
      </c>
      <c r="F453" s="137">
        <f>F454</f>
        <v>795.6</v>
      </c>
      <c r="G453" s="137">
        <f>G454</f>
        <v>795.63859000000002</v>
      </c>
      <c r="H453" s="137">
        <f>H454</f>
        <v>688.54228000000001</v>
      </c>
      <c r="I453" s="230">
        <f t="shared" si="37"/>
        <v>86.539578227345658</v>
      </c>
      <c r="J453" s="230">
        <f t="shared" si="38"/>
        <v>100.00485042735043</v>
      </c>
    </row>
    <row r="454" spans="1:10" ht="38.25" x14ac:dyDescent="0.25">
      <c r="A454" s="93"/>
      <c r="B454" s="93"/>
      <c r="C454" s="128" t="s">
        <v>465</v>
      </c>
      <c r="D454" s="129"/>
      <c r="E454" s="130" t="s">
        <v>605</v>
      </c>
      <c r="F454" s="111">
        <f>F455+F457</f>
        <v>795.6</v>
      </c>
      <c r="G454" s="111">
        <f>G455+G457</f>
        <v>795.63859000000002</v>
      </c>
      <c r="H454" s="111">
        <f>H455+H457</f>
        <v>688.54228000000001</v>
      </c>
      <c r="I454" s="222">
        <f t="shared" ref="I454:I517" si="43">H454/G454*100</f>
        <v>86.539578227345658</v>
      </c>
      <c r="J454" s="222">
        <f t="shared" ref="J454:J517" si="44">G454/F454*100</f>
        <v>100.00485042735043</v>
      </c>
    </row>
    <row r="455" spans="1:10" ht="38.25" x14ac:dyDescent="0.25">
      <c r="A455" s="65"/>
      <c r="B455" s="65"/>
      <c r="C455" s="22" t="s">
        <v>496</v>
      </c>
      <c r="D455" s="15"/>
      <c r="E455" s="1" t="s">
        <v>497</v>
      </c>
      <c r="F455" s="95">
        <v>590</v>
      </c>
      <c r="G455" s="95">
        <v>590</v>
      </c>
      <c r="H455" s="95">
        <v>590</v>
      </c>
      <c r="I455" s="212">
        <f t="shared" si="43"/>
        <v>100</v>
      </c>
      <c r="J455" s="212">
        <f t="shared" si="44"/>
        <v>100</v>
      </c>
    </row>
    <row r="456" spans="1:10" ht="25.5" x14ac:dyDescent="0.25">
      <c r="A456" s="65"/>
      <c r="B456" s="65"/>
      <c r="C456" s="16"/>
      <c r="D456" s="15" t="s">
        <v>313</v>
      </c>
      <c r="E456" s="1" t="s">
        <v>314</v>
      </c>
      <c r="F456" s="95">
        <v>590</v>
      </c>
      <c r="G456" s="95">
        <v>590</v>
      </c>
      <c r="H456" s="95">
        <v>590</v>
      </c>
      <c r="I456" s="212">
        <f t="shared" si="43"/>
        <v>100</v>
      </c>
      <c r="J456" s="212">
        <f t="shared" si="44"/>
        <v>100</v>
      </c>
    </row>
    <row r="457" spans="1:10" ht="38.25" x14ac:dyDescent="0.25">
      <c r="A457" s="65"/>
      <c r="B457" s="65"/>
      <c r="C457" s="22" t="s">
        <v>687</v>
      </c>
      <c r="D457" s="15"/>
      <c r="E457" s="1" t="s">
        <v>689</v>
      </c>
      <c r="F457" s="95">
        <v>205.6</v>
      </c>
      <c r="G457" s="95">
        <f>G458</f>
        <v>205.63858999999999</v>
      </c>
      <c r="H457" s="95">
        <f>H458</f>
        <v>98.542280000000005</v>
      </c>
      <c r="I457" s="212">
        <f t="shared" si="43"/>
        <v>47.920130166229988</v>
      </c>
      <c r="J457" s="212">
        <f t="shared" si="44"/>
        <v>100.01876945525292</v>
      </c>
    </row>
    <row r="458" spans="1:10" ht="25.5" x14ac:dyDescent="0.25">
      <c r="A458" s="65"/>
      <c r="B458" s="65"/>
      <c r="C458" s="16"/>
      <c r="D458" s="15" t="s">
        <v>313</v>
      </c>
      <c r="E458" s="1" t="s">
        <v>314</v>
      </c>
      <c r="F458" s="95">
        <v>205.6</v>
      </c>
      <c r="G458" s="95">
        <v>205.63858999999999</v>
      </c>
      <c r="H458" s="95">
        <v>98.542280000000005</v>
      </c>
      <c r="I458" s="212">
        <f t="shared" si="43"/>
        <v>47.920130166229988</v>
      </c>
      <c r="J458" s="212">
        <f t="shared" si="44"/>
        <v>100.01876945525292</v>
      </c>
    </row>
    <row r="459" spans="1:10" x14ac:dyDescent="0.25">
      <c r="A459" s="7"/>
      <c r="B459" s="119" t="s">
        <v>709</v>
      </c>
      <c r="C459" s="119"/>
      <c r="D459" s="119"/>
      <c r="E459" s="120" t="s">
        <v>710</v>
      </c>
      <c r="F459" s="100">
        <f t="shared" ref="F459:H461" si="45">F460</f>
        <v>148</v>
      </c>
      <c r="G459" s="100">
        <f t="shared" si="45"/>
        <v>8425.1264300000003</v>
      </c>
      <c r="H459" s="100">
        <f t="shared" si="45"/>
        <v>7097.2201800000003</v>
      </c>
      <c r="I459" s="208">
        <f t="shared" si="43"/>
        <v>84.238738005501958</v>
      </c>
      <c r="J459" s="208">
        <f t="shared" si="44"/>
        <v>5692.6529932432441</v>
      </c>
    </row>
    <row r="460" spans="1:10" x14ac:dyDescent="0.25">
      <c r="A460" s="7"/>
      <c r="B460" s="119" t="s">
        <v>711</v>
      </c>
      <c r="C460" s="119"/>
      <c r="D460" s="119"/>
      <c r="E460" s="121" t="s">
        <v>712</v>
      </c>
      <c r="F460" s="100">
        <f t="shared" si="45"/>
        <v>148</v>
      </c>
      <c r="G460" s="100">
        <f t="shared" si="45"/>
        <v>8425.1264300000003</v>
      </c>
      <c r="H460" s="100">
        <f t="shared" si="45"/>
        <v>7097.2201800000003</v>
      </c>
      <c r="I460" s="208">
        <f t="shared" si="43"/>
        <v>84.238738005501958</v>
      </c>
      <c r="J460" s="208">
        <f t="shared" si="44"/>
        <v>5692.6529932432441</v>
      </c>
    </row>
    <row r="461" spans="1:10" x14ac:dyDescent="0.25">
      <c r="A461" s="144"/>
      <c r="B461" s="146"/>
      <c r="C461" s="146" t="s">
        <v>563</v>
      </c>
      <c r="D461" s="146"/>
      <c r="E461" s="147" t="s">
        <v>713</v>
      </c>
      <c r="F461" s="137">
        <f>F462</f>
        <v>148</v>
      </c>
      <c r="G461" s="137">
        <f t="shared" si="45"/>
        <v>8425.1264300000003</v>
      </c>
      <c r="H461" s="137">
        <f t="shared" si="45"/>
        <v>7097.2201800000003</v>
      </c>
      <c r="I461" s="230">
        <f t="shared" si="43"/>
        <v>84.238738005501958</v>
      </c>
      <c r="J461" s="230">
        <f t="shared" si="44"/>
        <v>5692.6529932432441</v>
      </c>
    </row>
    <row r="462" spans="1:10" ht="38.25" x14ac:dyDescent="0.25">
      <c r="A462" s="60"/>
      <c r="B462" s="132"/>
      <c r="C462" s="132" t="s">
        <v>465</v>
      </c>
      <c r="D462" s="132"/>
      <c r="E462" s="133" t="s">
        <v>605</v>
      </c>
      <c r="F462" s="111">
        <v>148</v>
      </c>
      <c r="G462" s="111">
        <f>G463+G465</f>
        <v>8425.1264300000003</v>
      </c>
      <c r="H462" s="111">
        <f>H463+H465</f>
        <v>7097.2201800000003</v>
      </c>
      <c r="I462" s="222">
        <f t="shared" si="43"/>
        <v>84.238738005501958</v>
      </c>
      <c r="J462" s="222">
        <f t="shared" si="44"/>
        <v>5692.6529932432441</v>
      </c>
    </row>
    <row r="463" spans="1:10" ht="26.25" x14ac:dyDescent="0.25">
      <c r="A463" s="7"/>
      <c r="B463" s="7"/>
      <c r="C463" s="4" t="s">
        <v>714</v>
      </c>
      <c r="D463" s="4"/>
      <c r="E463" s="122" t="s">
        <v>715</v>
      </c>
      <c r="F463" s="95">
        <v>148</v>
      </c>
      <c r="G463" s="95">
        <v>148</v>
      </c>
      <c r="H463" s="95">
        <f>H464</f>
        <v>147.93818999999999</v>
      </c>
      <c r="I463" s="212">
        <f t="shared" si="43"/>
        <v>99.958236486486484</v>
      </c>
      <c r="J463" s="212">
        <f t="shared" si="44"/>
        <v>100</v>
      </c>
    </row>
    <row r="464" spans="1:10" ht="25.5" x14ac:dyDescent="0.25">
      <c r="A464" s="7"/>
      <c r="B464" s="7"/>
      <c r="C464" s="4"/>
      <c r="D464" s="4" t="s">
        <v>313</v>
      </c>
      <c r="E464" s="6" t="s">
        <v>716</v>
      </c>
      <c r="F464" s="95">
        <v>148</v>
      </c>
      <c r="G464" s="95">
        <v>148</v>
      </c>
      <c r="H464" s="95">
        <v>147.93818999999999</v>
      </c>
      <c r="I464" s="212">
        <f t="shared" si="43"/>
        <v>99.958236486486484</v>
      </c>
      <c r="J464" s="212">
        <f t="shared" si="44"/>
        <v>100</v>
      </c>
    </row>
    <row r="465" spans="1:10" ht="26.25" x14ac:dyDescent="0.25">
      <c r="A465" s="7"/>
      <c r="B465" s="7"/>
      <c r="C465" s="4" t="s">
        <v>802</v>
      </c>
      <c r="D465" s="4"/>
      <c r="E465" s="122" t="s">
        <v>803</v>
      </c>
      <c r="F465" s="95">
        <v>0</v>
      </c>
      <c r="G465" s="95">
        <f>G466</f>
        <v>8277.1264300000003</v>
      </c>
      <c r="H465" s="95">
        <f>H466</f>
        <v>6949.2819900000004</v>
      </c>
      <c r="I465" s="212">
        <f t="shared" si="43"/>
        <v>83.957663915978145</v>
      </c>
      <c r="J465" s="212"/>
    </row>
    <row r="466" spans="1:10" ht="25.5" x14ac:dyDescent="0.25">
      <c r="A466" s="7"/>
      <c r="B466" s="7"/>
      <c r="C466" s="4"/>
      <c r="D466" s="4" t="s">
        <v>313</v>
      </c>
      <c r="E466" s="6" t="s">
        <v>716</v>
      </c>
      <c r="F466" s="95">
        <v>0</v>
      </c>
      <c r="G466" s="95">
        <v>8277.1264300000003</v>
      </c>
      <c r="H466" s="95">
        <v>6949.2819900000004</v>
      </c>
      <c r="I466" s="212">
        <f t="shared" si="43"/>
        <v>83.957663915978145</v>
      </c>
      <c r="J466" s="212"/>
    </row>
    <row r="467" spans="1:10" x14ac:dyDescent="0.25">
      <c r="A467" s="69"/>
      <c r="B467" s="16">
        <v>1000</v>
      </c>
      <c r="C467" s="70"/>
      <c r="D467" s="69"/>
      <c r="E467" s="71" t="s">
        <v>614</v>
      </c>
      <c r="F467" s="100">
        <f>F468+F475+F485+F499</f>
        <v>22663.583999999999</v>
      </c>
      <c r="G467" s="100">
        <f>G468+G475+G485+G499</f>
        <v>25504.29434</v>
      </c>
      <c r="H467" s="100">
        <f>H468+H475+H485+H499</f>
        <v>19816.222249999999</v>
      </c>
      <c r="I467" s="208">
        <f t="shared" si="43"/>
        <v>77.697590789332139</v>
      </c>
      <c r="J467" s="208">
        <f t="shared" si="44"/>
        <v>112.53425027568456</v>
      </c>
    </row>
    <row r="468" spans="1:10" x14ac:dyDescent="0.25">
      <c r="A468" s="69"/>
      <c r="B468" s="16" t="s">
        <v>615</v>
      </c>
      <c r="C468" s="70"/>
      <c r="D468" s="69"/>
      <c r="E468" s="74" t="s">
        <v>616</v>
      </c>
      <c r="F468" s="100">
        <f t="shared" ref="F468:H473" si="46">F469</f>
        <v>7298.9000000000005</v>
      </c>
      <c r="G468" s="100">
        <f t="shared" si="46"/>
        <v>7298.9000000000005</v>
      </c>
      <c r="H468" s="100">
        <f t="shared" si="46"/>
        <v>7254.2079899999999</v>
      </c>
      <c r="I468" s="208">
        <f t="shared" si="43"/>
        <v>99.387688418802824</v>
      </c>
      <c r="J468" s="208">
        <f t="shared" si="44"/>
        <v>100</v>
      </c>
    </row>
    <row r="469" spans="1:10" ht="25.5" x14ac:dyDescent="0.25">
      <c r="A469" s="69"/>
      <c r="B469" s="16"/>
      <c r="C469" s="70" t="s">
        <v>4</v>
      </c>
      <c r="D469" s="16"/>
      <c r="E469" s="74" t="s">
        <v>5</v>
      </c>
      <c r="F469" s="100">
        <f t="shared" si="46"/>
        <v>7298.9000000000005</v>
      </c>
      <c r="G469" s="100">
        <f t="shared" si="46"/>
        <v>7298.9000000000005</v>
      </c>
      <c r="H469" s="100">
        <f t="shared" si="46"/>
        <v>7254.2079899999999</v>
      </c>
      <c r="I469" s="208">
        <f t="shared" si="43"/>
        <v>99.387688418802824</v>
      </c>
      <c r="J469" s="208">
        <f t="shared" si="44"/>
        <v>100</v>
      </c>
    </row>
    <row r="470" spans="1:10" ht="25.5" x14ac:dyDescent="0.25">
      <c r="A470" s="77"/>
      <c r="B470" s="78"/>
      <c r="C470" s="79" t="s">
        <v>6</v>
      </c>
      <c r="D470" s="78"/>
      <c r="E470" s="80" t="s">
        <v>7</v>
      </c>
      <c r="F470" s="101">
        <f t="shared" si="46"/>
        <v>7298.9000000000005</v>
      </c>
      <c r="G470" s="101">
        <f t="shared" si="46"/>
        <v>7298.9000000000005</v>
      </c>
      <c r="H470" s="101">
        <f t="shared" si="46"/>
        <v>7254.2079899999999</v>
      </c>
      <c r="I470" s="226">
        <f t="shared" si="43"/>
        <v>99.387688418802824</v>
      </c>
      <c r="J470" s="226">
        <f t="shared" si="44"/>
        <v>100</v>
      </c>
    </row>
    <row r="471" spans="1:10" ht="39" x14ac:dyDescent="0.25">
      <c r="A471" s="29"/>
      <c r="B471" s="29"/>
      <c r="C471" s="29" t="s">
        <v>20</v>
      </c>
      <c r="D471" s="29"/>
      <c r="E471" s="49" t="s">
        <v>21</v>
      </c>
      <c r="F471" s="102">
        <f t="shared" si="46"/>
        <v>7298.9000000000005</v>
      </c>
      <c r="G471" s="102">
        <f t="shared" si="46"/>
        <v>7298.9000000000005</v>
      </c>
      <c r="H471" s="102">
        <f t="shared" si="46"/>
        <v>7254.2079899999999</v>
      </c>
      <c r="I471" s="210">
        <f t="shared" si="43"/>
        <v>99.387688418802824</v>
      </c>
      <c r="J471" s="210">
        <f t="shared" si="44"/>
        <v>100</v>
      </c>
    </row>
    <row r="472" spans="1:10" ht="39" x14ac:dyDescent="0.25">
      <c r="A472" s="31"/>
      <c r="B472" s="31"/>
      <c r="C472" s="31" t="s">
        <v>22</v>
      </c>
      <c r="D472" s="31"/>
      <c r="E472" s="32" t="s">
        <v>23</v>
      </c>
      <c r="F472" s="96">
        <f t="shared" si="46"/>
        <v>7298.9000000000005</v>
      </c>
      <c r="G472" s="96">
        <f t="shared" si="46"/>
        <v>7298.9000000000005</v>
      </c>
      <c r="H472" s="96">
        <f t="shared" si="46"/>
        <v>7254.2079899999999</v>
      </c>
      <c r="I472" s="211">
        <f t="shared" si="43"/>
        <v>99.387688418802824</v>
      </c>
      <c r="J472" s="211">
        <f t="shared" si="44"/>
        <v>100</v>
      </c>
    </row>
    <row r="473" spans="1:10" ht="26.25" x14ac:dyDescent="0.25">
      <c r="A473" s="65"/>
      <c r="B473" s="65"/>
      <c r="C473" s="7" t="s">
        <v>28</v>
      </c>
      <c r="D473" s="7"/>
      <c r="E473" s="9" t="s">
        <v>29</v>
      </c>
      <c r="F473" s="95">
        <f>F474</f>
        <v>7298.9000000000005</v>
      </c>
      <c r="G473" s="95">
        <f t="shared" si="46"/>
        <v>7298.9000000000005</v>
      </c>
      <c r="H473" s="95">
        <f t="shared" si="46"/>
        <v>7254.2079899999999</v>
      </c>
      <c r="I473" s="212">
        <f t="shared" si="43"/>
        <v>99.387688418802824</v>
      </c>
      <c r="J473" s="212">
        <f t="shared" si="44"/>
        <v>100</v>
      </c>
    </row>
    <row r="474" spans="1:10" x14ac:dyDescent="0.25">
      <c r="A474" s="65"/>
      <c r="B474" s="65"/>
      <c r="C474" s="7"/>
      <c r="D474" s="7" t="s">
        <v>490</v>
      </c>
      <c r="E474" s="3" t="s">
        <v>491</v>
      </c>
      <c r="F474" s="95">
        <f>7533.3-234.4</f>
        <v>7298.9000000000005</v>
      </c>
      <c r="G474" s="95">
        <f>7533.3-234.4</f>
        <v>7298.9000000000005</v>
      </c>
      <c r="H474" s="95">
        <v>7254.2079899999999</v>
      </c>
      <c r="I474" s="212">
        <f t="shared" si="43"/>
        <v>99.387688418802824</v>
      </c>
      <c r="J474" s="212">
        <f t="shared" si="44"/>
        <v>100</v>
      </c>
    </row>
    <row r="475" spans="1:10" x14ac:dyDescent="0.25">
      <c r="A475" s="69"/>
      <c r="B475" s="16" t="s">
        <v>617</v>
      </c>
      <c r="C475" s="70"/>
      <c r="D475" s="69"/>
      <c r="E475" s="71" t="s">
        <v>618</v>
      </c>
      <c r="F475" s="100">
        <f>F476</f>
        <v>2176.8000000000002</v>
      </c>
      <c r="G475" s="100">
        <f>G476</f>
        <v>2411.5813399999997</v>
      </c>
      <c r="H475" s="100">
        <f>H476</f>
        <v>2411.5813399999997</v>
      </c>
      <c r="I475" s="208">
        <f t="shared" si="43"/>
        <v>100</v>
      </c>
      <c r="J475" s="208">
        <f t="shared" si="44"/>
        <v>110.78561833884599</v>
      </c>
    </row>
    <row r="476" spans="1:10" ht="25.5" x14ac:dyDescent="0.25">
      <c r="A476" s="69"/>
      <c r="B476" s="16"/>
      <c r="C476" s="70" t="s">
        <v>4</v>
      </c>
      <c r="D476" s="16"/>
      <c r="E476" s="74" t="s">
        <v>5</v>
      </c>
      <c r="F476" s="100">
        <f>F477+F481</f>
        <v>2176.8000000000002</v>
      </c>
      <c r="G476" s="100">
        <f>G477+G481</f>
        <v>2411.5813399999997</v>
      </c>
      <c r="H476" s="100">
        <f>H477+H481</f>
        <v>2411.5813399999997</v>
      </c>
      <c r="I476" s="208">
        <f t="shared" si="43"/>
        <v>100</v>
      </c>
      <c r="J476" s="208">
        <f t="shared" si="44"/>
        <v>110.78561833884599</v>
      </c>
    </row>
    <row r="477" spans="1:10" ht="25.5" x14ac:dyDescent="0.25">
      <c r="A477" s="77"/>
      <c r="B477" s="78"/>
      <c r="C477" s="79" t="s">
        <v>204</v>
      </c>
      <c r="D477" s="78"/>
      <c r="E477" s="80" t="s">
        <v>619</v>
      </c>
      <c r="F477" s="101">
        <f t="shared" ref="F477:H478" si="47">F478</f>
        <v>1735</v>
      </c>
      <c r="G477" s="101">
        <f t="shared" si="47"/>
        <v>1965.684</v>
      </c>
      <c r="H477" s="101">
        <f t="shared" si="47"/>
        <v>1965.684</v>
      </c>
      <c r="I477" s="226">
        <f t="shared" si="43"/>
        <v>100</v>
      </c>
      <c r="J477" s="226">
        <f t="shared" si="44"/>
        <v>113.29590778097982</v>
      </c>
    </row>
    <row r="478" spans="1:10" ht="26.25" x14ac:dyDescent="0.25">
      <c r="A478" s="31"/>
      <c r="B478" s="31"/>
      <c r="C478" s="31" t="s">
        <v>214</v>
      </c>
      <c r="D478" s="31"/>
      <c r="E478" s="32" t="s">
        <v>215</v>
      </c>
      <c r="F478" s="96">
        <f t="shared" si="47"/>
        <v>1735</v>
      </c>
      <c r="G478" s="96">
        <f t="shared" si="47"/>
        <v>1965.684</v>
      </c>
      <c r="H478" s="96">
        <f t="shared" si="47"/>
        <v>1965.684</v>
      </c>
      <c r="I478" s="211">
        <f t="shared" si="43"/>
        <v>100</v>
      </c>
      <c r="J478" s="211">
        <f t="shared" si="44"/>
        <v>113.29590778097982</v>
      </c>
    </row>
    <row r="479" spans="1:10" ht="39" x14ac:dyDescent="0.25">
      <c r="A479" s="65"/>
      <c r="B479" s="65"/>
      <c r="C479" s="7" t="s">
        <v>216</v>
      </c>
      <c r="D479" s="7"/>
      <c r="E479" s="3" t="s">
        <v>217</v>
      </c>
      <c r="F479" s="95">
        <v>1735</v>
      </c>
      <c r="G479" s="95">
        <f>G480</f>
        <v>1965.684</v>
      </c>
      <c r="H479" s="95">
        <f>H480</f>
        <v>1965.684</v>
      </c>
      <c r="I479" s="212">
        <f t="shared" si="43"/>
        <v>100</v>
      </c>
      <c r="J479" s="212">
        <f t="shared" si="44"/>
        <v>113.29590778097982</v>
      </c>
    </row>
    <row r="480" spans="1:10" x14ac:dyDescent="0.25">
      <c r="A480" s="65"/>
      <c r="B480" s="65"/>
      <c r="C480" s="7"/>
      <c r="D480" s="7" t="s">
        <v>490</v>
      </c>
      <c r="E480" s="3" t="s">
        <v>491</v>
      </c>
      <c r="F480" s="95">
        <v>1735</v>
      </c>
      <c r="G480" s="95">
        <v>1965.684</v>
      </c>
      <c r="H480" s="95">
        <v>1965.684</v>
      </c>
      <c r="I480" s="212">
        <f t="shared" si="43"/>
        <v>100</v>
      </c>
      <c r="J480" s="212">
        <f t="shared" si="44"/>
        <v>113.29590778097982</v>
      </c>
    </row>
    <row r="481" spans="1:10" ht="25.5" x14ac:dyDescent="0.25">
      <c r="A481" s="77"/>
      <c r="B481" s="78"/>
      <c r="C481" s="79" t="s">
        <v>228</v>
      </c>
      <c r="D481" s="78"/>
      <c r="E481" s="80" t="s">
        <v>229</v>
      </c>
      <c r="F481" s="101">
        <f>F482</f>
        <v>441.8</v>
      </c>
      <c r="G481" s="101">
        <f t="shared" ref="G481:H483" si="48">G482</f>
        <v>445.89733999999999</v>
      </c>
      <c r="H481" s="101">
        <f t="shared" si="48"/>
        <v>445.89733999999999</v>
      </c>
      <c r="I481" s="226">
        <f t="shared" si="43"/>
        <v>100</v>
      </c>
      <c r="J481" s="226">
        <f t="shared" si="44"/>
        <v>100.92741964689904</v>
      </c>
    </row>
    <row r="482" spans="1:10" ht="26.25" x14ac:dyDescent="0.25">
      <c r="A482" s="31"/>
      <c r="B482" s="31"/>
      <c r="C482" s="31" t="s">
        <v>230</v>
      </c>
      <c r="D482" s="31"/>
      <c r="E482" s="32" t="s">
        <v>602</v>
      </c>
      <c r="F482" s="96">
        <f>F483</f>
        <v>441.8</v>
      </c>
      <c r="G482" s="96">
        <f t="shared" si="48"/>
        <v>445.89733999999999</v>
      </c>
      <c r="H482" s="96">
        <f t="shared" si="48"/>
        <v>445.89733999999999</v>
      </c>
      <c r="I482" s="211">
        <f t="shared" si="43"/>
        <v>100</v>
      </c>
      <c r="J482" s="211">
        <f t="shared" si="44"/>
        <v>100.92741964689904</v>
      </c>
    </row>
    <row r="483" spans="1:10" ht="26.25" x14ac:dyDescent="0.25">
      <c r="A483" s="65"/>
      <c r="B483" s="65"/>
      <c r="C483" s="7" t="s">
        <v>235</v>
      </c>
      <c r="D483" s="7"/>
      <c r="E483" s="12" t="s">
        <v>236</v>
      </c>
      <c r="F483" s="95">
        <f>F484</f>
        <v>441.8</v>
      </c>
      <c r="G483" s="95">
        <f t="shared" si="48"/>
        <v>445.89733999999999</v>
      </c>
      <c r="H483" s="95">
        <f t="shared" si="48"/>
        <v>445.89733999999999</v>
      </c>
      <c r="I483" s="212">
        <f t="shared" si="43"/>
        <v>100</v>
      </c>
      <c r="J483" s="212">
        <f t="shared" si="44"/>
        <v>100.92741964689904</v>
      </c>
    </row>
    <row r="484" spans="1:10" x14ac:dyDescent="0.25">
      <c r="A484" s="65"/>
      <c r="B484" s="65"/>
      <c r="C484" s="7"/>
      <c r="D484" s="7" t="s">
        <v>490</v>
      </c>
      <c r="E484" s="3" t="s">
        <v>491</v>
      </c>
      <c r="F484" s="95">
        <v>441.8</v>
      </c>
      <c r="G484" s="95">
        <v>445.89733999999999</v>
      </c>
      <c r="H484" s="95">
        <v>445.89733999999999</v>
      </c>
      <c r="I484" s="212">
        <f t="shared" si="43"/>
        <v>100</v>
      </c>
      <c r="J484" s="212">
        <f t="shared" si="44"/>
        <v>100.92741964689904</v>
      </c>
    </row>
    <row r="485" spans="1:10" x14ac:dyDescent="0.25">
      <c r="A485" s="65"/>
      <c r="B485" s="16">
        <v>1004</v>
      </c>
      <c r="C485" s="70"/>
      <c r="D485" s="69"/>
      <c r="E485" s="71" t="s">
        <v>620</v>
      </c>
      <c r="F485" s="100">
        <f t="shared" ref="F485:H486" si="49">F486</f>
        <v>13092.784</v>
      </c>
      <c r="G485" s="100">
        <f t="shared" si="49"/>
        <v>15698.745879999999</v>
      </c>
      <c r="H485" s="100">
        <f t="shared" si="49"/>
        <v>10055.3658</v>
      </c>
      <c r="I485" s="208">
        <f t="shared" si="43"/>
        <v>64.052032416235278</v>
      </c>
      <c r="J485" s="208">
        <f t="shared" si="44"/>
        <v>119.90380258316335</v>
      </c>
    </row>
    <row r="486" spans="1:10" x14ac:dyDescent="0.25">
      <c r="A486" s="65"/>
      <c r="B486" s="16"/>
      <c r="C486" s="70" t="s">
        <v>4</v>
      </c>
      <c r="D486" s="16"/>
      <c r="E486" s="74" t="s">
        <v>585</v>
      </c>
      <c r="F486" s="100">
        <f t="shared" si="49"/>
        <v>13092.784</v>
      </c>
      <c r="G486" s="100">
        <f t="shared" si="49"/>
        <v>15698.745879999999</v>
      </c>
      <c r="H486" s="100">
        <f t="shared" si="49"/>
        <v>10055.3658</v>
      </c>
      <c r="I486" s="208">
        <f t="shared" si="43"/>
        <v>64.052032416235278</v>
      </c>
      <c r="J486" s="208">
        <f t="shared" si="44"/>
        <v>119.90380258316335</v>
      </c>
    </row>
    <row r="487" spans="1:10" ht="37.5" customHeight="1" x14ac:dyDescent="0.25">
      <c r="A487" s="77"/>
      <c r="B487" s="78"/>
      <c r="C487" s="79" t="s">
        <v>204</v>
      </c>
      <c r="D487" s="78"/>
      <c r="E487" s="80" t="s">
        <v>205</v>
      </c>
      <c r="F487" s="101">
        <f>F488+F496</f>
        <v>13092.784</v>
      </c>
      <c r="G487" s="101">
        <f>G488+G496</f>
        <v>15698.745879999999</v>
      </c>
      <c r="H487" s="101">
        <f>H488+H496</f>
        <v>10055.3658</v>
      </c>
      <c r="I487" s="226">
        <f t="shared" si="43"/>
        <v>64.052032416235278</v>
      </c>
      <c r="J487" s="226">
        <f t="shared" si="44"/>
        <v>119.90380258316335</v>
      </c>
    </row>
    <row r="488" spans="1:10" x14ac:dyDescent="0.25">
      <c r="A488" s="31"/>
      <c r="B488" s="31"/>
      <c r="C488" s="31" t="s">
        <v>206</v>
      </c>
      <c r="D488" s="31"/>
      <c r="E488" s="32" t="s">
        <v>207</v>
      </c>
      <c r="F488" s="96">
        <f>F491+F489</f>
        <v>10331.884</v>
      </c>
      <c r="G488" s="96">
        <f>G491+G489</f>
        <v>12965.442999999999</v>
      </c>
      <c r="H488" s="96">
        <f>H491+H489</f>
        <v>7570.5450000000001</v>
      </c>
      <c r="I488" s="211">
        <f t="shared" si="43"/>
        <v>58.390176101194534</v>
      </c>
      <c r="J488" s="211">
        <f t="shared" si="44"/>
        <v>125.48962996487379</v>
      </c>
    </row>
    <row r="489" spans="1:10" s="37" customFormat="1" x14ac:dyDescent="0.25">
      <c r="A489" s="11"/>
      <c r="B489" s="11"/>
      <c r="C489" s="7" t="s">
        <v>208</v>
      </c>
      <c r="D489" s="7"/>
      <c r="E489" s="3" t="s">
        <v>209</v>
      </c>
      <c r="F489" s="95">
        <f>F490</f>
        <v>8942.81</v>
      </c>
      <c r="G489" s="95">
        <f>G490</f>
        <v>8942.81</v>
      </c>
      <c r="H489" s="95">
        <f>H490</f>
        <v>3547.9189999999999</v>
      </c>
      <c r="I489" s="212">
        <f t="shared" si="43"/>
        <v>39.673424796009307</v>
      </c>
      <c r="J489" s="212">
        <f t="shared" si="44"/>
        <v>100</v>
      </c>
    </row>
    <row r="490" spans="1:10" s="37" customFormat="1" x14ac:dyDescent="0.25">
      <c r="A490" s="11"/>
      <c r="B490" s="11"/>
      <c r="C490" s="7"/>
      <c r="D490" s="7" t="s">
        <v>490</v>
      </c>
      <c r="E490" s="3" t="s">
        <v>491</v>
      </c>
      <c r="F490" s="95">
        <v>8942.81</v>
      </c>
      <c r="G490" s="95">
        <v>8942.81</v>
      </c>
      <c r="H490" s="95">
        <v>3547.9189999999999</v>
      </c>
      <c r="I490" s="212">
        <f t="shared" si="43"/>
        <v>39.673424796009307</v>
      </c>
      <c r="J490" s="212">
        <f t="shared" si="44"/>
        <v>100</v>
      </c>
    </row>
    <row r="491" spans="1:10" ht="51.75" x14ac:dyDescent="0.25">
      <c r="A491" s="7"/>
      <c r="B491" s="7"/>
      <c r="C491" s="7" t="s">
        <v>211</v>
      </c>
      <c r="D491" s="7"/>
      <c r="E491" s="3" t="s">
        <v>212</v>
      </c>
      <c r="F491" s="95">
        <f>F492</f>
        <v>1389.0740000000001</v>
      </c>
      <c r="G491" s="95">
        <f>G492</f>
        <v>4022.6330000000003</v>
      </c>
      <c r="H491" s="95">
        <f>H492</f>
        <v>4022.6260000000002</v>
      </c>
      <c r="I491" s="212">
        <f t="shared" si="43"/>
        <v>99.999825984622504</v>
      </c>
      <c r="J491" s="212">
        <f t="shared" si="44"/>
        <v>289.59097931427704</v>
      </c>
    </row>
    <row r="492" spans="1:10" x14ac:dyDescent="0.25">
      <c r="A492" s="7"/>
      <c r="B492" s="7"/>
      <c r="C492" s="7"/>
      <c r="D492" s="7" t="s">
        <v>490</v>
      </c>
      <c r="E492" s="3" t="s">
        <v>491</v>
      </c>
      <c r="F492" s="95">
        <f>F495</f>
        <v>1389.0740000000001</v>
      </c>
      <c r="G492" s="95">
        <f>G495+G493+G494</f>
        <v>4022.6330000000003</v>
      </c>
      <c r="H492" s="95">
        <f>H495+H493+H494</f>
        <v>4022.6260000000002</v>
      </c>
      <c r="I492" s="212">
        <f t="shared" si="43"/>
        <v>99.999825984622504</v>
      </c>
      <c r="J492" s="212">
        <f t="shared" si="44"/>
        <v>289.59097931427704</v>
      </c>
    </row>
    <row r="493" spans="1:10" x14ac:dyDescent="0.25">
      <c r="A493" s="7"/>
      <c r="B493" s="7"/>
      <c r="C493" s="7"/>
      <c r="D493" s="7"/>
      <c r="E493" s="3" t="s">
        <v>213</v>
      </c>
      <c r="F493" s="95">
        <v>0</v>
      </c>
      <c r="G493" s="95">
        <v>1975.1679999999999</v>
      </c>
      <c r="H493" s="95">
        <v>1975.1658199999999</v>
      </c>
      <c r="I493" s="212">
        <f t="shared" si="43"/>
        <v>99.999889629641643</v>
      </c>
      <c r="J493" s="212"/>
    </row>
    <row r="494" spans="1:10" x14ac:dyDescent="0.25">
      <c r="A494" s="7"/>
      <c r="B494" s="7"/>
      <c r="C494" s="7"/>
      <c r="D494" s="7"/>
      <c r="E494" s="3" t="s">
        <v>210</v>
      </c>
      <c r="F494" s="95">
        <v>0</v>
      </c>
      <c r="G494" s="95">
        <v>658.39099999999996</v>
      </c>
      <c r="H494" s="95">
        <v>658.38860999999997</v>
      </c>
      <c r="I494" s="212">
        <f t="shared" si="43"/>
        <v>99.999636993822818</v>
      </c>
      <c r="J494" s="212"/>
    </row>
    <row r="495" spans="1:10" x14ac:dyDescent="0.25">
      <c r="A495" s="7"/>
      <c r="B495" s="7"/>
      <c r="C495" s="7"/>
      <c r="D495" s="7"/>
      <c r="E495" s="3" t="s">
        <v>165</v>
      </c>
      <c r="F495" s="95">
        <v>1389.0740000000001</v>
      </c>
      <c r="G495" s="95">
        <v>1389.0740000000001</v>
      </c>
      <c r="H495" s="95">
        <v>1389.0715700000001</v>
      </c>
      <c r="I495" s="212">
        <f t="shared" si="43"/>
        <v>99.999825063315555</v>
      </c>
      <c r="J495" s="212">
        <f t="shared" si="44"/>
        <v>100</v>
      </c>
    </row>
    <row r="496" spans="1:10" ht="39" x14ac:dyDescent="0.25">
      <c r="A496" s="31"/>
      <c r="B496" s="31"/>
      <c r="C496" s="31" t="s">
        <v>218</v>
      </c>
      <c r="D496" s="31"/>
      <c r="E496" s="32" t="s">
        <v>219</v>
      </c>
      <c r="F496" s="96">
        <f>F497</f>
        <v>2760.9</v>
      </c>
      <c r="G496" s="96">
        <f>G497</f>
        <v>2733.3028800000002</v>
      </c>
      <c r="H496" s="96">
        <f>H497</f>
        <v>2484.8208</v>
      </c>
      <c r="I496" s="211">
        <f t="shared" si="43"/>
        <v>90.909090909090907</v>
      </c>
      <c r="J496" s="211">
        <f t="shared" si="44"/>
        <v>99.000430294469197</v>
      </c>
    </row>
    <row r="497" spans="1:10" ht="64.5" x14ac:dyDescent="0.25">
      <c r="A497" s="65"/>
      <c r="B497" s="65"/>
      <c r="C497" s="7" t="s">
        <v>222</v>
      </c>
      <c r="D497" s="7"/>
      <c r="E497" s="44" t="s">
        <v>223</v>
      </c>
      <c r="F497" s="95">
        <v>2760.9</v>
      </c>
      <c r="G497" s="95">
        <f>G498</f>
        <v>2733.3028800000002</v>
      </c>
      <c r="H497" s="95">
        <f>H498</f>
        <v>2484.8208</v>
      </c>
      <c r="I497" s="212">
        <f t="shared" si="43"/>
        <v>90.909090909090907</v>
      </c>
      <c r="J497" s="212">
        <f t="shared" si="44"/>
        <v>99.000430294469197</v>
      </c>
    </row>
    <row r="498" spans="1:10" ht="26.25" x14ac:dyDescent="0.25">
      <c r="A498" s="65"/>
      <c r="B498" s="65"/>
      <c r="C498" s="7"/>
      <c r="D498" s="7" t="s">
        <v>339</v>
      </c>
      <c r="E498" s="3" t="s">
        <v>340</v>
      </c>
      <c r="F498" s="107">
        <v>2760.9</v>
      </c>
      <c r="G498" s="107">
        <v>2733.3028800000002</v>
      </c>
      <c r="H498" s="107">
        <v>2484.8208</v>
      </c>
      <c r="I498" s="214">
        <f t="shared" si="43"/>
        <v>90.909090909090907</v>
      </c>
      <c r="J498" s="214">
        <f t="shared" si="44"/>
        <v>99.000430294469197</v>
      </c>
    </row>
    <row r="499" spans="1:10" x14ac:dyDescent="0.25">
      <c r="A499" s="65"/>
      <c r="B499" s="16" t="s">
        <v>621</v>
      </c>
      <c r="C499" s="70"/>
      <c r="D499" s="69"/>
      <c r="E499" s="71" t="s">
        <v>622</v>
      </c>
      <c r="F499" s="100">
        <f t="shared" ref="F499:H502" si="50">F500</f>
        <v>95.1</v>
      </c>
      <c r="G499" s="100">
        <f t="shared" si="50"/>
        <v>95.067120000000003</v>
      </c>
      <c r="H499" s="100">
        <f t="shared" si="50"/>
        <v>95.067120000000003</v>
      </c>
      <c r="I499" s="208">
        <f t="shared" si="43"/>
        <v>100</v>
      </c>
      <c r="J499" s="208">
        <f t="shared" si="44"/>
        <v>99.965425867507889</v>
      </c>
    </row>
    <row r="500" spans="1:10" x14ac:dyDescent="0.25">
      <c r="A500" s="65"/>
      <c r="B500" s="16"/>
      <c r="C500" s="70" t="s">
        <v>4</v>
      </c>
      <c r="D500" s="16"/>
      <c r="E500" s="74" t="s">
        <v>585</v>
      </c>
      <c r="F500" s="100">
        <f t="shared" si="50"/>
        <v>95.1</v>
      </c>
      <c r="G500" s="100">
        <f t="shared" si="50"/>
        <v>95.067120000000003</v>
      </c>
      <c r="H500" s="100">
        <f t="shared" si="50"/>
        <v>95.067120000000003</v>
      </c>
      <c r="I500" s="208">
        <f t="shared" si="43"/>
        <v>100</v>
      </c>
      <c r="J500" s="208">
        <f t="shared" si="44"/>
        <v>99.965425867507889</v>
      </c>
    </row>
    <row r="501" spans="1:10" ht="25.5" x14ac:dyDescent="0.25">
      <c r="A501" s="77"/>
      <c r="B501" s="78"/>
      <c r="C501" s="79" t="s">
        <v>204</v>
      </c>
      <c r="D501" s="78"/>
      <c r="E501" s="80" t="s">
        <v>205</v>
      </c>
      <c r="F501" s="101">
        <f t="shared" si="50"/>
        <v>95.1</v>
      </c>
      <c r="G501" s="101">
        <f t="shared" si="50"/>
        <v>95.067120000000003</v>
      </c>
      <c r="H501" s="101">
        <f t="shared" si="50"/>
        <v>95.067120000000003</v>
      </c>
      <c r="I501" s="226">
        <f t="shared" si="43"/>
        <v>100</v>
      </c>
      <c r="J501" s="226">
        <f t="shared" si="44"/>
        <v>99.965425867507889</v>
      </c>
    </row>
    <row r="502" spans="1:10" ht="39" x14ac:dyDescent="0.25">
      <c r="A502" s="31"/>
      <c r="B502" s="31"/>
      <c r="C502" s="31" t="s">
        <v>218</v>
      </c>
      <c r="D502" s="31"/>
      <c r="E502" s="32" t="s">
        <v>219</v>
      </c>
      <c r="F502" s="96">
        <f t="shared" si="50"/>
        <v>95.1</v>
      </c>
      <c r="G502" s="96">
        <f t="shared" si="50"/>
        <v>95.067120000000003</v>
      </c>
      <c r="H502" s="96">
        <f t="shared" si="50"/>
        <v>95.067120000000003</v>
      </c>
      <c r="I502" s="211">
        <f t="shared" si="43"/>
        <v>100</v>
      </c>
      <c r="J502" s="211">
        <f t="shared" si="44"/>
        <v>99.965425867507889</v>
      </c>
    </row>
    <row r="503" spans="1:10" ht="39" x14ac:dyDescent="0.25">
      <c r="A503" s="65"/>
      <c r="B503" s="65"/>
      <c r="C503" s="7" t="s">
        <v>220</v>
      </c>
      <c r="D503" s="7"/>
      <c r="E503" s="3" t="s">
        <v>221</v>
      </c>
      <c r="F503" s="95">
        <v>95.1</v>
      </c>
      <c r="G503" s="95">
        <f>G504</f>
        <v>95.067120000000003</v>
      </c>
      <c r="H503" s="95">
        <f>H504</f>
        <v>95.067120000000003</v>
      </c>
      <c r="I503" s="212">
        <f t="shared" si="43"/>
        <v>100</v>
      </c>
      <c r="J503" s="212">
        <f t="shared" si="44"/>
        <v>99.965425867507889</v>
      </c>
    </row>
    <row r="504" spans="1:10" ht="30" customHeight="1" x14ac:dyDescent="0.25">
      <c r="A504" s="65"/>
      <c r="B504" s="65"/>
      <c r="C504" s="7"/>
      <c r="D504" s="7" t="s">
        <v>313</v>
      </c>
      <c r="E504" s="3" t="s">
        <v>314</v>
      </c>
      <c r="F504" s="95">
        <v>95.1</v>
      </c>
      <c r="G504" s="95">
        <v>95.067120000000003</v>
      </c>
      <c r="H504" s="95">
        <v>95.067120000000003</v>
      </c>
      <c r="I504" s="212">
        <f t="shared" si="43"/>
        <v>100</v>
      </c>
      <c r="J504" s="212">
        <f t="shared" si="44"/>
        <v>99.965425867507889</v>
      </c>
    </row>
    <row r="505" spans="1:10" ht="25.5" x14ac:dyDescent="0.25">
      <c r="A505" s="67">
        <v>611</v>
      </c>
      <c r="B505" s="87"/>
      <c r="C505" s="88"/>
      <c r="D505" s="67"/>
      <c r="E505" s="68" t="s">
        <v>623</v>
      </c>
      <c r="F505" s="116">
        <f>F506+F514+F679+F714</f>
        <v>432073.55239999999</v>
      </c>
      <c r="G505" s="116">
        <f>G506+G514+G679+G714</f>
        <v>487632.61202000006</v>
      </c>
      <c r="H505" s="116">
        <f>H506+H514+H679+H714</f>
        <v>480894.40324000001</v>
      </c>
      <c r="I505" s="235">
        <f t="shared" si="43"/>
        <v>98.618179216503336</v>
      </c>
      <c r="J505" s="235">
        <f t="shared" si="44"/>
        <v>112.85870410521338</v>
      </c>
    </row>
    <row r="506" spans="1:10" x14ac:dyDescent="0.25">
      <c r="A506" s="69"/>
      <c r="B506" s="16" t="s">
        <v>558</v>
      </c>
      <c r="C506" s="70"/>
      <c r="D506" s="69"/>
      <c r="E506" s="71" t="s">
        <v>665</v>
      </c>
      <c r="F506" s="100">
        <f t="shared" ref="F506:H511" si="51">F507</f>
        <v>9</v>
      </c>
      <c r="G506" s="100">
        <f t="shared" si="51"/>
        <v>9</v>
      </c>
      <c r="H506" s="100">
        <f t="shared" si="51"/>
        <v>8.98</v>
      </c>
      <c r="I506" s="208">
        <f t="shared" si="43"/>
        <v>99.777777777777786</v>
      </c>
      <c r="J506" s="208">
        <f t="shared" si="44"/>
        <v>100</v>
      </c>
    </row>
    <row r="507" spans="1:10" x14ac:dyDescent="0.25">
      <c r="A507" s="69"/>
      <c r="B507" s="16" t="s">
        <v>570</v>
      </c>
      <c r="C507" s="70"/>
      <c r="D507" s="69"/>
      <c r="E507" s="71" t="s">
        <v>571</v>
      </c>
      <c r="F507" s="100">
        <f t="shared" si="51"/>
        <v>9</v>
      </c>
      <c r="G507" s="100">
        <f t="shared" si="51"/>
        <v>9</v>
      </c>
      <c r="H507" s="100">
        <f t="shared" si="51"/>
        <v>8.98</v>
      </c>
      <c r="I507" s="208">
        <f t="shared" si="43"/>
        <v>99.777777777777786</v>
      </c>
      <c r="J507" s="208">
        <f t="shared" si="44"/>
        <v>100</v>
      </c>
    </row>
    <row r="508" spans="1:10" ht="25.5" x14ac:dyDescent="0.25">
      <c r="A508" s="69"/>
      <c r="B508" s="16"/>
      <c r="C508" s="70" t="s">
        <v>4</v>
      </c>
      <c r="D508" s="69"/>
      <c r="E508" s="74" t="s">
        <v>5</v>
      </c>
      <c r="F508" s="115">
        <f t="shared" si="51"/>
        <v>9</v>
      </c>
      <c r="G508" s="115">
        <f t="shared" si="51"/>
        <v>9</v>
      </c>
      <c r="H508" s="115">
        <f t="shared" si="51"/>
        <v>8.98</v>
      </c>
      <c r="I508" s="229">
        <f t="shared" si="43"/>
        <v>99.777777777777786</v>
      </c>
      <c r="J508" s="229">
        <f t="shared" si="44"/>
        <v>100</v>
      </c>
    </row>
    <row r="509" spans="1:10" ht="25.5" x14ac:dyDescent="0.25">
      <c r="A509" s="77"/>
      <c r="B509" s="78"/>
      <c r="C509" s="79" t="s">
        <v>181</v>
      </c>
      <c r="D509" s="78"/>
      <c r="E509" s="80" t="s">
        <v>182</v>
      </c>
      <c r="F509" s="101">
        <f t="shared" si="51"/>
        <v>9</v>
      </c>
      <c r="G509" s="101">
        <f t="shared" si="51"/>
        <v>9</v>
      </c>
      <c r="H509" s="101">
        <f t="shared" si="51"/>
        <v>8.98</v>
      </c>
      <c r="I509" s="226">
        <f t="shared" si="43"/>
        <v>99.777777777777786</v>
      </c>
      <c r="J509" s="226">
        <f t="shared" si="44"/>
        <v>100</v>
      </c>
    </row>
    <row r="510" spans="1:10" ht="26.25" x14ac:dyDescent="0.25">
      <c r="A510" s="29"/>
      <c r="B510" s="29"/>
      <c r="C510" s="29" t="s">
        <v>189</v>
      </c>
      <c r="D510" s="29"/>
      <c r="E510" s="30" t="s">
        <v>190</v>
      </c>
      <c r="F510" s="102">
        <f t="shared" si="51"/>
        <v>9</v>
      </c>
      <c r="G510" s="102">
        <f t="shared" si="51"/>
        <v>9</v>
      </c>
      <c r="H510" s="102">
        <f t="shared" si="51"/>
        <v>8.98</v>
      </c>
      <c r="I510" s="210">
        <f t="shared" si="43"/>
        <v>99.777777777777786</v>
      </c>
      <c r="J510" s="210">
        <f t="shared" si="44"/>
        <v>100</v>
      </c>
    </row>
    <row r="511" spans="1:10" ht="26.25" x14ac:dyDescent="0.25">
      <c r="A511" s="31"/>
      <c r="B511" s="31"/>
      <c r="C511" s="31" t="s">
        <v>191</v>
      </c>
      <c r="D511" s="31"/>
      <c r="E511" s="32" t="s">
        <v>192</v>
      </c>
      <c r="F511" s="96">
        <f t="shared" si="51"/>
        <v>9</v>
      </c>
      <c r="G511" s="96">
        <f t="shared" si="51"/>
        <v>9</v>
      </c>
      <c r="H511" s="96">
        <f t="shared" si="51"/>
        <v>8.98</v>
      </c>
      <c r="I511" s="211">
        <f t="shared" si="43"/>
        <v>99.777777777777786</v>
      </c>
      <c r="J511" s="211">
        <f t="shared" si="44"/>
        <v>100</v>
      </c>
    </row>
    <row r="512" spans="1:10" ht="26.25" x14ac:dyDescent="0.25">
      <c r="A512" s="65"/>
      <c r="B512" s="65"/>
      <c r="C512" s="7" t="s">
        <v>193</v>
      </c>
      <c r="D512" s="7"/>
      <c r="E512" s="3" t="s">
        <v>194</v>
      </c>
      <c r="F512" s="95">
        <v>9</v>
      </c>
      <c r="G512" s="95">
        <v>9</v>
      </c>
      <c r="H512" s="95">
        <f>H513</f>
        <v>8.98</v>
      </c>
      <c r="I512" s="212">
        <f t="shared" si="43"/>
        <v>99.777777777777786</v>
      </c>
      <c r="J512" s="212">
        <f t="shared" si="44"/>
        <v>100</v>
      </c>
    </row>
    <row r="513" spans="1:10" ht="26.25" x14ac:dyDescent="0.25">
      <c r="A513" s="65"/>
      <c r="B513" s="65"/>
      <c r="C513" s="7"/>
      <c r="D513" s="7" t="s">
        <v>551</v>
      </c>
      <c r="E513" s="3" t="s">
        <v>552</v>
      </c>
      <c r="F513" s="95">
        <v>9</v>
      </c>
      <c r="G513" s="95">
        <v>9</v>
      </c>
      <c r="H513" s="95">
        <v>8.98</v>
      </c>
      <c r="I513" s="212">
        <f t="shared" si="43"/>
        <v>99.777777777777786</v>
      </c>
      <c r="J513" s="212">
        <f t="shared" si="44"/>
        <v>100</v>
      </c>
    </row>
    <row r="514" spans="1:10" x14ac:dyDescent="0.25">
      <c r="A514" s="64"/>
      <c r="B514" s="16" t="s">
        <v>610</v>
      </c>
      <c r="C514" s="70"/>
      <c r="D514" s="69"/>
      <c r="E514" s="71" t="s">
        <v>611</v>
      </c>
      <c r="F514" s="100">
        <f>F515+F542+F603+F616+F629</f>
        <v>396493.52360999997</v>
      </c>
      <c r="G514" s="100">
        <f>G515+G542+G603+G616+G629</f>
        <v>453388.31715000002</v>
      </c>
      <c r="H514" s="100">
        <f>H515+H542+H603+H616+H629</f>
        <v>451544.37</v>
      </c>
      <c r="I514" s="208">
        <f t="shared" si="43"/>
        <v>99.593296280417846</v>
      </c>
      <c r="J514" s="208">
        <f t="shared" si="44"/>
        <v>114.34948874372108</v>
      </c>
    </row>
    <row r="515" spans="1:10" x14ac:dyDescent="0.25">
      <c r="A515" s="64"/>
      <c r="B515" s="16" t="s">
        <v>624</v>
      </c>
      <c r="C515" s="70"/>
      <c r="D515" s="69"/>
      <c r="E515" s="71" t="s">
        <v>625</v>
      </c>
      <c r="F515" s="100">
        <f t="shared" ref="F515:H516" si="52">F516</f>
        <v>100354.55838999999</v>
      </c>
      <c r="G515" s="100">
        <f t="shared" si="52"/>
        <v>121999.16990000001</v>
      </c>
      <c r="H515" s="100">
        <f t="shared" si="52"/>
        <v>121991.91001000001</v>
      </c>
      <c r="I515" s="208">
        <f t="shared" si="43"/>
        <v>99.994049230002176</v>
      </c>
      <c r="J515" s="208">
        <f t="shared" si="44"/>
        <v>121.56813986055748</v>
      </c>
    </row>
    <row r="516" spans="1:10" s="40" customFormat="1" x14ac:dyDescent="0.25">
      <c r="A516" s="69"/>
      <c r="B516" s="16"/>
      <c r="C516" s="70" t="s">
        <v>4</v>
      </c>
      <c r="D516" s="69"/>
      <c r="E516" s="74" t="s">
        <v>585</v>
      </c>
      <c r="F516" s="100">
        <f t="shared" si="52"/>
        <v>100354.55838999999</v>
      </c>
      <c r="G516" s="100">
        <f t="shared" si="52"/>
        <v>121999.16990000001</v>
      </c>
      <c r="H516" s="100">
        <f t="shared" si="52"/>
        <v>121991.91001000001</v>
      </c>
      <c r="I516" s="208">
        <f t="shared" si="43"/>
        <v>99.994049230002176</v>
      </c>
      <c r="J516" s="208">
        <f t="shared" si="44"/>
        <v>121.56813986055748</v>
      </c>
    </row>
    <row r="517" spans="1:10" ht="25.5" x14ac:dyDescent="0.25">
      <c r="A517" s="77"/>
      <c r="B517" s="78"/>
      <c r="C517" s="79" t="s">
        <v>60</v>
      </c>
      <c r="D517" s="78"/>
      <c r="E517" s="80" t="s">
        <v>61</v>
      </c>
      <c r="F517" s="101">
        <f>F518+F530+F534</f>
        <v>100354.55838999999</v>
      </c>
      <c r="G517" s="101">
        <f>G518+G530+G534</f>
        <v>121999.16990000001</v>
      </c>
      <c r="H517" s="101">
        <f>H518+H530+H534</f>
        <v>121991.91001000001</v>
      </c>
      <c r="I517" s="226">
        <f t="shared" si="43"/>
        <v>99.994049230002176</v>
      </c>
      <c r="J517" s="226">
        <f t="shared" si="44"/>
        <v>121.56813986055748</v>
      </c>
    </row>
    <row r="518" spans="1:10" x14ac:dyDescent="0.25">
      <c r="A518" s="29"/>
      <c r="B518" s="29"/>
      <c r="C518" s="29" t="s">
        <v>62</v>
      </c>
      <c r="D518" s="29"/>
      <c r="E518" s="30" t="s">
        <v>63</v>
      </c>
      <c r="F518" s="102">
        <f>F519+F527</f>
        <v>96175.64</v>
      </c>
      <c r="G518" s="102">
        <f>G519+G527</f>
        <v>118079.28198</v>
      </c>
      <c r="H518" s="102">
        <f>H519+H527</f>
        <v>118077.85593999999</v>
      </c>
      <c r="I518" s="210">
        <f t="shared" ref="I518:I581" si="53">H518/G518*100</f>
        <v>99.998792302954342</v>
      </c>
      <c r="J518" s="210">
        <f t="shared" ref="J518:J581" si="54">G518/F518*100</f>
        <v>122.77462565364785</v>
      </c>
    </row>
    <row r="519" spans="1:10" ht="39" x14ac:dyDescent="0.25">
      <c r="A519" s="31"/>
      <c r="B519" s="31"/>
      <c r="C519" s="31" t="s">
        <v>64</v>
      </c>
      <c r="D519" s="31"/>
      <c r="E519" s="32" t="s">
        <v>65</v>
      </c>
      <c r="F519" s="96">
        <f>F520+F522+F525</f>
        <v>95007.94</v>
      </c>
      <c r="G519" s="96">
        <f>G520+G522+G525</f>
        <v>116911.58198</v>
      </c>
      <c r="H519" s="96">
        <f>H520+H522+H525</f>
        <v>116910.17421</v>
      </c>
      <c r="I519" s="211">
        <f t="shared" si="53"/>
        <v>99.998795867803551</v>
      </c>
      <c r="J519" s="211">
        <f t="shared" si="54"/>
        <v>123.0545383680564</v>
      </c>
    </row>
    <row r="520" spans="1:10" ht="26.25" x14ac:dyDescent="0.25">
      <c r="A520" s="65"/>
      <c r="B520" s="65"/>
      <c r="C520" s="7" t="s">
        <v>66</v>
      </c>
      <c r="D520" s="11"/>
      <c r="E520" s="3" t="s">
        <v>67</v>
      </c>
      <c r="F520" s="95">
        <f>F521</f>
        <v>27922</v>
      </c>
      <c r="G520" s="95">
        <f>G521</f>
        <v>27922.013579999999</v>
      </c>
      <c r="H520" s="95">
        <f>H521</f>
        <v>27922.013579999999</v>
      </c>
      <c r="I520" s="212">
        <f t="shared" si="53"/>
        <v>100</v>
      </c>
      <c r="J520" s="212">
        <f t="shared" si="54"/>
        <v>100.00004863548455</v>
      </c>
    </row>
    <row r="521" spans="1:10" ht="26.25" x14ac:dyDescent="0.25">
      <c r="A521" s="65"/>
      <c r="B521" s="65"/>
      <c r="C521" s="7"/>
      <c r="D521" s="7" t="s">
        <v>551</v>
      </c>
      <c r="E521" s="3" t="s">
        <v>552</v>
      </c>
      <c r="F521" s="95">
        <v>27922</v>
      </c>
      <c r="G521" s="95">
        <v>27922.013579999999</v>
      </c>
      <c r="H521" s="95">
        <v>27922.013579999999</v>
      </c>
      <c r="I521" s="212">
        <f t="shared" si="53"/>
        <v>100</v>
      </c>
      <c r="J521" s="212">
        <f t="shared" si="54"/>
        <v>100.00004863548455</v>
      </c>
    </row>
    <row r="522" spans="1:10" ht="39" x14ac:dyDescent="0.25">
      <c r="A522" s="65"/>
      <c r="B522" s="65"/>
      <c r="C522" s="7" t="s">
        <v>68</v>
      </c>
      <c r="D522" s="7"/>
      <c r="E522" s="3" t="s">
        <v>69</v>
      </c>
      <c r="F522" s="95">
        <f>F523+F524</f>
        <v>66238.7</v>
      </c>
      <c r="G522" s="95">
        <f>G523+G524</f>
        <v>88142.328399999999</v>
      </c>
      <c r="H522" s="95">
        <f>H523+H524</f>
        <v>88142.328399999999</v>
      </c>
      <c r="I522" s="212">
        <f t="shared" si="53"/>
        <v>100</v>
      </c>
      <c r="J522" s="212">
        <f t="shared" si="54"/>
        <v>133.06772083389319</v>
      </c>
    </row>
    <row r="523" spans="1:10" x14ac:dyDescent="0.25">
      <c r="A523" s="65"/>
      <c r="B523" s="65"/>
      <c r="C523" s="7"/>
      <c r="D523" s="7" t="s">
        <v>490</v>
      </c>
      <c r="E523" s="3" t="s">
        <v>491</v>
      </c>
      <c r="F523" s="95">
        <v>22.9</v>
      </c>
      <c r="G523" s="95">
        <v>0</v>
      </c>
      <c r="H523" s="95">
        <v>0</v>
      </c>
      <c r="I523" s="212" t="e">
        <f t="shared" si="53"/>
        <v>#DIV/0!</v>
      </c>
      <c r="J523" s="212">
        <f t="shared" si="54"/>
        <v>0</v>
      </c>
    </row>
    <row r="524" spans="1:10" ht="26.25" x14ac:dyDescent="0.25">
      <c r="A524" s="65"/>
      <c r="B524" s="65"/>
      <c r="C524" s="7"/>
      <c r="D524" s="7" t="s">
        <v>551</v>
      </c>
      <c r="E524" s="3" t="s">
        <v>552</v>
      </c>
      <c r="F524" s="95">
        <v>66215.8</v>
      </c>
      <c r="G524" s="95">
        <v>88142.328399999999</v>
      </c>
      <c r="H524" s="95">
        <v>88142.328399999999</v>
      </c>
      <c r="I524" s="212">
        <f t="shared" si="53"/>
        <v>100</v>
      </c>
      <c r="J524" s="212">
        <f t="shared" si="54"/>
        <v>133.11374082922808</v>
      </c>
    </row>
    <row r="525" spans="1:10" ht="26.25" x14ac:dyDescent="0.25">
      <c r="A525" s="65"/>
      <c r="B525" s="65"/>
      <c r="C525" s="7" t="s">
        <v>72</v>
      </c>
      <c r="D525" s="7"/>
      <c r="E525" s="3" t="s">
        <v>73</v>
      </c>
      <c r="F525" s="95">
        <v>847.24</v>
      </c>
      <c r="G525" s="95">
        <v>847.24</v>
      </c>
      <c r="H525" s="95">
        <f>H526</f>
        <v>845.83222999999998</v>
      </c>
      <c r="I525" s="212">
        <f t="shared" si="53"/>
        <v>99.833840470232744</v>
      </c>
      <c r="J525" s="212">
        <f t="shared" si="54"/>
        <v>100</v>
      </c>
    </row>
    <row r="526" spans="1:10" ht="26.25" x14ac:dyDescent="0.25">
      <c r="A526" s="65"/>
      <c r="B526" s="65"/>
      <c r="C526" s="7"/>
      <c r="D526" s="7" t="s">
        <v>551</v>
      </c>
      <c r="E526" s="3" t="s">
        <v>552</v>
      </c>
      <c r="F526" s="95">
        <v>847.24</v>
      </c>
      <c r="G526" s="95">
        <v>847.24</v>
      </c>
      <c r="H526" s="95">
        <v>845.83222999999998</v>
      </c>
      <c r="I526" s="212">
        <f t="shared" si="53"/>
        <v>99.833840470232744</v>
      </c>
      <c r="J526" s="212">
        <f t="shared" si="54"/>
        <v>100</v>
      </c>
    </row>
    <row r="527" spans="1:10" ht="39" x14ac:dyDescent="0.25">
      <c r="A527" s="31"/>
      <c r="B527" s="31"/>
      <c r="C527" s="31" t="s">
        <v>76</v>
      </c>
      <c r="D527" s="31"/>
      <c r="E527" s="32" t="s">
        <v>77</v>
      </c>
      <c r="F527" s="96">
        <f t="shared" ref="F527:H528" si="55">F528</f>
        <v>1167.7</v>
      </c>
      <c r="G527" s="96">
        <f t="shared" si="55"/>
        <v>1167.7</v>
      </c>
      <c r="H527" s="96">
        <f t="shared" si="55"/>
        <v>1167.68173</v>
      </c>
      <c r="I527" s="211">
        <f t="shared" si="53"/>
        <v>99.998435385801145</v>
      </c>
      <c r="J527" s="211">
        <f t="shared" si="54"/>
        <v>100</v>
      </c>
    </row>
    <row r="528" spans="1:10" x14ac:dyDescent="0.25">
      <c r="A528" s="65"/>
      <c r="B528" s="65"/>
      <c r="C528" s="7" t="s">
        <v>78</v>
      </c>
      <c r="D528" s="7"/>
      <c r="E528" s="9" t="s">
        <v>79</v>
      </c>
      <c r="F528" s="95">
        <f t="shared" si="55"/>
        <v>1167.7</v>
      </c>
      <c r="G528" s="95">
        <f t="shared" si="55"/>
        <v>1167.7</v>
      </c>
      <c r="H528" s="95">
        <f t="shared" si="55"/>
        <v>1167.68173</v>
      </c>
      <c r="I528" s="212">
        <f t="shared" si="53"/>
        <v>99.998435385801145</v>
      </c>
      <c r="J528" s="212">
        <f t="shared" si="54"/>
        <v>100</v>
      </c>
    </row>
    <row r="529" spans="1:10" ht="26.25" x14ac:dyDescent="0.25">
      <c r="A529" s="65"/>
      <c r="B529" s="65"/>
      <c r="C529" s="7"/>
      <c r="D529" s="7" t="s">
        <v>551</v>
      </c>
      <c r="E529" s="3" t="s">
        <v>552</v>
      </c>
      <c r="F529" s="95">
        <v>1167.7</v>
      </c>
      <c r="G529" s="95">
        <v>1167.7</v>
      </c>
      <c r="H529" s="95">
        <v>1167.68173</v>
      </c>
      <c r="I529" s="212">
        <f t="shared" si="53"/>
        <v>99.998435385801145</v>
      </c>
      <c r="J529" s="212">
        <f t="shared" si="54"/>
        <v>100</v>
      </c>
    </row>
    <row r="530" spans="1:10" x14ac:dyDescent="0.25">
      <c r="A530" s="29"/>
      <c r="B530" s="29"/>
      <c r="C530" s="29" t="s">
        <v>142</v>
      </c>
      <c r="D530" s="29"/>
      <c r="E530" s="30" t="s">
        <v>143</v>
      </c>
      <c r="F530" s="102">
        <f t="shared" ref="F530:H532" si="56">F531</f>
        <v>987.44938999999999</v>
      </c>
      <c r="G530" s="102">
        <f t="shared" si="56"/>
        <v>728.41867999999999</v>
      </c>
      <c r="H530" s="102">
        <f t="shared" si="56"/>
        <v>722.58483000000001</v>
      </c>
      <c r="I530" s="210">
        <f t="shared" si="53"/>
        <v>99.199107579174111</v>
      </c>
      <c r="J530" s="210">
        <f t="shared" si="54"/>
        <v>73.767697603215893</v>
      </c>
    </row>
    <row r="531" spans="1:10" ht="26.25" x14ac:dyDescent="0.25">
      <c r="A531" s="31"/>
      <c r="B531" s="31"/>
      <c r="C531" s="31" t="s">
        <v>150</v>
      </c>
      <c r="D531" s="31"/>
      <c r="E531" s="32" t="s">
        <v>151</v>
      </c>
      <c r="F531" s="96">
        <f t="shared" si="56"/>
        <v>987.44938999999999</v>
      </c>
      <c r="G531" s="96">
        <f t="shared" si="56"/>
        <v>728.41867999999999</v>
      </c>
      <c r="H531" s="96">
        <f t="shared" si="56"/>
        <v>722.58483000000001</v>
      </c>
      <c r="I531" s="211">
        <f t="shared" si="53"/>
        <v>99.199107579174111</v>
      </c>
      <c r="J531" s="211">
        <f t="shared" si="54"/>
        <v>73.767697603215893</v>
      </c>
    </row>
    <row r="532" spans="1:10" ht="26.25" x14ac:dyDescent="0.25">
      <c r="A532" s="7"/>
      <c r="B532" s="7"/>
      <c r="C532" s="7" t="s">
        <v>152</v>
      </c>
      <c r="D532" s="7"/>
      <c r="E532" s="3" t="s">
        <v>153</v>
      </c>
      <c r="F532" s="95">
        <f t="shared" si="56"/>
        <v>987.44938999999999</v>
      </c>
      <c r="G532" s="95">
        <f t="shared" si="56"/>
        <v>728.41867999999999</v>
      </c>
      <c r="H532" s="95">
        <f t="shared" si="56"/>
        <v>722.58483000000001</v>
      </c>
      <c r="I532" s="212">
        <f t="shared" si="53"/>
        <v>99.199107579174111</v>
      </c>
      <c r="J532" s="212">
        <f t="shared" si="54"/>
        <v>73.767697603215893</v>
      </c>
    </row>
    <row r="533" spans="1:10" ht="26.25" x14ac:dyDescent="0.25">
      <c r="A533" s="7"/>
      <c r="B533" s="7"/>
      <c r="C533" s="7"/>
      <c r="D533" s="38" t="s">
        <v>551</v>
      </c>
      <c r="E533" s="39" t="s">
        <v>552</v>
      </c>
      <c r="F533" s="95">
        <v>987.44938999999999</v>
      </c>
      <c r="G533" s="95">
        <v>728.41867999999999</v>
      </c>
      <c r="H533" s="95">
        <v>722.58483000000001</v>
      </c>
      <c r="I533" s="212">
        <f t="shared" si="53"/>
        <v>99.199107579174111</v>
      </c>
      <c r="J533" s="212">
        <f t="shared" si="54"/>
        <v>73.767697603215893</v>
      </c>
    </row>
    <row r="534" spans="1:10" ht="26.25" x14ac:dyDescent="0.25">
      <c r="A534" s="29"/>
      <c r="B534" s="29"/>
      <c r="C534" s="29" t="s">
        <v>158</v>
      </c>
      <c r="D534" s="29"/>
      <c r="E534" s="30" t="s">
        <v>159</v>
      </c>
      <c r="F534" s="102">
        <f>F535</f>
        <v>3191.4690000000001</v>
      </c>
      <c r="G534" s="102">
        <f>G535</f>
        <v>3191.4692399999999</v>
      </c>
      <c r="H534" s="102">
        <f>H535</f>
        <v>3191.4692399999999</v>
      </c>
      <c r="I534" s="210">
        <f t="shared" si="53"/>
        <v>100</v>
      </c>
      <c r="J534" s="210">
        <f t="shared" si="54"/>
        <v>100.00000752004796</v>
      </c>
    </row>
    <row r="535" spans="1:10" ht="39" x14ac:dyDescent="0.25">
      <c r="A535" s="34"/>
      <c r="B535" s="34"/>
      <c r="C535" s="34" t="s">
        <v>160</v>
      </c>
      <c r="D535" s="34"/>
      <c r="E535" s="32" t="s">
        <v>161</v>
      </c>
      <c r="F535" s="96">
        <f>F536+F540</f>
        <v>3191.4690000000001</v>
      </c>
      <c r="G535" s="96">
        <f>G536+G540</f>
        <v>3191.4692399999999</v>
      </c>
      <c r="H535" s="96">
        <f>H536+H540</f>
        <v>3191.4692399999999</v>
      </c>
      <c r="I535" s="211">
        <f t="shared" si="53"/>
        <v>100</v>
      </c>
      <c r="J535" s="211">
        <f t="shared" si="54"/>
        <v>100.00000752004796</v>
      </c>
    </row>
    <row r="536" spans="1:10" ht="26.25" x14ac:dyDescent="0.25">
      <c r="A536" s="65"/>
      <c r="B536" s="65"/>
      <c r="C536" s="7" t="s">
        <v>162</v>
      </c>
      <c r="D536" s="7"/>
      <c r="E536" s="3" t="s">
        <v>163</v>
      </c>
      <c r="F536" s="95">
        <f>F538+F539</f>
        <v>2707.8690000000001</v>
      </c>
      <c r="G536" s="95">
        <f>G538+G539</f>
        <v>2707.86924</v>
      </c>
      <c r="H536" s="95">
        <f>H538+H539</f>
        <v>2707.86924</v>
      </c>
      <c r="I536" s="212">
        <f t="shared" si="53"/>
        <v>100</v>
      </c>
      <c r="J536" s="212">
        <f t="shared" si="54"/>
        <v>100.000008863058</v>
      </c>
    </row>
    <row r="537" spans="1:10" ht="26.25" x14ac:dyDescent="0.25">
      <c r="A537" s="65"/>
      <c r="B537" s="65"/>
      <c r="C537" s="7"/>
      <c r="D537" s="7" t="s">
        <v>551</v>
      </c>
      <c r="E537" s="3" t="s">
        <v>552</v>
      </c>
      <c r="F537" s="95">
        <f>F538+F539</f>
        <v>2707.8690000000001</v>
      </c>
      <c r="G537" s="95">
        <f>G538+G539</f>
        <v>2707.86924</v>
      </c>
      <c r="H537" s="95">
        <f>H538+H539</f>
        <v>2707.86924</v>
      </c>
      <c r="I537" s="212">
        <f t="shared" si="53"/>
        <v>100</v>
      </c>
      <c r="J537" s="212">
        <f t="shared" si="54"/>
        <v>100.000008863058</v>
      </c>
    </row>
    <row r="538" spans="1:10" x14ac:dyDescent="0.25">
      <c r="A538" s="65"/>
      <c r="B538" s="65"/>
      <c r="C538" s="7"/>
      <c r="D538" s="7"/>
      <c r="E538" s="3" t="s">
        <v>164</v>
      </c>
      <c r="F538" s="95">
        <v>2030.902</v>
      </c>
      <c r="G538" s="95">
        <v>2030.90193</v>
      </c>
      <c r="H538" s="95">
        <v>2030.90193</v>
      </c>
      <c r="I538" s="212">
        <f t="shared" si="53"/>
        <v>100</v>
      </c>
      <c r="J538" s="212">
        <f t="shared" si="54"/>
        <v>99.999996553255642</v>
      </c>
    </row>
    <row r="539" spans="1:10" x14ac:dyDescent="0.25">
      <c r="A539" s="65"/>
      <c r="B539" s="65"/>
      <c r="C539" s="7"/>
      <c r="D539" s="7"/>
      <c r="E539" s="3" t="s">
        <v>165</v>
      </c>
      <c r="F539" s="95">
        <v>676.96699999999998</v>
      </c>
      <c r="G539" s="95">
        <v>676.96731</v>
      </c>
      <c r="H539" s="95">
        <v>676.96731</v>
      </c>
      <c r="I539" s="212">
        <f t="shared" si="53"/>
        <v>100</v>
      </c>
      <c r="J539" s="212">
        <f t="shared" si="54"/>
        <v>100.00004579248325</v>
      </c>
    </row>
    <row r="540" spans="1:10" ht="25.5" x14ac:dyDescent="0.25">
      <c r="A540" s="65"/>
      <c r="B540" s="65"/>
      <c r="C540" s="4" t="s">
        <v>170</v>
      </c>
      <c r="D540" s="4"/>
      <c r="E540" s="6" t="s">
        <v>171</v>
      </c>
      <c r="F540" s="95">
        <f>F541</f>
        <v>483.6</v>
      </c>
      <c r="G540" s="95">
        <f>G541</f>
        <v>483.6</v>
      </c>
      <c r="H540" s="95">
        <f>H541</f>
        <v>483.6</v>
      </c>
      <c r="I540" s="212">
        <f t="shared" si="53"/>
        <v>100</v>
      </c>
      <c r="J540" s="212">
        <f t="shared" si="54"/>
        <v>100</v>
      </c>
    </row>
    <row r="541" spans="1:10" ht="26.25" x14ac:dyDescent="0.25">
      <c r="A541" s="65"/>
      <c r="B541" s="65"/>
      <c r="C541" s="4"/>
      <c r="D541" s="7" t="s">
        <v>551</v>
      </c>
      <c r="E541" s="3" t="s">
        <v>552</v>
      </c>
      <c r="F541" s="95">
        <v>483.6</v>
      </c>
      <c r="G541" s="95">
        <v>483.6</v>
      </c>
      <c r="H541" s="95">
        <v>483.6</v>
      </c>
      <c r="I541" s="212">
        <f t="shared" si="53"/>
        <v>100</v>
      </c>
      <c r="J541" s="212">
        <f t="shared" si="54"/>
        <v>100</v>
      </c>
    </row>
    <row r="542" spans="1:10" x14ac:dyDescent="0.25">
      <c r="A542" s="64"/>
      <c r="B542" s="16" t="s">
        <v>612</v>
      </c>
      <c r="C542" s="70"/>
      <c r="D542" s="69"/>
      <c r="E542" s="71" t="s">
        <v>613</v>
      </c>
      <c r="F542" s="100">
        <f>F543+F599</f>
        <v>251885.88399999999</v>
      </c>
      <c r="G542" s="100">
        <f>G543+G599</f>
        <v>286809.82370999997</v>
      </c>
      <c r="H542" s="100">
        <f>H543+H599</f>
        <v>285270.83880000003</v>
      </c>
      <c r="I542" s="208">
        <f t="shared" si="53"/>
        <v>99.463412762473553</v>
      </c>
      <c r="J542" s="208">
        <f t="shared" si="54"/>
        <v>113.86498487148251</v>
      </c>
    </row>
    <row r="543" spans="1:10" ht="25.5" x14ac:dyDescent="0.25">
      <c r="A543" s="64"/>
      <c r="B543" s="16"/>
      <c r="C543" s="70" t="s">
        <v>4</v>
      </c>
      <c r="D543" s="69"/>
      <c r="E543" s="74" t="s">
        <v>5</v>
      </c>
      <c r="F543" s="100">
        <f>F544+F591</f>
        <v>251770.984</v>
      </c>
      <c r="G543" s="100">
        <f>G544+G591</f>
        <v>286694.97188999999</v>
      </c>
      <c r="H543" s="100">
        <f>H544+H591</f>
        <v>285155.98698000005</v>
      </c>
      <c r="I543" s="208">
        <f t="shared" si="53"/>
        <v>99.463197802230582</v>
      </c>
      <c r="J543" s="208">
        <f t="shared" si="54"/>
        <v>113.87133153119822</v>
      </c>
    </row>
    <row r="544" spans="1:10" ht="25.5" x14ac:dyDescent="0.25">
      <c r="A544" s="77"/>
      <c r="B544" s="78"/>
      <c r="C544" s="79" t="s">
        <v>60</v>
      </c>
      <c r="D544" s="78"/>
      <c r="E544" s="80" t="s">
        <v>61</v>
      </c>
      <c r="F544" s="101">
        <f>F545+F571+F575</f>
        <v>251170.99299999999</v>
      </c>
      <c r="G544" s="101">
        <f>G545+G571+G575</f>
        <v>286094.98189</v>
      </c>
      <c r="H544" s="101">
        <f>H545+H571+H575</f>
        <v>284555.99698000005</v>
      </c>
      <c r="I544" s="226">
        <f t="shared" si="53"/>
        <v>99.462072036414938</v>
      </c>
      <c r="J544" s="226">
        <f t="shared" si="54"/>
        <v>113.90446741993014</v>
      </c>
    </row>
    <row r="545" spans="1:10" x14ac:dyDescent="0.25">
      <c r="A545" s="29"/>
      <c r="B545" s="29"/>
      <c r="C545" s="29" t="s">
        <v>80</v>
      </c>
      <c r="D545" s="29"/>
      <c r="E545" s="30" t="s">
        <v>81</v>
      </c>
      <c r="F545" s="102">
        <f>F546+F555</f>
        <v>240372.28671999997</v>
      </c>
      <c r="G545" s="102">
        <f>G546+G555+G568</f>
        <v>271131.08127000002</v>
      </c>
      <c r="H545" s="102">
        <f>H546+H555+H568</f>
        <v>269810.85679000005</v>
      </c>
      <c r="I545" s="210">
        <f t="shared" si="53"/>
        <v>99.513067821728171</v>
      </c>
      <c r="J545" s="210">
        <f t="shared" si="54"/>
        <v>112.79631482053077</v>
      </c>
    </row>
    <row r="546" spans="1:10" ht="39" x14ac:dyDescent="0.25">
      <c r="A546" s="31"/>
      <c r="B546" s="31"/>
      <c r="C546" s="31" t="s">
        <v>82</v>
      </c>
      <c r="D546" s="31"/>
      <c r="E546" s="32" t="s">
        <v>83</v>
      </c>
      <c r="F546" s="96">
        <f>F547+F549+F551</f>
        <v>205753.9</v>
      </c>
      <c r="G546" s="96">
        <f>G547+G549+G551</f>
        <v>237102.74115000002</v>
      </c>
      <c r="H546" s="96">
        <f>H547+H549+H551</f>
        <v>237102.74115000002</v>
      </c>
      <c r="I546" s="211">
        <f t="shared" si="53"/>
        <v>100</v>
      </c>
      <c r="J546" s="211">
        <f t="shared" si="54"/>
        <v>115.23608599885593</v>
      </c>
    </row>
    <row r="547" spans="1:10" ht="26.25" x14ac:dyDescent="0.25">
      <c r="A547" s="65"/>
      <c r="B547" s="65"/>
      <c r="C547" s="7" t="s">
        <v>84</v>
      </c>
      <c r="D547" s="11"/>
      <c r="E547" s="3" t="s">
        <v>85</v>
      </c>
      <c r="F547" s="95">
        <f>F548</f>
        <v>32769.5</v>
      </c>
      <c r="G547" s="95">
        <f>G548</f>
        <v>32769.577899999997</v>
      </c>
      <c r="H547" s="95">
        <f>H548</f>
        <v>32769.577899999997</v>
      </c>
      <c r="I547" s="212">
        <f t="shared" si="53"/>
        <v>100</v>
      </c>
      <c r="J547" s="212">
        <f t="shared" si="54"/>
        <v>100.00023772105158</v>
      </c>
    </row>
    <row r="548" spans="1:10" ht="26.25" x14ac:dyDescent="0.25">
      <c r="A548" s="65"/>
      <c r="B548" s="65"/>
      <c r="C548" s="7"/>
      <c r="D548" s="7" t="s">
        <v>551</v>
      </c>
      <c r="E548" s="3" t="s">
        <v>552</v>
      </c>
      <c r="F548" s="95">
        <v>32769.5</v>
      </c>
      <c r="G548" s="95">
        <v>32769.577899999997</v>
      </c>
      <c r="H548" s="95">
        <v>32769.577899999997</v>
      </c>
      <c r="I548" s="212">
        <f t="shared" si="53"/>
        <v>100</v>
      </c>
      <c r="J548" s="212">
        <f t="shared" si="54"/>
        <v>100.00023772105158</v>
      </c>
    </row>
    <row r="549" spans="1:10" ht="51.75" x14ac:dyDescent="0.25">
      <c r="A549" s="65"/>
      <c r="B549" s="65"/>
      <c r="C549" s="7" t="s">
        <v>86</v>
      </c>
      <c r="D549" s="7"/>
      <c r="E549" s="3" t="s">
        <v>87</v>
      </c>
      <c r="F549" s="95">
        <f>F550</f>
        <v>167462</v>
      </c>
      <c r="G549" s="95">
        <f>G550</f>
        <v>198401.66325000001</v>
      </c>
      <c r="H549" s="95">
        <f>H550</f>
        <v>198401.66325000001</v>
      </c>
      <c r="I549" s="212">
        <f t="shared" si="53"/>
        <v>100</v>
      </c>
      <c r="J549" s="212">
        <f t="shared" si="54"/>
        <v>118.47563223298421</v>
      </c>
    </row>
    <row r="550" spans="1:10" ht="26.25" x14ac:dyDescent="0.25">
      <c r="A550" s="65"/>
      <c r="B550" s="65"/>
      <c r="C550" s="7"/>
      <c r="D550" s="7" t="s">
        <v>551</v>
      </c>
      <c r="E550" s="3" t="s">
        <v>552</v>
      </c>
      <c r="F550" s="95">
        <v>167462</v>
      </c>
      <c r="G550" s="95">
        <v>198401.66325000001</v>
      </c>
      <c r="H550" s="95">
        <v>198401.66325000001</v>
      </c>
      <c r="I550" s="212">
        <f t="shared" si="53"/>
        <v>100</v>
      </c>
      <c r="J550" s="212">
        <f t="shared" si="54"/>
        <v>118.47563223298421</v>
      </c>
    </row>
    <row r="551" spans="1:10" ht="72.75" customHeight="1" x14ac:dyDescent="0.25">
      <c r="A551" s="65"/>
      <c r="B551" s="65"/>
      <c r="C551" s="7" t="s">
        <v>88</v>
      </c>
      <c r="D551" s="7"/>
      <c r="E551" s="3" t="s">
        <v>89</v>
      </c>
      <c r="F551" s="106">
        <f>F553+F554</f>
        <v>5522.4</v>
      </c>
      <c r="G551" s="106">
        <f>G553+G554</f>
        <v>5931.5</v>
      </c>
      <c r="H551" s="106">
        <f>H553+H554</f>
        <v>5931.5</v>
      </c>
      <c r="I551" s="215">
        <f t="shared" si="53"/>
        <v>100</v>
      </c>
      <c r="J551" s="215">
        <f t="shared" si="54"/>
        <v>107.40801100970594</v>
      </c>
    </row>
    <row r="552" spans="1:10" ht="26.25" x14ac:dyDescent="0.25">
      <c r="A552" s="65"/>
      <c r="B552" s="65"/>
      <c r="C552" s="7"/>
      <c r="D552" s="7" t="s">
        <v>551</v>
      </c>
      <c r="E552" s="3" t="s">
        <v>552</v>
      </c>
      <c r="F552" s="106">
        <v>5489.2</v>
      </c>
      <c r="G552" s="106">
        <f>G553+G554</f>
        <v>5931.5</v>
      </c>
      <c r="H552" s="106">
        <f>H553+H554</f>
        <v>5931.5</v>
      </c>
      <c r="I552" s="215">
        <f t="shared" si="53"/>
        <v>100</v>
      </c>
      <c r="J552" s="215">
        <f t="shared" si="54"/>
        <v>108.05764045762589</v>
      </c>
    </row>
    <row r="553" spans="1:10" x14ac:dyDescent="0.25">
      <c r="A553" s="65"/>
      <c r="B553" s="65"/>
      <c r="C553" s="7"/>
      <c r="D553" s="7"/>
      <c r="E553" s="3" t="s">
        <v>90</v>
      </c>
      <c r="F553" s="95">
        <v>5077.5</v>
      </c>
      <c r="G553" s="95">
        <v>5486.6</v>
      </c>
      <c r="H553" s="95">
        <v>5486.6</v>
      </c>
      <c r="I553" s="212">
        <f t="shared" si="53"/>
        <v>100</v>
      </c>
      <c r="J553" s="212">
        <f t="shared" si="54"/>
        <v>108.05711472181191</v>
      </c>
    </row>
    <row r="554" spans="1:10" x14ac:dyDescent="0.25">
      <c r="A554" s="65"/>
      <c r="B554" s="65"/>
      <c r="C554" s="7"/>
      <c r="D554" s="7"/>
      <c r="E554" s="3" t="s">
        <v>91</v>
      </c>
      <c r="F554" s="95">
        <v>444.9</v>
      </c>
      <c r="G554" s="95">
        <v>444.9</v>
      </c>
      <c r="H554" s="95">
        <v>444.9</v>
      </c>
      <c r="I554" s="212">
        <f t="shared" si="53"/>
        <v>100</v>
      </c>
      <c r="J554" s="212">
        <f t="shared" si="54"/>
        <v>100</v>
      </c>
    </row>
    <row r="555" spans="1:10" ht="39" x14ac:dyDescent="0.25">
      <c r="A555" s="31"/>
      <c r="B555" s="31"/>
      <c r="C555" s="31" t="s">
        <v>92</v>
      </c>
      <c r="D555" s="31"/>
      <c r="E555" s="32" t="s">
        <v>93</v>
      </c>
      <c r="F555" s="96">
        <f>F556+F558+F560+F562+F564+F566</f>
        <v>34618.386719999995</v>
      </c>
      <c r="G555" s="96">
        <f>G556+G558+G560+G562+G564+G566</f>
        <v>33593.676720000003</v>
      </c>
      <c r="H555" s="96">
        <f>H556+H558+H560+H562+H564+H566</f>
        <v>32273.452239999999</v>
      </c>
      <c r="I555" s="211">
        <f t="shared" si="53"/>
        <v>96.07002088219177</v>
      </c>
      <c r="J555" s="211">
        <f t="shared" si="54"/>
        <v>97.039983381409314</v>
      </c>
    </row>
    <row r="556" spans="1:10" ht="26.25" x14ac:dyDescent="0.25">
      <c r="A556" s="65"/>
      <c r="B556" s="65"/>
      <c r="C556" s="7" t="s">
        <v>94</v>
      </c>
      <c r="D556" s="7"/>
      <c r="E556" s="3" t="s">
        <v>95</v>
      </c>
      <c r="F556" s="95">
        <f>F557</f>
        <v>6340.920000000001</v>
      </c>
      <c r="G556" s="95">
        <f>G557</f>
        <v>6340.91</v>
      </c>
      <c r="H556" s="95">
        <f>H557</f>
        <v>6116.2241800000002</v>
      </c>
      <c r="I556" s="212">
        <f t="shared" si="53"/>
        <v>96.456568221280548</v>
      </c>
      <c r="J556" s="212">
        <f t="shared" si="54"/>
        <v>99.999842294178109</v>
      </c>
    </row>
    <row r="557" spans="1:10" ht="26.25" x14ac:dyDescent="0.25">
      <c r="A557" s="65"/>
      <c r="B557" s="65"/>
      <c r="C557" s="7"/>
      <c r="D557" s="7" t="s">
        <v>551</v>
      </c>
      <c r="E557" s="3" t="s">
        <v>552</v>
      </c>
      <c r="F557" s="95">
        <v>6340.920000000001</v>
      </c>
      <c r="G557" s="95">
        <v>6340.91</v>
      </c>
      <c r="H557" s="95">
        <v>6116.2241800000002</v>
      </c>
      <c r="I557" s="212">
        <f t="shared" si="53"/>
        <v>96.456568221280548</v>
      </c>
      <c r="J557" s="212">
        <f t="shared" si="54"/>
        <v>99.999842294178109</v>
      </c>
    </row>
    <row r="558" spans="1:10" ht="39" x14ac:dyDescent="0.25">
      <c r="A558" s="65"/>
      <c r="B558" s="65"/>
      <c r="C558" s="7" t="s">
        <v>97</v>
      </c>
      <c r="D558" s="7"/>
      <c r="E558" s="3" t="s">
        <v>98</v>
      </c>
      <c r="F558" s="95">
        <f>F559</f>
        <v>237.44</v>
      </c>
      <c r="G558" s="95">
        <f>G559</f>
        <v>237.48</v>
      </c>
      <c r="H558" s="95">
        <f>H559</f>
        <v>237.48</v>
      </c>
      <c r="I558" s="212">
        <f t="shared" si="53"/>
        <v>100</v>
      </c>
      <c r="J558" s="212">
        <f t="shared" si="54"/>
        <v>100.01684636118597</v>
      </c>
    </row>
    <row r="559" spans="1:10" ht="26.25" x14ac:dyDescent="0.25">
      <c r="A559" s="65"/>
      <c r="B559" s="65"/>
      <c r="C559" s="7"/>
      <c r="D559" s="7" t="s">
        <v>551</v>
      </c>
      <c r="E559" s="3" t="s">
        <v>552</v>
      </c>
      <c r="F559" s="95">
        <v>237.44</v>
      </c>
      <c r="G559" s="95">
        <v>237.48</v>
      </c>
      <c r="H559" s="95">
        <v>237.48</v>
      </c>
      <c r="I559" s="212">
        <f t="shared" si="53"/>
        <v>100</v>
      </c>
      <c r="J559" s="212">
        <f t="shared" si="54"/>
        <v>100.01684636118597</v>
      </c>
    </row>
    <row r="560" spans="1:10" ht="26.25" x14ac:dyDescent="0.25">
      <c r="A560" s="65"/>
      <c r="B560" s="65"/>
      <c r="C560" s="7" t="s">
        <v>99</v>
      </c>
      <c r="D560" s="7"/>
      <c r="E560" s="3" t="s">
        <v>100</v>
      </c>
      <c r="F560" s="95">
        <f>F561</f>
        <v>254.12671999999998</v>
      </c>
      <c r="G560" s="95">
        <f>G561</f>
        <v>254.08672000000001</v>
      </c>
      <c r="H560" s="95">
        <f>H561</f>
        <v>254.08672000000001</v>
      </c>
      <c r="I560" s="212">
        <f t="shared" si="53"/>
        <v>100</v>
      </c>
      <c r="J560" s="212">
        <f t="shared" si="54"/>
        <v>99.984259821241949</v>
      </c>
    </row>
    <row r="561" spans="1:10" ht="26.25" x14ac:dyDescent="0.25">
      <c r="A561" s="65"/>
      <c r="B561" s="65"/>
      <c r="C561" s="7"/>
      <c r="D561" s="7" t="s">
        <v>551</v>
      </c>
      <c r="E561" s="3" t="s">
        <v>552</v>
      </c>
      <c r="F561" s="95">
        <v>254.12671999999998</v>
      </c>
      <c r="G561" s="95">
        <v>254.08672000000001</v>
      </c>
      <c r="H561" s="95">
        <v>254.08672000000001</v>
      </c>
      <c r="I561" s="212">
        <f t="shared" si="53"/>
        <v>100</v>
      </c>
      <c r="J561" s="212">
        <f t="shared" si="54"/>
        <v>99.984259821241949</v>
      </c>
    </row>
    <row r="562" spans="1:10" ht="39" x14ac:dyDescent="0.25">
      <c r="A562" s="65"/>
      <c r="B562" s="65"/>
      <c r="C562" s="7" t="s">
        <v>105</v>
      </c>
      <c r="D562" s="7"/>
      <c r="E562" s="3" t="s">
        <v>106</v>
      </c>
      <c r="F562" s="95">
        <v>12128.1</v>
      </c>
      <c r="G562" s="95">
        <f>G563</f>
        <v>11858.6</v>
      </c>
      <c r="H562" s="95">
        <f>H563</f>
        <v>11451.812970000001</v>
      </c>
      <c r="I562" s="212">
        <f t="shared" si="53"/>
        <v>96.56968756851569</v>
      </c>
      <c r="J562" s="212">
        <f t="shared" si="54"/>
        <v>97.777887715305781</v>
      </c>
    </row>
    <row r="563" spans="1:10" ht="26.25" x14ac:dyDescent="0.25">
      <c r="A563" s="65"/>
      <c r="B563" s="65"/>
      <c r="C563" s="7"/>
      <c r="D563" s="7" t="s">
        <v>551</v>
      </c>
      <c r="E563" s="3" t="s">
        <v>552</v>
      </c>
      <c r="F563" s="95">
        <v>12128.1</v>
      </c>
      <c r="G563" s="95">
        <v>11858.6</v>
      </c>
      <c r="H563" s="95">
        <v>11451.812970000001</v>
      </c>
      <c r="I563" s="212">
        <f t="shared" si="53"/>
        <v>96.56968756851569</v>
      </c>
      <c r="J563" s="212">
        <f t="shared" si="54"/>
        <v>97.777887715305781</v>
      </c>
    </row>
    <row r="564" spans="1:10" ht="39" x14ac:dyDescent="0.25">
      <c r="A564" s="65"/>
      <c r="B564" s="65"/>
      <c r="C564" s="7" t="s">
        <v>107</v>
      </c>
      <c r="D564" s="7"/>
      <c r="E564" s="3" t="s">
        <v>501</v>
      </c>
      <c r="F564" s="95">
        <v>12157.8</v>
      </c>
      <c r="G564" s="95">
        <f>G565</f>
        <v>11402.6</v>
      </c>
      <c r="H564" s="95">
        <f>H565</f>
        <v>10713.84837</v>
      </c>
      <c r="I564" s="212">
        <f t="shared" si="53"/>
        <v>93.959696648132876</v>
      </c>
      <c r="J564" s="212">
        <f t="shared" si="54"/>
        <v>93.788349865929703</v>
      </c>
    </row>
    <row r="565" spans="1:10" ht="26.25" x14ac:dyDescent="0.25">
      <c r="A565" s="65"/>
      <c r="B565" s="65"/>
      <c r="C565" s="7"/>
      <c r="D565" s="7" t="s">
        <v>551</v>
      </c>
      <c r="E565" s="3" t="s">
        <v>552</v>
      </c>
      <c r="F565" s="95">
        <v>12157.8</v>
      </c>
      <c r="G565" s="95">
        <v>11402.6</v>
      </c>
      <c r="H565" s="95">
        <v>10713.84837</v>
      </c>
      <c r="I565" s="212">
        <f t="shared" si="53"/>
        <v>93.959696648132876</v>
      </c>
      <c r="J565" s="212">
        <f t="shared" si="54"/>
        <v>93.788349865929703</v>
      </c>
    </row>
    <row r="566" spans="1:10" ht="26.25" x14ac:dyDescent="0.25">
      <c r="A566" s="65"/>
      <c r="B566" s="65"/>
      <c r="C566" s="7" t="s">
        <v>502</v>
      </c>
      <c r="D566" s="7"/>
      <c r="E566" s="3" t="s">
        <v>108</v>
      </c>
      <c r="F566" s="95">
        <v>3500</v>
      </c>
      <c r="G566" s="95">
        <v>3500</v>
      </c>
      <c r="H566" s="95">
        <v>3500</v>
      </c>
      <c r="I566" s="212">
        <f t="shared" si="53"/>
        <v>100</v>
      </c>
      <c r="J566" s="212">
        <f t="shared" si="54"/>
        <v>100</v>
      </c>
    </row>
    <row r="567" spans="1:10" ht="26.25" x14ac:dyDescent="0.25">
      <c r="A567" s="65"/>
      <c r="B567" s="65"/>
      <c r="C567" s="7"/>
      <c r="D567" s="7" t="s">
        <v>551</v>
      </c>
      <c r="E567" s="3" t="s">
        <v>552</v>
      </c>
      <c r="F567" s="95">
        <v>3500</v>
      </c>
      <c r="G567" s="95">
        <v>3500</v>
      </c>
      <c r="H567" s="95">
        <v>3500</v>
      </c>
      <c r="I567" s="212">
        <f t="shared" si="53"/>
        <v>100</v>
      </c>
      <c r="J567" s="212">
        <f t="shared" si="54"/>
        <v>100</v>
      </c>
    </row>
    <row r="568" spans="1:10" ht="38.25" x14ac:dyDescent="0.25">
      <c r="A568" s="98"/>
      <c r="B568" s="98"/>
      <c r="C568" s="195" t="s">
        <v>804</v>
      </c>
      <c r="D568" s="13"/>
      <c r="E568" s="196" t="s">
        <v>805</v>
      </c>
      <c r="F568" s="96">
        <v>0</v>
      </c>
      <c r="G568" s="96">
        <f>G569</f>
        <v>434.66340000000002</v>
      </c>
      <c r="H568" s="96">
        <f>H569</f>
        <v>434.66340000000002</v>
      </c>
      <c r="I568" s="211">
        <f t="shared" si="53"/>
        <v>100</v>
      </c>
      <c r="J568" s="211"/>
    </row>
    <row r="569" spans="1:10" ht="39" x14ac:dyDescent="0.25">
      <c r="A569" s="65"/>
      <c r="B569" s="65"/>
      <c r="C569" s="192" t="s">
        <v>806</v>
      </c>
      <c r="D569" s="192"/>
      <c r="E569" s="3" t="s">
        <v>807</v>
      </c>
      <c r="F569" s="95"/>
      <c r="G569" s="95">
        <f>G570</f>
        <v>434.66340000000002</v>
      </c>
      <c r="H569" s="95">
        <f>H570</f>
        <v>434.66340000000002</v>
      </c>
      <c r="I569" s="212">
        <f t="shared" si="53"/>
        <v>100</v>
      </c>
      <c r="J569" s="212" t="e">
        <f t="shared" si="54"/>
        <v>#DIV/0!</v>
      </c>
    </row>
    <row r="570" spans="1:10" ht="26.25" x14ac:dyDescent="0.25">
      <c r="A570" s="65"/>
      <c r="B570" s="65"/>
      <c r="C570" s="192"/>
      <c r="D570" s="192" t="s">
        <v>551</v>
      </c>
      <c r="E570" s="122" t="s">
        <v>552</v>
      </c>
      <c r="F570" s="95"/>
      <c r="G570" s="95">
        <v>434.66340000000002</v>
      </c>
      <c r="H570" s="95">
        <v>434.66340000000002</v>
      </c>
      <c r="I570" s="212">
        <f t="shared" si="53"/>
        <v>100</v>
      </c>
      <c r="J570" s="212" t="e">
        <f t="shared" si="54"/>
        <v>#DIV/0!</v>
      </c>
    </row>
    <row r="571" spans="1:10" x14ac:dyDescent="0.25">
      <c r="A571" s="29"/>
      <c r="B571" s="29"/>
      <c r="C571" s="29" t="s">
        <v>142</v>
      </c>
      <c r="D571" s="29"/>
      <c r="E571" s="30" t="s">
        <v>143</v>
      </c>
      <c r="F571" s="102">
        <f t="shared" ref="F571:H573" si="57">F572</f>
        <v>4862.6602800000001</v>
      </c>
      <c r="G571" s="102">
        <f t="shared" si="57"/>
        <v>4051.4789900000001</v>
      </c>
      <c r="H571" s="102">
        <f t="shared" si="57"/>
        <v>3955.5457700000002</v>
      </c>
      <c r="I571" s="210">
        <f t="shared" si="53"/>
        <v>97.63214321888907</v>
      </c>
      <c r="J571" s="210">
        <f t="shared" si="54"/>
        <v>83.318158306547375</v>
      </c>
    </row>
    <row r="572" spans="1:10" ht="26.25" x14ac:dyDescent="0.25">
      <c r="A572" s="31"/>
      <c r="B572" s="31"/>
      <c r="C572" s="31" t="s">
        <v>150</v>
      </c>
      <c r="D572" s="31"/>
      <c r="E572" s="32" t="s">
        <v>151</v>
      </c>
      <c r="F572" s="96">
        <f t="shared" si="57"/>
        <v>4862.6602800000001</v>
      </c>
      <c r="G572" s="96">
        <f t="shared" si="57"/>
        <v>4051.4789900000001</v>
      </c>
      <c r="H572" s="96">
        <f t="shared" si="57"/>
        <v>3955.5457700000002</v>
      </c>
      <c r="I572" s="211">
        <f t="shared" si="53"/>
        <v>97.63214321888907</v>
      </c>
      <c r="J572" s="211">
        <f t="shared" si="54"/>
        <v>83.318158306547375</v>
      </c>
    </row>
    <row r="573" spans="1:10" ht="26.25" x14ac:dyDescent="0.25">
      <c r="A573" s="65"/>
      <c r="B573" s="65"/>
      <c r="C573" s="7" t="s">
        <v>152</v>
      </c>
      <c r="D573" s="7"/>
      <c r="E573" s="3" t="s">
        <v>153</v>
      </c>
      <c r="F573" s="95">
        <f t="shared" si="57"/>
        <v>4862.6602800000001</v>
      </c>
      <c r="G573" s="95">
        <f t="shared" si="57"/>
        <v>4051.4789900000001</v>
      </c>
      <c r="H573" s="95">
        <f t="shared" si="57"/>
        <v>3955.5457700000002</v>
      </c>
      <c r="I573" s="212">
        <f t="shared" si="53"/>
        <v>97.63214321888907</v>
      </c>
      <c r="J573" s="212">
        <f t="shared" si="54"/>
        <v>83.318158306547375</v>
      </c>
    </row>
    <row r="574" spans="1:10" ht="26.25" x14ac:dyDescent="0.25">
      <c r="A574" s="65"/>
      <c r="B574" s="65"/>
      <c r="C574" s="7"/>
      <c r="D574" s="38" t="s">
        <v>551</v>
      </c>
      <c r="E574" s="39" t="s">
        <v>552</v>
      </c>
      <c r="F574" s="95">
        <v>4862.6602800000001</v>
      </c>
      <c r="G574" s="95">
        <v>4051.4789900000001</v>
      </c>
      <c r="H574" s="95">
        <v>3955.5457700000002</v>
      </c>
      <c r="I574" s="212">
        <f t="shared" si="53"/>
        <v>97.63214321888907</v>
      </c>
      <c r="J574" s="212">
        <f t="shared" si="54"/>
        <v>83.318158306547375</v>
      </c>
    </row>
    <row r="575" spans="1:10" ht="26.25" x14ac:dyDescent="0.25">
      <c r="A575" s="29"/>
      <c r="B575" s="29"/>
      <c r="C575" s="29" t="s">
        <v>158</v>
      </c>
      <c r="D575" s="29"/>
      <c r="E575" s="30" t="s">
        <v>159</v>
      </c>
      <c r="F575" s="102">
        <f>F576</f>
        <v>5936.0460000000003</v>
      </c>
      <c r="G575" s="102">
        <f>G576</f>
        <v>10912.421630000001</v>
      </c>
      <c r="H575" s="102">
        <f>H576</f>
        <v>10789.594420000001</v>
      </c>
      <c r="I575" s="210">
        <f t="shared" si="53"/>
        <v>98.87442756370109</v>
      </c>
      <c r="J575" s="210">
        <f t="shared" si="54"/>
        <v>183.83317160951918</v>
      </c>
    </row>
    <row r="576" spans="1:10" ht="39" x14ac:dyDescent="0.25">
      <c r="A576" s="34"/>
      <c r="B576" s="34"/>
      <c r="C576" s="34" t="s">
        <v>160</v>
      </c>
      <c r="D576" s="34"/>
      <c r="E576" s="32" t="s">
        <v>161</v>
      </c>
      <c r="F576" s="96">
        <f>F581+F579+F587+F577+F585</f>
        <v>5936.0460000000003</v>
      </c>
      <c r="G576" s="96">
        <f>G581+G579+G587+G577+G585</f>
        <v>10912.421630000001</v>
      </c>
      <c r="H576" s="96">
        <f>H581+H579+H587+H577+H585</f>
        <v>10789.594420000001</v>
      </c>
      <c r="I576" s="211">
        <f t="shared" si="53"/>
        <v>98.87442756370109</v>
      </c>
      <c r="J576" s="211">
        <f t="shared" si="54"/>
        <v>183.83317160951918</v>
      </c>
    </row>
    <row r="577" spans="1:10" s="37" customFormat="1" ht="38.25" x14ac:dyDescent="0.25">
      <c r="A577" s="7"/>
      <c r="B577" s="7"/>
      <c r="C577" s="4" t="s">
        <v>166</v>
      </c>
      <c r="D577" s="4"/>
      <c r="E577" s="5" t="s">
        <v>167</v>
      </c>
      <c r="F577" s="107">
        <f>F578</f>
        <v>1027.5</v>
      </c>
      <c r="G577" s="107">
        <f>G578</f>
        <v>1132.7239999999999</v>
      </c>
      <c r="H577" s="107">
        <f>H578</f>
        <v>1132.6880000000001</v>
      </c>
      <c r="I577" s="214">
        <f t="shared" si="53"/>
        <v>99.996821820673006</v>
      </c>
      <c r="J577" s="214">
        <f t="shared" si="54"/>
        <v>110.24077858880779</v>
      </c>
    </row>
    <row r="578" spans="1:10" s="37" customFormat="1" ht="26.25" x14ac:dyDescent="0.25">
      <c r="A578" s="7"/>
      <c r="B578" s="7"/>
      <c r="C578" s="4"/>
      <c r="D578" s="7" t="s">
        <v>551</v>
      </c>
      <c r="E578" s="3" t="s">
        <v>552</v>
      </c>
      <c r="F578" s="107">
        <v>1027.5</v>
      </c>
      <c r="G578" s="107">
        <v>1132.7239999999999</v>
      </c>
      <c r="H578" s="107">
        <v>1132.6880000000001</v>
      </c>
      <c r="I578" s="214">
        <f t="shared" si="53"/>
        <v>99.996821820673006</v>
      </c>
      <c r="J578" s="214">
        <f t="shared" si="54"/>
        <v>110.24077858880779</v>
      </c>
    </row>
    <row r="579" spans="1:10" s="37" customFormat="1" ht="51.75" x14ac:dyDescent="0.25">
      <c r="A579" s="7"/>
      <c r="B579" s="7"/>
      <c r="C579" s="4" t="s">
        <v>168</v>
      </c>
      <c r="D579" s="7"/>
      <c r="E579" s="3" t="s">
        <v>169</v>
      </c>
      <c r="F579" s="107">
        <f>F580</f>
        <v>778</v>
      </c>
      <c r="G579" s="107">
        <f>G580</f>
        <v>497.53401000000002</v>
      </c>
      <c r="H579" s="107">
        <f>H580</f>
        <v>497.53401000000002</v>
      </c>
      <c r="I579" s="214">
        <f t="shared" si="53"/>
        <v>100</v>
      </c>
      <c r="J579" s="214">
        <f t="shared" si="54"/>
        <v>63.950386889460155</v>
      </c>
    </row>
    <row r="580" spans="1:10" s="37" customFormat="1" ht="26.25" x14ac:dyDescent="0.25">
      <c r="A580" s="7"/>
      <c r="B580" s="7"/>
      <c r="C580" s="4"/>
      <c r="D580" s="7" t="s">
        <v>551</v>
      </c>
      <c r="E580" s="3" t="s">
        <v>552</v>
      </c>
      <c r="F580" s="107">
        <v>778</v>
      </c>
      <c r="G580" s="107">
        <v>497.53401000000002</v>
      </c>
      <c r="H580" s="107">
        <v>497.53401000000002</v>
      </c>
      <c r="I580" s="214">
        <f t="shared" si="53"/>
        <v>100</v>
      </c>
      <c r="J580" s="214">
        <f t="shared" si="54"/>
        <v>63.950386889460155</v>
      </c>
    </row>
    <row r="581" spans="1:10" ht="26.25" x14ac:dyDescent="0.25">
      <c r="A581" s="65"/>
      <c r="B581" s="65"/>
      <c r="C581" s="7" t="s">
        <v>162</v>
      </c>
      <c r="D581" s="7"/>
      <c r="E581" s="3" t="s">
        <v>163</v>
      </c>
      <c r="F581" s="107">
        <f>F583+F584</f>
        <v>2174.2460000000001</v>
      </c>
      <c r="G581" s="107">
        <f>G583+G584</f>
        <v>2301.1336200000001</v>
      </c>
      <c r="H581" s="107">
        <f>H583+H584</f>
        <v>2178.3424100000002</v>
      </c>
      <c r="I581" s="214">
        <f t="shared" si="53"/>
        <v>94.663881795790729</v>
      </c>
      <c r="J581" s="214">
        <f t="shared" si="54"/>
        <v>105.83593668793687</v>
      </c>
    </row>
    <row r="582" spans="1:10" ht="26.25" x14ac:dyDescent="0.25">
      <c r="A582" s="65"/>
      <c r="B582" s="65"/>
      <c r="C582" s="7"/>
      <c r="D582" s="7" t="s">
        <v>551</v>
      </c>
      <c r="E582" s="3" t="s">
        <v>552</v>
      </c>
      <c r="F582" s="107">
        <f>F583+F584</f>
        <v>2174.2460000000001</v>
      </c>
      <c r="G582" s="107">
        <f>G583+G584</f>
        <v>2301.1336200000001</v>
      </c>
      <c r="H582" s="107">
        <f>H583+H584</f>
        <v>2178.3424100000002</v>
      </c>
      <c r="I582" s="214">
        <f t="shared" ref="I582:I645" si="58">H582/G582*100</f>
        <v>94.663881795790729</v>
      </c>
      <c r="J582" s="214">
        <f t="shared" ref="J582:J645" si="59">G582/F582*100</f>
        <v>105.83593668793687</v>
      </c>
    </row>
    <row r="583" spans="1:10" x14ac:dyDescent="0.25">
      <c r="A583" s="65"/>
      <c r="B583" s="65"/>
      <c r="C583" s="7"/>
      <c r="D583" s="7"/>
      <c r="E583" s="3" t="s">
        <v>164</v>
      </c>
      <c r="F583" s="107">
        <v>1598.963</v>
      </c>
      <c r="G583" s="107">
        <v>1725.8502100000001</v>
      </c>
      <c r="H583" s="107">
        <v>1633.7568100000001</v>
      </c>
      <c r="I583" s="214">
        <f t="shared" si="58"/>
        <v>94.663882214899758</v>
      </c>
      <c r="J583" s="214">
        <f t="shared" si="59"/>
        <v>107.93559388178464</v>
      </c>
    </row>
    <row r="584" spans="1:10" x14ac:dyDescent="0.25">
      <c r="A584" s="65"/>
      <c r="B584" s="65"/>
      <c r="C584" s="7"/>
      <c r="D584" s="7"/>
      <c r="E584" s="3" t="s">
        <v>165</v>
      </c>
      <c r="F584" s="107">
        <v>575.28300000000002</v>
      </c>
      <c r="G584" s="107">
        <v>575.28341</v>
      </c>
      <c r="H584" s="107">
        <v>544.5856</v>
      </c>
      <c r="I584" s="214">
        <f t="shared" si="58"/>
        <v>94.663880538463644</v>
      </c>
      <c r="J584" s="214">
        <f t="shared" si="59"/>
        <v>100.00007126927095</v>
      </c>
    </row>
    <row r="585" spans="1:10" ht="25.5" x14ac:dyDescent="0.25">
      <c r="A585" s="65"/>
      <c r="B585" s="65"/>
      <c r="C585" s="7" t="s">
        <v>703</v>
      </c>
      <c r="D585" s="4"/>
      <c r="E585" s="6" t="s">
        <v>704</v>
      </c>
      <c r="F585" s="107">
        <v>1386.3</v>
      </c>
      <c r="G585" s="107">
        <f>G586</f>
        <v>1281.03</v>
      </c>
      <c r="H585" s="107">
        <f>H586</f>
        <v>1281.03</v>
      </c>
      <c r="I585" s="214">
        <f t="shared" si="58"/>
        <v>100</v>
      </c>
      <c r="J585" s="214">
        <f t="shared" si="59"/>
        <v>92.406405539926425</v>
      </c>
    </row>
    <row r="586" spans="1:10" ht="26.25" x14ac:dyDescent="0.25">
      <c r="A586" s="65"/>
      <c r="B586" s="65"/>
      <c r="C586" s="7"/>
      <c r="D586" s="7" t="s">
        <v>551</v>
      </c>
      <c r="E586" s="3" t="s">
        <v>552</v>
      </c>
      <c r="F586" s="107">
        <v>1386.3</v>
      </c>
      <c r="G586" s="107">
        <v>1281.03</v>
      </c>
      <c r="H586" s="107">
        <v>1281.03</v>
      </c>
      <c r="I586" s="214">
        <f t="shared" si="58"/>
        <v>100</v>
      </c>
      <c r="J586" s="214">
        <f t="shared" si="59"/>
        <v>92.406405539926425</v>
      </c>
    </row>
    <row r="587" spans="1:10" ht="32.25" customHeight="1" x14ac:dyDescent="0.25">
      <c r="A587" s="65"/>
      <c r="B587" s="65"/>
      <c r="C587" s="7" t="s">
        <v>681</v>
      </c>
      <c r="D587" s="7"/>
      <c r="E587" s="1" t="s">
        <v>701</v>
      </c>
      <c r="F587" s="107">
        <v>570</v>
      </c>
      <c r="G587" s="107">
        <f>G588</f>
        <v>5700</v>
      </c>
      <c r="H587" s="107">
        <f>H588</f>
        <v>5700</v>
      </c>
      <c r="I587" s="214">
        <f t="shared" si="58"/>
        <v>100</v>
      </c>
      <c r="J587" s="214">
        <f t="shared" si="59"/>
        <v>1000</v>
      </c>
    </row>
    <row r="588" spans="1:10" ht="26.25" x14ac:dyDescent="0.25">
      <c r="A588" s="65"/>
      <c r="B588" s="65"/>
      <c r="C588" s="7"/>
      <c r="D588" s="7" t="s">
        <v>551</v>
      </c>
      <c r="E588" s="3" t="s">
        <v>552</v>
      </c>
      <c r="F588" s="107">
        <v>570</v>
      </c>
      <c r="G588" s="107">
        <f>G589+G590</f>
        <v>5700</v>
      </c>
      <c r="H588" s="107">
        <f>H589+H590</f>
        <v>5700</v>
      </c>
      <c r="I588" s="214">
        <f t="shared" si="58"/>
        <v>100</v>
      </c>
      <c r="J588" s="214">
        <f t="shared" si="59"/>
        <v>1000</v>
      </c>
    </row>
    <row r="589" spans="1:10" x14ac:dyDescent="0.25">
      <c r="A589" s="65"/>
      <c r="B589" s="65"/>
      <c r="C589" s="7"/>
      <c r="D589" s="7"/>
      <c r="E589" s="3" t="s">
        <v>174</v>
      </c>
      <c r="F589" s="107"/>
      <c r="G589" s="107">
        <v>5130</v>
      </c>
      <c r="H589" s="107">
        <v>5130</v>
      </c>
      <c r="I589" s="214">
        <f t="shared" si="58"/>
        <v>100</v>
      </c>
      <c r="J589" s="214" t="e">
        <f t="shared" si="59"/>
        <v>#DIV/0!</v>
      </c>
    </row>
    <row r="590" spans="1:10" x14ac:dyDescent="0.25">
      <c r="A590" s="65"/>
      <c r="B590" s="65"/>
      <c r="C590" s="7"/>
      <c r="D590" s="7"/>
      <c r="E590" s="3" t="s">
        <v>115</v>
      </c>
      <c r="F590" s="107">
        <v>570</v>
      </c>
      <c r="G590" s="107">
        <v>570</v>
      </c>
      <c r="H590" s="107">
        <v>570</v>
      </c>
      <c r="I590" s="214">
        <f t="shared" si="58"/>
        <v>100</v>
      </c>
      <c r="J590" s="214">
        <f t="shared" si="59"/>
        <v>100</v>
      </c>
    </row>
    <row r="591" spans="1:10" ht="25.5" x14ac:dyDescent="0.25">
      <c r="A591" s="77"/>
      <c r="B591" s="78"/>
      <c r="C591" s="79" t="s">
        <v>323</v>
      </c>
      <c r="D591" s="78"/>
      <c r="E591" s="80" t="s">
        <v>324</v>
      </c>
      <c r="F591" s="101">
        <f>F592</f>
        <v>599.99099999999999</v>
      </c>
      <c r="G591" s="101">
        <f t="shared" ref="G591:H594" si="60">G592</f>
        <v>599.99</v>
      </c>
      <c r="H591" s="101">
        <f t="shared" si="60"/>
        <v>599.99</v>
      </c>
      <c r="I591" s="226">
        <f t="shared" si="58"/>
        <v>100</v>
      </c>
      <c r="J591" s="226">
        <f t="shared" si="59"/>
        <v>99.999833330833297</v>
      </c>
    </row>
    <row r="592" spans="1:10" ht="26.25" x14ac:dyDescent="0.25">
      <c r="A592" s="29"/>
      <c r="B592" s="29"/>
      <c r="C592" s="29" t="s">
        <v>341</v>
      </c>
      <c r="D592" s="29"/>
      <c r="E592" s="49" t="s">
        <v>342</v>
      </c>
      <c r="F592" s="102">
        <f>F593</f>
        <v>599.99099999999999</v>
      </c>
      <c r="G592" s="102">
        <f t="shared" si="60"/>
        <v>599.99</v>
      </c>
      <c r="H592" s="102">
        <f t="shared" si="60"/>
        <v>599.99</v>
      </c>
      <c r="I592" s="210">
        <f t="shared" si="58"/>
        <v>100</v>
      </c>
      <c r="J592" s="210">
        <f t="shared" si="59"/>
        <v>99.999833330833297</v>
      </c>
    </row>
    <row r="593" spans="1:10" ht="26.25" x14ac:dyDescent="0.25">
      <c r="A593" s="31"/>
      <c r="B593" s="31"/>
      <c r="C593" s="31" t="s">
        <v>343</v>
      </c>
      <c r="D593" s="31"/>
      <c r="E593" s="20" t="s">
        <v>344</v>
      </c>
      <c r="F593" s="96">
        <f>F594</f>
        <v>599.99099999999999</v>
      </c>
      <c r="G593" s="96">
        <f t="shared" si="60"/>
        <v>599.99</v>
      </c>
      <c r="H593" s="96">
        <f t="shared" si="60"/>
        <v>599.99</v>
      </c>
      <c r="I593" s="211">
        <f t="shared" si="58"/>
        <v>100</v>
      </c>
      <c r="J593" s="211">
        <f t="shared" si="59"/>
        <v>99.999833330833297</v>
      </c>
    </row>
    <row r="594" spans="1:10" x14ac:dyDescent="0.25">
      <c r="A594" s="11"/>
      <c r="B594" s="11"/>
      <c r="C594" s="7" t="s">
        <v>674</v>
      </c>
      <c r="D594" s="7"/>
      <c r="E594" s="18" t="s">
        <v>673</v>
      </c>
      <c r="F594" s="95">
        <f>F595</f>
        <v>599.99099999999999</v>
      </c>
      <c r="G594" s="95">
        <f t="shared" si="60"/>
        <v>599.99</v>
      </c>
      <c r="H594" s="95">
        <f t="shared" si="60"/>
        <v>599.99</v>
      </c>
      <c r="I594" s="212">
        <f t="shared" si="58"/>
        <v>100</v>
      </c>
      <c r="J594" s="212">
        <f t="shared" si="59"/>
        <v>99.999833330833297</v>
      </c>
    </row>
    <row r="595" spans="1:10" ht="26.25" x14ac:dyDescent="0.25">
      <c r="A595" s="11"/>
      <c r="B595" s="11"/>
      <c r="C595" s="7"/>
      <c r="D595" s="7" t="s">
        <v>313</v>
      </c>
      <c r="E595" s="3" t="s">
        <v>314</v>
      </c>
      <c r="F595" s="95">
        <f>F596+F597+F598</f>
        <v>599.99099999999999</v>
      </c>
      <c r="G595" s="95">
        <f>G596+G597+G598</f>
        <v>599.99</v>
      </c>
      <c r="H595" s="95">
        <f>H596+H597+H598</f>
        <v>599.99</v>
      </c>
      <c r="I595" s="212">
        <f t="shared" si="58"/>
        <v>100</v>
      </c>
      <c r="J595" s="212">
        <f t="shared" si="59"/>
        <v>99.999833330833297</v>
      </c>
    </row>
    <row r="596" spans="1:10" x14ac:dyDescent="0.25">
      <c r="A596" s="11"/>
      <c r="B596" s="11"/>
      <c r="C596" s="7"/>
      <c r="D596" s="7"/>
      <c r="E596" s="51" t="s">
        <v>239</v>
      </c>
      <c r="F596" s="95">
        <v>539.99099999999999</v>
      </c>
      <c r="G596" s="95">
        <v>539.99099999999999</v>
      </c>
      <c r="H596" s="95">
        <v>539.99099999999999</v>
      </c>
      <c r="I596" s="212">
        <f t="shared" si="58"/>
        <v>100</v>
      </c>
      <c r="J596" s="212">
        <f t="shared" si="59"/>
        <v>100</v>
      </c>
    </row>
    <row r="597" spans="1:10" x14ac:dyDescent="0.25">
      <c r="A597" s="11"/>
      <c r="B597" s="11"/>
      <c r="C597" s="7"/>
      <c r="D597" s="7"/>
      <c r="E597" s="51" t="s">
        <v>331</v>
      </c>
      <c r="F597" s="95">
        <v>30</v>
      </c>
      <c r="G597" s="95">
        <v>29.999500000000001</v>
      </c>
      <c r="H597" s="95">
        <v>29.999500000000001</v>
      </c>
      <c r="I597" s="212">
        <f t="shared" si="58"/>
        <v>100</v>
      </c>
      <c r="J597" s="212">
        <f t="shared" si="59"/>
        <v>99.998333333333335</v>
      </c>
    </row>
    <row r="598" spans="1:10" x14ac:dyDescent="0.25">
      <c r="A598" s="11"/>
      <c r="B598" s="11"/>
      <c r="C598" s="7"/>
      <c r="D598" s="7"/>
      <c r="E598" s="51" t="s">
        <v>337</v>
      </c>
      <c r="F598" s="95">
        <v>30</v>
      </c>
      <c r="G598" s="95">
        <v>29.999500000000001</v>
      </c>
      <c r="H598" s="95">
        <v>29.999500000000001</v>
      </c>
      <c r="I598" s="212">
        <f t="shared" si="58"/>
        <v>100</v>
      </c>
      <c r="J598" s="212">
        <f t="shared" si="59"/>
        <v>99.998333333333335</v>
      </c>
    </row>
    <row r="599" spans="1:10" x14ac:dyDescent="0.25">
      <c r="A599" s="139"/>
      <c r="B599" s="139"/>
      <c r="C599" s="139" t="s">
        <v>456</v>
      </c>
      <c r="D599" s="139"/>
      <c r="E599" s="140" t="s">
        <v>457</v>
      </c>
      <c r="F599" s="137">
        <f t="shared" ref="F599:H601" si="61">F600</f>
        <v>114.9</v>
      </c>
      <c r="G599" s="137">
        <f t="shared" si="61"/>
        <v>114.85182</v>
      </c>
      <c r="H599" s="137">
        <f t="shared" si="61"/>
        <v>114.85182</v>
      </c>
      <c r="I599" s="230">
        <f t="shared" si="58"/>
        <v>100</v>
      </c>
      <c r="J599" s="230">
        <f t="shared" si="59"/>
        <v>99.958067885117501</v>
      </c>
    </row>
    <row r="600" spans="1:10" ht="39" x14ac:dyDescent="0.25">
      <c r="A600" s="59"/>
      <c r="B600" s="59"/>
      <c r="C600" s="59" t="s">
        <v>465</v>
      </c>
      <c r="D600" s="59"/>
      <c r="E600" s="61" t="s">
        <v>466</v>
      </c>
      <c r="F600" s="111">
        <f t="shared" si="61"/>
        <v>114.9</v>
      </c>
      <c r="G600" s="111">
        <f t="shared" si="61"/>
        <v>114.85182</v>
      </c>
      <c r="H600" s="111">
        <f t="shared" si="61"/>
        <v>114.85182</v>
      </c>
      <c r="I600" s="222">
        <f t="shared" si="58"/>
        <v>100</v>
      </c>
      <c r="J600" s="222">
        <f t="shared" si="59"/>
        <v>99.958067885117501</v>
      </c>
    </row>
    <row r="601" spans="1:10" ht="38.25" x14ac:dyDescent="0.25">
      <c r="A601" s="11"/>
      <c r="B601" s="11"/>
      <c r="C601" s="22" t="s">
        <v>694</v>
      </c>
      <c r="D601" s="15"/>
      <c r="E601" s="1" t="s">
        <v>695</v>
      </c>
      <c r="F601" s="95">
        <f t="shared" si="61"/>
        <v>114.9</v>
      </c>
      <c r="G601" s="95">
        <f t="shared" si="61"/>
        <v>114.85182</v>
      </c>
      <c r="H601" s="95">
        <f t="shared" si="61"/>
        <v>114.85182</v>
      </c>
      <c r="I601" s="212">
        <f t="shared" si="58"/>
        <v>100</v>
      </c>
      <c r="J601" s="212">
        <f t="shared" si="59"/>
        <v>99.958067885117501</v>
      </c>
    </row>
    <row r="602" spans="1:10" ht="25.5" x14ac:dyDescent="0.25">
      <c r="A602" s="11"/>
      <c r="B602" s="11"/>
      <c r="C602" s="16"/>
      <c r="D602" s="15" t="s">
        <v>551</v>
      </c>
      <c r="E602" s="1" t="s">
        <v>552</v>
      </c>
      <c r="F602" s="95">
        <f>129.5-14.6</f>
        <v>114.9</v>
      </c>
      <c r="G602" s="95">
        <v>114.85182</v>
      </c>
      <c r="H602" s="95">
        <v>114.85182</v>
      </c>
      <c r="I602" s="212">
        <f t="shared" si="58"/>
        <v>100</v>
      </c>
      <c r="J602" s="212">
        <f t="shared" si="59"/>
        <v>99.958067885117501</v>
      </c>
    </row>
    <row r="603" spans="1:10" x14ac:dyDescent="0.25">
      <c r="A603" s="64"/>
      <c r="B603" s="16" t="s">
        <v>626</v>
      </c>
      <c r="C603" s="70"/>
      <c r="D603" s="16"/>
      <c r="E603" s="74" t="s">
        <v>627</v>
      </c>
      <c r="F603" s="100">
        <f t="shared" ref="F603:H606" si="62">F604</f>
        <v>31235.8</v>
      </c>
      <c r="G603" s="100">
        <f t="shared" si="62"/>
        <v>31516.17482</v>
      </c>
      <c r="H603" s="100">
        <f t="shared" si="62"/>
        <v>31516.16172</v>
      </c>
      <c r="I603" s="208">
        <f t="shared" si="58"/>
        <v>99.999958434041972</v>
      </c>
      <c r="J603" s="208">
        <f t="shared" si="59"/>
        <v>100.89760729675565</v>
      </c>
    </row>
    <row r="604" spans="1:10" ht="25.5" x14ac:dyDescent="0.25">
      <c r="A604" s="64"/>
      <c r="B604" s="16"/>
      <c r="C604" s="70" t="s">
        <v>4</v>
      </c>
      <c r="D604" s="69"/>
      <c r="E604" s="74" t="s">
        <v>5</v>
      </c>
      <c r="F604" s="100">
        <f t="shared" si="62"/>
        <v>31235.8</v>
      </c>
      <c r="G604" s="100">
        <f t="shared" si="62"/>
        <v>31516.17482</v>
      </c>
      <c r="H604" s="100">
        <f t="shared" si="62"/>
        <v>31516.16172</v>
      </c>
      <c r="I604" s="208">
        <f t="shared" si="58"/>
        <v>99.999958434041972</v>
      </c>
      <c r="J604" s="208">
        <f t="shared" si="59"/>
        <v>100.89760729675565</v>
      </c>
    </row>
    <row r="605" spans="1:10" ht="25.5" x14ac:dyDescent="0.25">
      <c r="A605" s="77"/>
      <c r="B605" s="78"/>
      <c r="C605" s="79" t="s">
        <v>60</v>
      </c>
      <c r="D605" s="78"/>
      <c r="E605" s="80" t="s">
        <v>61</v>
      </c>
      <c r="F605" s="101">
        <f>F606+F612</f>
        <v>31235.8</v>
      </c>
      <c r="G605" s="101">
        <f>G606+G612</f>
        <v>31516.17482</v>
      </c>
      <c r="H605" s="101">
        <f>H606+H612</f>
        <v>31516.16172</v>
      </c>
      <c r="I605" s="226">
        <f t="shared" si="58"/>
        <v>99.999958434041972</v>
      </c>
      <c r="J605" s="226">
        <f t="shared" si="59"/>
        <v>100.89760729675565</v>
      </c>
    </row>
    <row r="606" spans="1:10" x14ac:dyDescent="0.25">
      <c r="A606" s="29"/>
      <c r="B606" s="29"/>
      <c r="C606" s="29" t="s">
        <v>116</v>
      </c>
      <c r="D606" s="29"/>
      <c r="E606" s="30" t="s">
        <v>117</v>
      </c>
      <c r="F606" s="102">
        <f t="shared" si="62"/>
        <v>31091.5</v>
      </c>
      <c r="G606" s="102">
        <f t="shared" si="62"/>
        <v>31091.371200000001</v>
      </c>
      <c r="H606" s="102">
        <f t="shared" si="62"/>
        <v>31091.371200000001</v>
      </c>
      <c r="I606" s="210">
        <f t="shared" si="58"/>
        <v>100</v>
      </c>
      <c r="J606" s="210">
        <f t="shared" si="59"/>
        <v>99.999585738867538</v>
      </c>
    </row>
    <row r="607" spans="1:10" ht="26.25" x14ac:dyDescent="0.25">
      <c r="A607" s="31"/>
      <c r="B607" s="31"/>
      <c r="C607" s="31" t="s">
        <v>118</v>
      </c>
      <c r="D607" s="34"/>
      <c r="E607" s="32" t="s">
        <v>119</v>
      </c>
      <c r="F607" s="96">
        <f>F608+F610</f>
        <v>31091.5</v>
      </c>
      <c r="G607" s="96">
        <f>G608+G610</f>
        <v>31091.371200000001</v>
      </c>
      <c r="H607" s="96">
        <f>H608+H610</f>
        <v>31091.371200000001</v>
      </c>
      <c r="I607" s="211">
        <f t="shared" si="58"/>
        <v>100</v>
      </c>
      <c r="J607" s="211">
        <f t="shared" si="59"/>
        <v>99.999585738867538</v>
      </c>
    </row>
    <row r="608" spans="1:10" ht="26.25" x14ac:dyDescent="0.25">
      <c r="A608" s="65"/>
      <c r="B608" s="65"/>
      <c r="C608" s="7" t="s">
        <v>120</v>
      </c>
      <c r="D608" s="11"/>
      <c r="E608" s="3" t="s">
        <v>503</v>
      </c>
      <c r="F608" s="95">
        <f>F609</f>
        <v>19508.7</v>
      </c>
      <c r="G608" s="95">
        <f>G609</f>
        <v>19508.641240000001</v>
      </c>
      <c r="H608" s="95">
        <f>H609</f>
        <v>19508.641240000001</v>
      </c>
      <c r="I608" s="212">
        <f t="shared" si="58"/>
        <v>100</v>
      </c>
      <c r="J608" s="212">
        <f t="shared" si="59"/>
        <v>99.999698801047742</v>
      </c>
    </row>
    <row r="609" spans="1:10" ht="26.25" x14ac:dyDescent="0.25">
      <c r="A609" s="65"/>
      <c r="B609" s="65"/>
      <c r="C609" s="7"/>
      <c r="D609" s="7" t="s">
        <v>551</v>
      </c>
      <c r="E609" s="3" t="s">
        <v>552</v>
      </c>
      <c r="F609" s="95">
        <v>19508.7</v>
      </c>
      <c r="G609" s="95">
        <v>19508.641240000001</v>
      </c>
      <c r="H609" s="95">
        <v>19508.641240000001</v>
      </c>
      <c r="I609" s="212">
        <f t="shared" si="58"/>
        <v>100</v>
      </c>
      <c r="J609" s="212">
        <f t="shared" si="59"/>
        <v>99.999698801047742</v>
      </c>
    </row>
    <row r="610" spans="1:10" ht="26.25" x14ac:dyDescent="0.25">
      <c r="A610" s="65"/>
      <c r="B610" s="65"/>
      <c r="C610" s="7" t="s">
        <v>121</v>
      </c>
      <c r="D610" s="11"/>
      <c r="E610" s="3" t="s">
        <v>122</v>
      </c>
      <c r="F610" s="95">
        <v>11582.8</v>
      </c>
      <c r="G610" s="95">
        <f>G611</f>
        <v>11582.729960000001</v>
      </c>
      <c r="H610" s="95">
        <f>H611</f>
        <v>11582.729960000001</v>
      </c>
      <c r="I610" s="212">
        <f t="shared" si="58"/>
        <v>100</v>
      </c>
      <c r="J610" s="212">
        <f t="shared" si="59"/>
        <v>99.999395310287682</v>
      </c>
    </row>
    <row r="611" spans="1:10" ht="26.25" x14ac:dyDescent="0.25">
      <c r="A611" s="65"/>
      <c r="B611" s="65"/>
      <c r="C611" s="7"/>
      <c r="D611" s="7" t="s">
        <v>551</v>
      </c>
      <c r="E611" s="3" t="s">
        <v>552</v>
      </c>
      <c r="F611" s="95">
        <v>11582.8</v>
      </c>
      <c r="G611" s="95">
        <v>11582.729960000001</v>
      </c>
      <c r="H611" s="95">
        <v>11582.729960000001</v>
      </c>
      <c r="I611" s="212">
        <f t="shared" si="58"/>
        <v>100</v>
      </c>
      <c r="J611" s="212">
        <f t="shared" si="59"/>
        <v>99.999395310287682</v>
      </c>
    </row>
    <row r="612" spans="1:10" ht="26.25" x14ac:dyDescent="0.25">
      <c r="A612" s="184"/>
      <c r="B612" s="184"/>
      <c r="C612" s="29" t="s">
        <v>158</v>
      </c>
      <c r="D612" s="29"/>
      <c r="E612" s="30" t="s">
        <v>159</v>
      </c>
      <c r="F612" s="102">
        <v>144.30000000000001</v>
      </c>
      <c r="G612" s="102">
        <f t="shared" ref="G612:H614" si="63">G613</f>
        <v>424.80362000000002</v>
      </c>
      <c r="H612" s="102">
        <f t="shared" si="63"/>
        <v>424.79052000000001</v>
      </c>
      <c r="I612" s="210">
        <f t="shared" si="58"/>
        <v>99.996916222135766</v>
      </c>
      <c r="J612" s="210">
        <f t="shared" si="59"/>
        <v>294.38920304920305</v>
      </c>
    </row>
    <row r="613" spans="1:10" ht="39" x14ac:dyDescent="0.25">
      <c r="A613" s="98"/>
      <c r="B613" s="98"/>
      <c r="C613" s="34" t="s">
        <v>160</v>
      </c>
      <c r="D613" s="34"/>
      <c r="E613" s="32" t="s">
        <v>161</v>
      </c>
      <c r="F613" s="96">
        <v>144.30000000000001</v>
      </c>
      <c r="G613" s="96">
        <f t="shared" si="63"/>
        <v>424.80362000000002</v>
      </c>
      <c r="H613" s="96">
        <f t="shared" si="63"/>
        <v>424.79052000000001</v>
      </c>
      <c r="I613" s="211">
        <f t="shared" si="58"/>
        <v>99.996916222135766</v>
      </c>
      <c r="J613" s="211">
        <f t="shared" si="59"/>
        <v>294.38920304920305</v>
      </c>
    </row>
    <row r="614" spans="1:10" ht="51.75" x14ac:dyDescent="0.25">
      <c r="A614" s="65"/>
      <c r="B614" s="65"/>
      <c r="C614" s="4" t="s">
        <v>168</v>
      </c>
      <c r="D614" s="7"/>
      <c r="E614" s="3" t="s">
        <v>169</v>
      </c>
      <c r="F614" s="95">
        <v>144.30000000000001</v>
      </c>
      <c r="G614" s="95">
        <f t="shared" si="63"/>
        <v>424.80362000000002</v>
      </c>
      <c r="H614" s="95">
        <f t="shared" si="63"/>
        <v>424.79052000000001</v>
      </c>
      <c r="I614" s="212">
        <f t="shared" si="58"/>
        <v>99.996916222135766</v>
      </c>
      <c r="J614" s="212">
        <f t="shared" si="59"/>
        <v>294.38920304920305</v>
      </c>
    </row>
    <row r="615" spans="1:10" ht="26.25" x14ac:dyDescent="0.25">
      <c r="A615" s="65"/>
      <c r="B615" s="65"/>
      <c r="C615" s="4"/>
      <c r="D615" s="7" t="s">
        <v>551</v>
      </c>
      <c r="E615" s="3" t="s">
        <v>552</v>
      </c>
      <c r="F615" s="95">
        <v>144.30000000000001</v>
      </c>
      <c r="G615" s="95">
        <v>424.80362000000002</v>
      </c>
      <c r="H615" s="95">
        <v>424.79052000000001</v>
      </c>
      <c r="I615" s="212">
        <f t="shared" si="58"/>
        <v>99.996916222135766</v>
      </c>
      <c r="J615" s="212">
        <f t="shared" si="59"/>
        <v>294.38920304920305</v>
      </c>
    </row>
    <row r="616" spans="1:10" x14ac:dyDescent="0.25">
      <c r="A616" s="64"/>
      <c r="B616" s="16" t="s">
        <v>630</v>
      </c>
      <c r="C616" s="70"/>
      <c r="D616" s="16"/>
      <c r="E616" s="74" t="s">
        <v>700</v>
      </c>
      <c r="F616" s="100">
        <f t="shared" ref="F616:H619" si="64">F617</f>
        <v>5953.0812199999991</v>
      </c>
      <c r="G616" s="100">
        <f t="shared" si="64"/>
        <v>0</v>
      </c>
      <c r="H616" s="100">
        <f t="shared" si="64"/>
        <v>0</v>
      </c>
      <c r="I616" s="208"/>
      <c r="J616" s="208">
        <f t="shared" si="59"/>
        <v>0</v>
      </c>
    </row>
    <row r="617" spans="1:10" x14ac:dyDescent="0.25">
      <c r="A617" s="64"/>
      <c r="B617" s="16"/>
      <c r="C617" s="70" t="s">
        <v>631</v>
      </c>
      <c r="D617" s="16"/>
      <c r="E617" s="8" t="s">
        <v>585</v>
      </c>
      <c r="F617" s="100">
        <f t="shared" si="64"/>
        <v>5953.0812199999991</v>
      </c>
      <c r="G617" s="100">
        <f t="shared" si="64"/>
        <v>0</v>
      </c>
      <c r="H617" s="100">
        <f t="shared" si="64"/>
        <v>0</v>
      </c>
      <c r="I617" s="208"/>
      <c r="J617" s="208">
        <f t="shared" si="59"/>
        <v>0</v>
      </c>
    </row>
    <row r="618" spans="1:10" ht="25.5" x14ac:dyDescent="0.25">
      <c r="A618" s="77"/>
      <c r="B618" s="78"/>
      <c r="C618" s="79" t="s">
        <v>60</v>
      </c>
      <c r="D618" s="78"/>
      <c r="E618" s="80" t="s">
        <v>61</v>
      </c>
      <c r="F618" s="101">
        <f t="shared" si="64"/>
        <v>5953.0812199999991</v>
      </c>
      <c r="G618" s="101">
        <f t="shared" si="64"/>
        <v>0</v>
      </c>
      <c r="H618" s="101">
        <f t="shared" si="64"/>
        <v>0</v>
      </c>
      <c r="I618" s="226"/>
      <c r="J618" s="226">
        <f t="shared" si="59"/>
        <v>0</v>
      </c>
    </row>
    <row r="619" spans="1:10" ht="26.25" x14ac:dyDescent="0.25">
      <c r="A619" s="29"/>
      <c r="B619" s="29"/>
      <c r="C619" s="29" t="s">
        <v>132</v>
      </c>
      <c r="D619" s="29"/>
      <c r="E619" s="33" t="s">
        <v>133</v>
      </c>
      <c r="F619" s="102">
        <f t="shared" si="64"/>
        <v>5953.0812199999991</v>
      </c>
      <c r="G619" s="102">
        <f t="shared" si="64"/>
        <v>0</v>
      </c>
      <c r="H619" s="102">
        <f t="shared" si="64"/>
        <v>0</v>
      </c>
      <c r="I619" s="210"/>
      <c r="J619" s="210">
        <f t="shared" si="59"/>
        <v>0</v>
      </c>
    </row>
    <row r="620" spans="1:10" ht="26.25" x14ac:dyDescent="0.25">
      <c r="A620" s="31"/>
      <c r="B620" s="31"/>
      <c r="C620" s="31" t="s">
        <v>134</v>
      </c>
      <c r="D620" s="31"/>
      <c r="E620" s="32" t="s">
        <v>135</v>
      </c>
      <c r="F620" s="96">
        <f>F625+F621+F623</f>
        <v>5953.0812199999991</v>
      </c>
      <c r="G620" s="96">
        <f>G625+G621+G623</f>
        <v>0</v>
      </c>
      <c r="H620" s="96">
        <f>H625+H621+H623</f>
        <v>0</v>
      </c>
      <c r="I620" s="211"/>
      <c r="J620" s="211">
        <f t="shared" si="59"/>
        <v>0</v>
      </c>
    </row>
    <row r="621" spans="1:10" ht="26.25" x14ac:dyDescent="0.25">
      <c r="A621" s="65"/>
      <c r="B621" s="65"/>
      <c r="C621" s="7" t="s">
        <v>136</v>
      </c>
      <c r="D621" s="7"/>
      <c r="E621" s="3" t="s">
        <v>137</v>
      </c>
      <c r="F621" s="95">
        <f>F622</f>
        <v>40.481220000000008</v>
      </c>
      <c r="G621" s="95">
        <f>G622</f>
        <v>0</v>
      </c>
      <c r="H621" s="95">
        <v>0</v>
      </c>
      <c r="I621" s="212"/>
      <c r="J621" s="212">
        <f t="shared" si="59"/>
        <v>0</v>
      </c>
    </row>
    <row r="622" spans="1:10" ht="26.25" x14ac:dyDescent="0.25">
      <c r="A622" s="65"/>
      <c r="B622" s="65"/>
      <c r="C622" s="7"/>
      <c r="D622" s="7" t="s">
        <v>551</v>
      </c>
      <c r="E622" s="3" t="s">
        <v>552</v>
      </c>
      <c r="F622" s="95">
        <f>105.7-65.21878</f>
        <v>40.481220000000008</v>
      </c>
      <c r="G622" s="95">
        <v>0</v>
      </c>
      <c r="H622" s="95">
        <v>0</v>
      </c>
      <c r="I622" s="212"/>
      <c r="J622" s="212">
        <f t="shared" si="59"/>
        <v>0</v>
      </c>
    </row>
    <row r="623" spans="1:10" ht="26.25" x14ac:dyDescent="0.25">
      <c r="A623" s="65"/>
      <c r="B623" s="65"/>
      <c r="C623" s="7" t="s">
        <v>138</v>
      </c>
      <c r="D623" s="7"/>
      <c r="E623" s="3" t="s">
        <v>139</v>
      </c>
      <c r="F623" s="95">
        <f>F624</f>
        <v>1492.2</v>
      </c>
      <c r="G623" s="95">
        <f>G624</f>
        <v>0</v>
      </c>
      <c r="H623" s="95">
        <f>H624</f>
        <v>0</v>
      </c>
      <c r="I623" s="212"/>
      <c r="J623" s="212">
        <f t="shared" si="59"/>
        <v>0</v>
      </c>
    </row>
    <row r="624" spans="1:10" ht="26.25" x14ac:dyDescent="0.25">
      <c r="A624" s="65"/>
      <c r="B624" s="65"/>
      <c r="C624" s="7"/>
      <c r="D624" s="7" t="s">
        <v>551</v>
      </c>
      <c r="E624" s="3" t="s">
        <v>552</v>
      </c>
      <c r="F624" s="95">
        <f>1605.7-113.5</f>
        <v>1492.2</v>
      </c>
      <c r="G624" s="95">
        <v>0</v>
      </c>
      <c r="H624" s="95">
        <v>0</v>
      </c>
      <c r="I624" s="212"/>
      <c r="J624" s="212">
        <f t="shared" si="59"/>
        <v>0</v>
      </c>
    </row>
    <row r="625" spans="1:10" ht="39" x14ac:dyDescent="0.25">
      <c r="A625" s="65"/>
      <c r="B625" s="65"/>
      <c r="C625" s="7" t="s">
        <v>140</v>
      </c>
      <c r="D625" s="7"/>
      <c r="E625" s="3" t="s">
        <v>141</v>
      </c>
      <c r="F625" s="95">
        <v>4420.3999999999996</v>
      </c>
      <c r="G625" s="95">
        <v>0</v>
      </c>
      <c r="H625" s="95">
        <v>0</v>
      </c>
      <c r="I625" s="212"/>
      <c r="J625" s="212">
        <f t="shared" si="59"/>
        <v>0</v>
      </c>
    </row>
    <row r="626" spans="1:10" x14ac:dyDescent="0.25">
      <c r="A626" s="65"/>
      <c r="B626" s="65"/>
      <c r="C626" s="7"/>
      <c r="D626" s="7" t="s">
        <v>490</v>
      </c>
      <c r="E626" s="3" t="s">
        <v>491</v>
      </c>
      <c r="F626" s="95">
        <v>73</v>
      </c>
      <c r="G626" s="95">
        <v>0</v>
      </c>
      <c r="H626" s="95">
        <v>0</v>
      </c>
      <c r="I626" s="212"/>
      <c r="J626" s="212">
        <f t="shared" si="59"/>
        <v>0</v>
      </c>
    </row>
    <row r="627" spans="1:10" ht="26.25" x14ac:dyDescent="0.25">
      <c r="A627" s="65"/>
      <c r="B627" s="65"/>
      <c r="C627" s="7"/>
      <c r="D627" s="7" t="s">
        <v>551</v>
      </c>
      <c r="E627" s="3" t="s">
        <v>552</v>
      </c>
      <c r="F627" s="95">
        <v>4269.5999999999995</v>
      </c>
      <c r="G627" s="95">
        <v>0</v>
      </c>
      <c r="H627" s="95">
        <v>0</v>
      </c>
      <c r="I627" s="212"/>
      <c r="J627" s="212">
        <f t="shared" si="59"/>
        <v>0</v>
      </c>
    </row>
    <row r="628" spans="1:10" x14ac:dyDescent="0.25">
      <c r="A628" s="65"/>
      <c r="B628" s="65"/>
      <c r="C628" s="7"/>
      <c r="D628" s="7" t="s">
        <v>469</v>
      </c>
      <c r="E628" s="3" t="s">
        <v>470</v>
      </c>
      <c r="F628" s="95">
        <v>77.8</v>
      </c>
      <c r="G628" s="95">
        <v>0</v>
      </c>
      <c r="H628" s="95">
        <v>0</v>
      </c>
      <c r="I628" s="212"/>
      <c r="J628" s="212">
        <f t="shared" si="59"/>
        <v>0</v>
      </c>
    </row>
    <row r="629" spans="1:10" x14ac:dyDescent="0.25">
      <c r="A629" s="64"/>
      <c r="B629" s="16" t="s">
        <v>628</v>
      </c>
      <c r="C629" s="70"/>
      <c r="D629" s="16"/>
      <c r="E629" s="74" t="s">
        <v>629</v>
      </c>
      <c r="F629" s="100">
        <f>F630</f>
        <v>7064.2</v>
      </c>
      <c r="G629" s="100">
        <f>G630+G675</f>
        <v>13063.148719999999</v>
      </c>
      <c r="H629" s="100">
        <f>H630+H675</f>
        <v>12765.459470000002</v>
      </c>
      <c r="I629" s="208">
        <f t="shared" si="58"/>
        <v>97.721152408345262</v>
      </c>
      <c r="J629" s="208">
        <f t="shared" si="59"/>
        <v>184.9204258090088</v>
      </c>
    </row>
    <row r="630" spans="1:10" ht="25.5" x14ac:dyDescent="0.25">
      <c r="A630" s="64"/>
      <c r="B630" s="16"/>
      <c r="C630" s="70" t="s">
        <v>4</v>
      </c>
      <c r="D630" s="16"/>
      <c r="E630" s="74" t="s">
        <v>5</v>
      </c>
      <c r="F630" s="100">
        <f>F631+F638</f>
        <v>7064.2</v>
      </c>
      <c r="G630" s="100">
        <f>G631+G638</f>
        <v>13027.281219999999</v>
      </c>
      <c r="H630" s="100">
        <f>H631+H638</f>
        <v>12729.591970000001</v>
      </c>
      <c r="I630" s="208">
        <f t="shared" si="58"/>
        <v>97.714878147076661</v>
      </c>
      <c r="J630" s="208">
        <f t="shared" si="59"/>
        <v>184.41268961807421</v>
      </c>
    </row>
    <row r="631" spans="1:10" ht="25.5" x14ac:dyDescent="0.25">
      <c r="A631" s="77"/>
      <c r="B631" s="78"/>
      <c r="C631" s="79" t="s">
        <v>6</v>
      </c>
      <c r="D631" s="78"/>
      <c r="E631" s="80" t="s">
        <v>7</v>
      </c>
      <c r="F631" s="101">
        <f t="shared" ref="F631:H633" si="65">F632</f>
        <v>6095.7</v>
      </c>
      <c r="G631" s="101">
        <f t="shared" si="65"/>
        <v>6095.7</v>
      </c>
      <c r="H631" s="101">
        <f t="shared" si="65"/>
        <v>6070.1151900000004</v>
      </c>
      <c r="I631" s="226">
        <f t="shared" si="58"/>
        <v>99.580281017766637</v>
      </c>
      <c r="J631" s="226">
        <f t="shared" si="59"/>
        <v>100</v>
      </c>
    </row>
    <row r="632" spans="1:10" ht="39" x14ac:dyDescent="0.25">
      <c r="A632" s="29"/>
      <c r="B632" s="29"/>
      <c r="C632" s="29" t="s">
        <v>20</v>
      </c>
      <c r="D632" s="29"/>
      <c r="E632" s="33" t="s">
        <v>21</v>
      </c>
      <c r="F632" s="102">
        <f t="shared" si="65"/>
        <v>6095.7</v>
      </c>
      <c r="G632" s="102">
        <f t="shared" si="65"/>
        <v>6095.7</v>
      </c>
      <c r="H632" s="102">
        <f t="shared" si="65"/>
        <v>6070.1151900000004</v>
      </c>
      <c r="I632" s="210">
        <f t="shared" si="58"/>
        <v>99.580281017766637</v>
      </c>
      <c r="J632" s="210">
        <f t="shared" si="59"/>
        <v>100</v>
      </c>
    </row>
    <row r="633" spans="1:10" ht="39" x14ac:dyDescent="0.25">
      <c r="A633" s="31"/>
      <c r="B633" s="31"/>
      <c r="C633" s="31" t="s">
        <v>22</v>
      </c>
      <c r="D633" s="31"/>
      <c r="E633" s="32" t="s">
        <v>23</v>
      </c>
      <c r="F633" s="96">
        <f t="shared" si="65"/>
        <v>6095.7</v>
      </c>
      <c r="G633" s="96">
        <f t="shared" si="65"/>
        <v>6095.7</v>
      </c>
      <c r="H633" s="96">
        <f t="shared" si="65"/>
        <v>6070.1151900000004</v>
      </c>
      <c r="I633" s="211">
        <f t="shared" si="58"/>
        <v>99.580281017766637</v>
      </c>
      <c r="J633" s="211">
        <f t="shared" si="59"/>
        <v>100</v>
      </c>
    </row>
    <row r="634" spans="1:10" ht="25.5" x14ac:dyDescent="0.25">
      <c r="A634" s="65"/>
      <c r="B634" s="65"/>
      <c r="C634" s="7" t="s">
        <v>26</v>
      </c>
      <c r="D634" s="7"/>
      <c r="E634" s="1" t="s">
        <v>27</v>
      </c>
      <c r="F634" s="95">
        <f>F635+F636</f>
        <v>6095.7</v>
      </c>
      <c r="G634" s="95">
        <f>G635+G636+G637</f>
        <v>6095.7</v>
      </c>
      <c r="H634" s="95">
        <f>H635+H636+H637</f>
        <v>6070.1151900000004</v>
      </c>
      <c r="I634" s="212">
        <f t="shared" si="58"/>
        <v>99.580281017766637</v>
      </c>
      <c r="J634" s="212">
        <f t="shared" si="59"/>
        <v>100</v>
      </c>
    </row>
    <row r="635" spans="1:10" ht="51.75" x14ac:dyDescent="0.25">
      <c r="A635" s="65"/>
      <c r="B635" s="65"/>
      <c r="C635" s="7"/>
      <c r="D635" s="7" t="s">
        <v>461</v>
      </c>
      <c r="E635" s="3" t="s">
        <v>462</v>
      </c>
      <c r="F635" s="95">
        <v>5885.3</v>
      </c>
      <c r="G635" s="95">
        <v>5881.3077199999998</v>
      </c>
      <c r="H635" s="95">
        <v>5864.9530000000004</v>
      </c>
      <c r="I635" s="212">
        <f t="shared" si="58"/>
        <v>99.721920348694155</v>
      </c>
      <c r="J635" s="212">
        <f t="shared" si="59"/>
        <v>99.932165225222164</v>
      </c>
    </row>
    <row r="636" spans="1:10" ht="26.25" x14ac:dyDescent="0.25">
      <c r="A636" s="65"/>
      <c r="B636" s="65"/>
      <c r="C636" s="7"/>
      <c r="D636" s="7" t="s">
        <v>313</v>
      </c>
      <c r="E636" s="3" t="s">
        <v>314</v>
      </c>
      <c r="F636" s="95">
        <v>210.4</v>
      </c>
      <c r="G636" s="95">
        <v>210.4</v>
      </c>
      <c r="H636" s="95">
        <v>201.16990999999999</v>
      </c>
      <c r="I636" s="212">
        <f t="shared" si="58"/>
        <v>95.613075095057027</v>
      </c>
      <c r="J636" s="212">
        <f t="shared" si="59"/>
        <v>100</v>
      </c>
    </row>
    <row r="637" spans="1:10" x14ac:dyDescent="0.25">
      <c r="A637" s="65"/>
      <c r="B637" s="65"/>
      <c r="C637" s="7"/>
      <c r="D637" s="7" t="s">
        <v>490</v>
      </c>
      <c r="E637" s="122" t="s">
        <v>491</v>
      </c>
      <c r="F637" s="95">
        <v>0</v>
      </c>
      <c r="G637" s="95">
        <v>3.9922800000000001</v>
      </c>
      <c r="H637" s="95">
        <v>3.9922800000000001</v>
      </c>
      <c r="I637" s="212">
        <f t="shared" si="58"/>
        <v>100</v>
      </c>
      <c r="J637" s="212"/>
    </row>
    <row r="638" spans="1:10" ht="25.5" x14ac:dyDescent="0.25">
      <c r="A638" s="77"/>
      <c r="B638" s="78"/>
      <c r="C638" s="79" t="s">
        <v>60</v>
      </c>
      <c r="D638" s="78"/>
      <c r="E638" s="80" t="s">
        <v>61</v>
      </c>
      <c r="F638" s="101">
        <f>F639+F661+F667+F651</f>
        <v>968.5</v>
      </c>
      <c r="G638" s="101">
        <f>G639+G661+G667+G651+G671</f>
        <v>6931.5812199999991</v>
      </c>
      <c r="H638" s="101">
        <f>H639+H661+H667+H651+H671</f>
        <v>6659.47678</v>
      </c>
      <c r="I638" s="226">
        <f t="shared" si="58"/>
        <v>96.074424703920599</v>
      </c>
      <c r="J638" s="226">
        <f t="shared" si="59"/>
        <v>715.70275890552398</v>
      </c>
    </row>
    <row r="639" spans="1:10" x14ac:dyDescent="0.25">
      <c r="A639" s="29"/>
      <c r="B639" s="29"/>
      <c r="C639" s="29" t="s">
        <v>116</v>
      </c>
      <c r="D639" s="29"/>
      <c r="E639" s="33" t="s">
        <v>117</v>
      </c>
      <c r="F639" s="102">
        <f>F640</f>
        <v>688.3</v>
      </c>
      <c r="G639" s="102">
        <f>G640</f>
        <v>688.3</v>
      </c>
      <c r="H639" s="102">
        <f>H640</f>
        <v>688.16075999999998</v>
      </c>
      <c r="I639" s="210">
        <f t="shared" si="58"/>
        <v>99.979770448932157</v>
      </c>
      <c r="J639" s="210">
        <f t="shared" si="59"/>
        <v>100</v>
      </c>
    </row>
    <row r="640" spans="1:10" ht="26.25" x14ac:dyDescent="0.25">
      <c r="A640" s="31"/>
      <c r="B640" s="31"/>
      <c r="C640" s="31" t="s">
        <v>118</v>
      </c>
      <c r="D640" s="31"/>
      <c r="E640" s="32" t="s">
        <v>119</v>
      </c>
      <c r="F640" s="96">
        <f>F641+F643+F645+F647+F649</f>
        <v>688.3</v>
      </c>
      <c r="G640" s="96">
        <f>G641+G643+G645+G647+G649</f>
        <v>688.3</v>
      </c>
      <c r="H640" s="96">
        <f>H641+H643+H645+H647+H649</f>
        <v>688.16075999999998</v>
      </c>
      <c r="I640" s="211">
        <f t="shared" si="58"/>
        <v>99.979770448932157</v>
      </c>
      <c r="J640" s="211">
        <f t="shared" si="59"/>
        <v>100</v>
      </c>
    </row>
    <row r="641" spans="1:10" x14ac:dyDescent="0.25">
      <c r="A641" s="65"/>
      <c r="B641" s="65"/>
      <c r="C641" s="7" t="s">
        <v>123</v>
      </c>
      <c r="D641" s="7"/>
      <c r="E641" s="3" t="s">
        <v>124</v>
      </c>
      <c r="F641" s="95">
        <v>274.2</v>
      </c>
      <c r="G641" s="95">
        <v>259.2</v>
      </c>
      <c r="H641" s="95">
        <v>259.2</v>
      </c>
      <c r="I641" s="212">
        <f t="shared" si="58"/>
        <v>100</v>
      </c>
      <c r="J641" s="212">
        <f t="shared" si="59"/>
        <v>94.529540481400446</v>
      </c>
    </row>
    <row r="642" spans="1:10" ht="26.25" x14ac:dyDescent="0.25">
      <c r="A642" s="65"/>
      <c r="B642" s="65"/>
      <c r="C642" s="7"/>
      <c r="D642" s="7" t="s">
        <v>551</v>
      </c>
      <c r="E642" s="3" t="s">
        <v>552</v>
      </c>
      <c r="F642" s="95">
        <v>274.2</v>
      </c>
      <c r="G642" s="95">
        <v>259.2</v>
      </c>
      <c r="H642" s="95">
        <v>259.2</v>
      </c>
      <c r="I642" s="212">
        <f t="shared" si="58"/>
        <v>100</v>
      </c>
      <c r="J642" s="212">
        <f t="shared" si="59"/>
        <v>94.529540481400446</v>
      </c>
    </row>
    <row r="643" spans="1:10" x14ac:dyDescent="0.25">
      <c r="A643" s="65"/>
      <c r="B643" s="65"/>
      <c r="C643" s="7" t="s">
        <v>125</v>
      </c>
      <c r="D643" s="7"/>
      <c r="E643" s="3" t="s">
        <v>126</v>
      </c>
      <c r="F643" s="95">
        <v>100.1</v>
      </c>
      <c r="G643" s="95">
        <v>100.1</v>
      </c>
      <c r="H643" s="95">
        <f>H644</f>
        <v>100.09699999999999</v>
      </c>
      <c r="I643" s="212">
        <f t="shared" si="58"/>
        <v>99.997002997002994</v>
      </c>
      <c r="J643" s="212">
        <f t="shared" si="59"/>
        <v>100</v>
      </c>
    </row>
    <row r="644" spans="1:10" ht="26.25" x14ac:dyDescent="0.25">
      <c r="A644" s="65"/>
      <c r="B644" s="65"/>
      <c r="C644" s="7"/>
      <c r="D644" s="7" t="s">
        <v>551</v>
      </c>
      <c r="E644" s="3" t="s">
        <v>552</v>
      </c>
      <c r="F644" s="95">
        <v>100.1</v>
      </c>
      <c r="G644" s="95">
        <v>100.1</v>
      </c>
      <c r="H644" s="95">
        <v>100.09699999999999</v>
      </c>
      <c r="I644" s="212">
        <f t="shared" si="58"/>
        <v>99.997002997002994</v>
      </c>
      <c r="J644" s="212">
        <f t="shared" si="59"/>
        <v>100</v>
      </c>
    </row>
    <row r="645" spans="1:10" ht="26.25" x14ac:dyDescent="0.25">
      <c r="A645" s="65"/>
      <c r="B645" s="65"/>
      <c r="C645" s="7" t="s">
        <v>127</v>
      </c>
      <c r="D645" s="7"/>
      <c r="E645" s="3" t="s">
        <v>128</v>
      </c>
      <c r="F645" s="95">
        <v>74.599999999999994</v>
      </c>
      <c r="G645" s="95">
        <v>74.599999999999994</v>
      </c>
      <c r="H645" s="95">
        <f>H646</f>
        <v>74.463759999999994</v>
      </c>
      <c r="I645" s="212">
        <f t="shared" si="58"/>
        <v>99.817372654155491</v>
      </c>
      <c r="J645" s="212">
        <f t="shared" si="59"/>
        <v>100</v>
      </c>
    </row>
    <row r="646" spans="1:10" ht="26.25" x14ac:dyDescent="0.25">
      <c r="A646" s="65"/>
      <c r="B646" s="65"/>
      <c r="C646" s="7"/>
      <c r="D646" s="7" t="s">
        <v>551</v>
      </c>
      <c r="E646" s="3" t="s">
        <v>552</v>
      </c>
      <c r="F646" s="95">
        <v>74.599999999999994</v>
      </c>
      <c r="G646" s="95">
        <v>74.599999999999994</v>
      </c>
      <c r="H646" s="95">
        <v>74.463759999999994</v>
      </c>
      <c r="I646" s="212">
        <f t="shared" ref="I646:I709" si="66">H646/G646*100</f>
        <v>99.817372654155491</v>
      </c>
      <c r="J646" s="212">
        <f t="shared" ref="J646:J709" si="67">G646/F646*100</f>
        <v>100</v>
      </c>
    </row>
    <row r="647" spans="1:10" ht="39" x14ac:dyDescent="0.25">
      <c r="A647" s="65"/>
      <c r="B647" s="65"/>
      <c r="C647" s="7" t="s">
        <v>129</v>
      </c>
      <c r="D647" s="7"/>
      <c r="E647" s="3" t="s">
        <v>130</v>
      </c>
      <c r="F647" s="95">
        <v>83.7</v>
      </c>
      <c r="G647" s="95">
        <v>83.7</v>
      </c>
      <c r="H647" s="95">
        <v>83.7</v>
      </c>
      <c r="I647" s="212">
        <f t="shared" si="66"/>
        <v>100</v>
      </c>
      <c r="J647" s="212">
        <f t="shared" si="67"/>
        <v>100</v>
      </c>
    </row>
    <row r="648" spans="1:10" ht="26.25" x14ac:dyDescent="0.25">
      <c r="A648" s="65"/>
      <c r="B648" s="65"/>
      <c r="C648" s="7"/>
      <c r="D648" s="7" t="s">
        <v>551</v>
      </c>
      <c r="E648" s="3" t="s">
        <v>552</v>
      </c>
      <c r="F648" s="95">
        <v>83.7</v>
      </c>
      <c r="G648" s="95">
        <v>83.7</v>
      </c>
      <c r="H648" s="95">
        <v>83.7</v>
      </c>
      <c r="I648" s="212">
        <f t="shared" si="66"/>
        <v>100</v>
      </c>
      <c r="J648" s="212">
        <f t="shared" si="67"/>
        <v>100</v>
      </c>
    </row>
    <row r="649" spans="1:10" ht="26.25" x14ac:dyDescent="0.25">
      <c r="A649" s="65"/>
      <c r="B649" s="65"/>
      <c r="C649" s="7" t="s">
        <v>504</v>
      </c>
      <c r="D649" s="7"/>
      <c r="E649" s="3" t="s">
        <v>131</v>
      </c>
      <c r="F649" s="95">
        <v>155.69999999999999</v>
      </c>
      <c r="G649" s="95">
        <v>170.7</v>
      </c>
      <c r="H649" s="95">
        <f>H650</f>
        <v>170.7</v>
      </c>
      <c r="I649" s="212">
        <f t="shared" si="66"/>
        <v>100</v>
      </c>
      <c r="J649" s="212">
        <f t="shared" si="67"/>
        <v>109.63391136801542</v>
      </c>
    </row>
    <row r="650" spans="1:10" ht="26.25" x14ac:dyDescent="0.25">
      <c r="A650" s="65"/>
      <c r="B650" s="65"/>
      <c r="C650" s="7"/>
      <c r="D650" s="7" t="s">
        <v>551</v>
      </c>
      <c r="E650" s="3" t="s">
        <v>552</v>
      </c>
      <c r="F650" s="95">
        <v>155.69999999999999</v>
      </c>
      <c r="G650" s="95">
        <v>170.7</v>
      </c>
      <c r="H650" s="95">
        <v>170.7</v>
      </c>
      <c r="I650" s="212">
        <f t="shared" si="66"/>
        <v>100</v>
      </c>
      <c r="J650" s="212">
        <f t="shared" si="67"/>
        <v>109.63391136801542</v>
      </c>
    </row>
    <row r="651" spans="1:10" ht="26.25" x14ac:dyDescent="0.25">
      <c r="A651" s="29"/>
      <c r="B651" s="29"/>
      <c r="C651" s="29" t="s">
        <v>132</v>
      </c>
      <c r="D651" s="29"/>
      <c r="E651" s="33" t="s">
        <v>133</v>
      </c>
      <c r="F651" s="102">
        <f>F652</f>
        <v>0</v>
      </c>
      <c r="G651" s="102">
        <f>G652</f>
        <v>5953.0812199999991</v>
      </c>
      <c r="H651" s="102">
        <f>H652</f>
        <v>5681.1221699999996</v>
      </c>
      <c r="I651" s="210">
        <f t="shared" si="66"/>
        <v>95.431625406246354</v>
      </c>
      <c r="J651" s="210"/>
    </row>
    <row r="652" spans="1:10" ht="26.25" x14ac:dyDescent="0.25">
      <c r="A652" s="31"/>
      <c r="B652" s="31"/>
      <c r="C652" s="31" t="s">
        <v>134</v>
      </c>
      <c r="D652" s="31"/>
      <c r="E652" s="32" t="s">
        <v>135</v>
      </c>
      <c r="F652" s="96">
        <f>F657+F653+F655</f>
        <v>0</v>
      </c>
      <c r="G652" s="96">
        <f>G657+G653+G655</f>
        <v>5953.0812199999991</v>
      </c>
      <c r="H652" s="96">
        <f>H657+H653+H655</f>
        <v>5681.1221699999996</v>
      </c>
      <c r="I652" s="211">
        <f t="shared" si="66"/>
        <v>95.431625406246354</v>
      </c>
      <c r="J652" s="211"/>
    </row>
    <row r="653" spans="1:10" ht="26.25" x14ac:dyDescent="0.25">
      <c r="A653" s="65"/>
      <c r="B653" s="65"/>
      <c r="C653" s="7" t="s">
        <v>136</v>
      </c>
      <c r="D653" s="7"/>
      <c r="E653" s="3" t="s">
        <v>137</v>
      </c>
      <c r="F653" s="95"/>
      <c r="G653" s="95">
        <f>G654</f>
        <v>37.009450000000001</v>
      </c>
      <c r="H653" s="95">
        <f>H654</f>
        <v>34.7346</v>
      </c>
      <c r="I653" s="212">
        <f t="shared" si="66"/>
        <v>93.853326650355513</v>
      </c>
      <c r="J653" s="212"/>
    </row>
    <row r="654" spans="1:10" ht="26.25" x14ac:dyDescent="0.25">
      <c r="A654" s="65"/>
      <c r="B654" s="65"/>
      <c r="C654" s="7"/>
      <c r="D654" s="7" t="s">
        <v>551</v>
      </c>
      <c r="E654" s="3" t="s">
        <v>552</v>
      </c>
      <c r="F654" s="95"/>
      <c r="G654" s="95">
        <v>37.009450000000001</v>
      </c>
      <c r="H654" s="95">
        <v>34.7346</v>
      </c>
      <c r="I654" s="212">
        <f t="shared" si="66"/>
        <v>93.853326650355513</v>
      </c>
      <c r="J654" s="212"/>
    </row>
    <row r="655" spans="1:10" ht="26.25" x14ac:dyDescent="0.25">
      <c r="A655" s="65"/>
      <c r="B655" s="65"/>
      <c r="C655" s="7" t="s">
        <v>138</v>
      </c>
      <c r="D655" s="7"/>
      <c r="E655" s="3" t="s">
        <v>139</v>
      </c>
      <c r="F655" s="95"/>
      <c r="G655" s="95">
        <f>G656</f>
        <v>1495.6717699999999</v>
      </c>
      <c r="H655" s="95">
        <f>H656</f>
        <v>1495.6717699999999</v>
      </c>
      <c r="I655" s="212">
        <f t="shared" si="66"/>
        <v>100</v>
      </c>
      <c r="J655" s="212"/>
    </row>
    <row r="656" spans="1:10" ht="26.25" x14ac:dyDescent="0.25">
      <c r="A656" s="65"/>
      <c r="B656" s="65"/>
      <c r="C656" s="7"/>
      <c r="D656" s="7" t="s">
        <v>551</v>
      </c>
      <c r="E656" s="3" t="s">
        <v>552</v>
      </c>
      <c r="F656" s="95"/>
      <c r="G656" s="95">
        <v>1495.6717699999999</v>
      </c>
      <c r="H656" s="95">
        <v>1495.6717699999999</v>
      </c>
      <c r="I656" s="212">
        <f t="shared" si="66"/>
        <v>100</v>
      </c>
      <c r="J656" s="212"/>
    </row>
    <row r="657" spans="1:10" ht="39" x14ac:dyDescent="0.25">
      <c r="A657" s="65"/>
      <c r="B657" s="65"/>
      <c r="C657" s="7" t="s">
        <v>140</v>
      </c>
      <c r="D657" s="7"/>
      <c r="E657" s="3" t="s">
        <v>141</v>
      </c>
      <c r="F657" s="95"/>
      <c r="G657" s="95">
        <f>G658+G659+G660</f>
        <v>4420.3999999999996</v>
      </c>
      <c r="H657" s="95">
        <f>H658+H659+H660</f>
        <v>4150.7157999999999</v>
      </c>
      <c r="I657" s="212">
        <f t="shared" si="66"/>
        <v>93.899099628992857</v>
      </c>
      <c r="J657" s="212"/>
    </row>
    <row r="658" spans="1:10" x14ac:dyDescent="0.25">
      <c r="A658" s="65"/>
      <c r="B658" s="65"/>
      <c r="C658" s="7"/>
      <c r="D658" s="7" t="s">
        <v>490</v>
      </c>
      <c r="E658" s="3" t="s">
        <v>491</v>
      </c>
      <c r="F658" s="95"/>
      <c r="G658" s="95">
        <v>71.194299999999998</v>
      </c>
      <c r="H658" s="95">
        <v>19.364360000000001</v>
      </c>
      <c r="I658" s="212">
        <f t="shared" si="66"/>
        <v>27.199312304496289</v>
      </c>
      <c r="J658" s="212"/>
    </row>
    <row r="659" spans="1:10" ht="26.25" x14ac:dyDescent="0.25">
      <c r="A659" s="65"/>
      <c r="B659" s="65"/>
      <c r="C659" s="7"/>
      <c r="D659" s="7" t="s">
        <v>551</v>
      </c>
      <c r="E659" s="3" t="s">
        <v>552</v>
      </c>
      <c r="F659" s="95"/>
      <c r="G659" s="95">
        <v>4264.4866599999996</v>
      </c>
      <c r="H659" s="95">
        <v>4046.6324</v>
      </c>
      <c r="I659" s="212">
        <f t="shared" si="66"/>
        <v>94.891430613597009</v>
      </c>
      <c r="J659" s="212"/>
    </row>
    <row r="660" spans="1:10" x14ac:dyDescent="0.25">
      <c r="A660" s="65"/>
      <c r="B660" s="65"/>
      <c r="C660" s="7"/>
      <c r="D660" s="7" t="s">
        <v>469</v>
      </c>
      <c r="E660" s="3" t="s">
        <v>470</v>
      </c>
      <c r="F660" s="95"/>
      <c r="G660" s="95">
        <v>84.719040000000007</v>
      </c>
      <c r="H660" s="95">
        <v>84.719040000000007</v>
      </c>
      <c r="I660" s="212">
        <f t="shared" si="66"/>
        <v>100</v>
      </c>
      <c r="J660" s="212"/>
    </row>
    <row r="661" spans="1:10" x14ac:dyDescent="0.25">
      <c r="A661" s="29"/>
      <c r="B661" s="29"/>
      <c r="C661" s="29" t="s">
        <v>142</v>
      </c>
      <c r="D661" s="29"/>
      <c r="E661" s="30" t="s">
        <v>143</v>
      </c>
      <c r="F661" s="102">
        <f>F662</f>
        <v>240</v>
      </c>
      <c r="G661" s="102">
        <f>G662</f>
        <v>240</v>
      </c>
      <c r="H661" s="102">
        <f>H662</f>
        <v>240</v>
      </c>
      <c r="I661" s="210">
        <f t="shared" si="66"/>
        <v>100</v>
      </c>
      <c r="J661" s="210">
        <f t="shared" si="67"/>
        <v>100</v>
      </c>
    </row>
    <row r="662" spans="1:10" ht="26.25" x14ac:dyDescent="0.25">
      <c r="A662" s="31"/>
      <c r="B662" s="31"/>
      <c r="C662" s="31" t="s">
        <v>144</v>
      </c>
      <c r="D662" s="31"/>
      <c r="E662" s="32" t="s">
        <v>145</v>
      </c>
      <c r="F662" s="96">
        <f>F665+F663</f>
        <v>240</v>
      </c>
      <c r="G662" s="96">
        <f>G665+G663</f>
        <v>240</v>
      </c>
      <c r="H662" s="96">
        <f>H665+H663</f>
        <v>240</v>
      </c>
      <c r="I662" s="211">
        <f t="shared" si="66"/>
        <v>100</v>
      </c>
      <c r="J662" s="211">
        <f t="shared" si="67"/>
        <v>100</v>
      </c>
    </row>
    <row r="663" spans="1:10" x14ac:dyDescent="0.25">
      <c r="A663" s="38"/>
      <c r="B663" s="38"/>
      <c r="C663" s="38" t="s">
        <v>146</v>
      </c>
      <c r="D663" s="38"/>
      <c r="E663" s="39" t="s">
        <v>147</v>
      </c>
      <c r="F663" s="95">
        <v>133.69999999999999</v>
      </c>
      <c r="G663" s="95">
        <v>133.69999999999999</v>
      </c>
      <c r="H663" s="95">
        <v>133.69999999999999</v>
      </c>
      <c r="I663" s="212">
        <f t="shared" si="66"/>
        <v>100</v>
      </c>
      <c r="J663" s="212">
        <f t="shared" si="67"/>
        <v>100</v>
      </c>
    </row>
    <row r="664" spans="1:10" ht="26.25" x14ac:dyDescent="0.25">
      <c r="A664" s="38"/>
      <c r="B664" s="38"/>
      <c r="C664" s="38"/>
      <c r="D664" s="38" t="s">
        <v>551</v>
      </c>
      <c r="E664" s="39" t="s">
        <v>552</v>
      </c>
      <c r="F664" s="95">
        <v>133.69999999999999</v>
      </c>
      <c r="G664" s="95">
        <v>133.69999999999999</v>
      </c>
      <c r="H664" s="95">
        <v>133.69999999999999</v>
      </c>
      <c r="I664" s="212">
        <f t="shared" si="66"/>
        <v>100</v>
      </c>
      <c r="J664" s="212">
        <f t="shared" si="67"/>
        <v>100</v>
      </c>
    </row>
    <row r="665" spans="1:10" ht="26.25" x14ac:dyDescent="0.25">
      <c r="A665" s="7"/>
      <c r="B665" s="7"/>
      <c r="C665" s="7" t="s">
        <v>148</v>
      </c>
      <c r="D665" s="7"/>
      <c r="E665" s="3" t="s">
        <v>149</v>
      </c>
      <c r="F665" s="95">
        <v>106.3</v>
      </c>
      <c r="G665" s="95">
        <v>106.3</v>
      </c>
      <c r="H665" s="95">
        <v>106.3</v>
      </c>
      <c r="I665" s="212">
        <f t="shared" si="66"/>
        <v>100</v>
      </c>
      <c r="J665" s="212">
        <f t="shared" si="67"/>
        <v>100</v>
      </c>
    </row>
    <row r="666" spans="1:10" ht="26.25" x14ac:dyDescent="0.25">
      <c r="A666" s="7"/>
      <c r="B666" s="7"/>
      <c r="C666" s="7"/>
      <c r="D666" s="38" t="s">
        <v>551</v>
      </c>
      <c r="E666" s="39" t="s">
        <v>552</v>
      </c>
      <c r="F666" s="95">
        <v>106.3</v>
      </c>
      <c r="G666" s="95">
        <v>106.3</v>
      </c>
      <c r="H666" s="95">
        <v>106.3</v>
      </c>
      <c r="I666" s="212">
        <f t="shared" si="66"/>
        <v>100</v>
      </c>
      <c r="J666" s="212">
        <f t="shared" si="67"/>
        <v>100</v>
      </c>
    </row>
    <row r="667" spans="1:10" ht="26.25" x14ac:dyDescent="0.25">
      <c r="A667" s="29"/>
      <c r="B667" s="29"/>
      <c r="C667" s="29" t="s">
        <v>175</v>
      </c>
      <c r="D667" s="29"/>
      <c r="E667" s="30" t="s">
        <v>176</v>
      </c>
      <c r="F667" s="102">
        <f t="shared" ref="F667:H668" si="68">F668</f>
        <v>40.200000000000003</v>
      </c>
      <c r="G667" s="102">
        <f t="shared" si="68"/>
        <v>40.200000000000003</v>
      </c>
      <c r="H667" s="102">
        <f t="shared" si="68"/>
        <v>40.193849999999998</v>
      </c>
      <c r="I667" s="210">
        <f t="shared" si="66"/>
        <v>99.984701492537297</v>
      </c>
      <c r="J667" s="210">
        <f t="shared" si="67"/>
        <v>100</v>
      </c>
    </row>
    <row r="668" spans="1:10" ht="31.5" customHeight="1" x14ac:dyDescent="0.25">
      <c r="A668" s="31"/>
      <c r="B668" s="31"/>
      <c r="C668" s="31" t="s">
        <v>177</v>
      </c>
      <c r="D668" s="31"/>
      <c r="E668" s="32" t="s">
        <v>178</v>
      </c>
      <c r="F668" s="96">
        <f t="shared" si="68"/>
        <v>40.200000000000003</v>
      </c>
      <c r="G668" s="96">
        <f t="shared" si="68"/>
        <v>40.200000000000003</v>
      </c>
      <c r="H668" s="96">
        <f t="shared" si="68"/>
        <v>40.193849999999998</v>
      </c>
      <c r="I668" s="211">
        <f t="shared" si="66"/>
        <v>99.984701492537297</v>
      </c>
      <c r="J668" s="211">
        <f t="shared" si="67"/>
        <v>100</v>
      </c>
    </row>
    <row r="669" spans="1:10" ht="29.25" customHeight="1" x14ac:dyDescent="0.25">
      <c r="A669" s="65"/>
      <c r="B669" s="65"/>
      <c r="C669" s="7" t="s">
        <v>179</v>
      </c>
      <c r="D669" s="7"/>
      <c r="E669" s="3" t="s">
        <v>180</v>
      </c>
      <c r="F669" s="95">
        <v>40.200000000000003</v>
      </c>
      <c r="G669" s="95">
        <v>40.200000000000003</v>
      </c>
      <c r="H669" s="95">
        <f>H670</f>
        <v>40.193849999999998</v>
      </c>
      <c r="I669" s="212">
        <f t="shared" si="66"/>
        <v>99.984701492537297</v>
      </c>
      <c r="J669" s="212">
        <f t="shared" si="67"/>
        <v>100</v>
      </c>
    </row>
    <row r="670" spans="1:10" ht="26.25" x14ac:dyDescent="0.25">
      <c r="A670" s="65"/>
      <c r="B670" s="65"/>
      <c r="C670" s="7"/>
      <c r="D670" s="7" t="s">
        <v>551</v>
      </c>
      <c r="E670" s="3" t="s">
        <v>552</v>
      </c>
      <c r="F670" s="95">
        <v>40.200000000000003</v>
      </c>
      <c r="G670" s="95">
        <v>40.200000000000003</v>
      </c>
      <c r="H670" s="95">
        <v>40.193849999999998</v>
      </c>
      <c r="I670" s="212">
        <f t="shared" si="66"/>
        <v>99.984701492537297</v>
      </c>
      <c r="J670" s="212">
        <f t="shared" si="67"/>
        <v>100</v>
      </c>
    </row>
    <row r="671" spans="1:10" ht="25.5" x14ac:dyDescent="0.25">
      <c r="A671" s="29"/>
      <c r="B671" s="29"/>
      <c r="C671" s="29" t="s">
        <v>808</v>
      </c>
      <c r="D671" s="29"/>
      <c r="E671" s="207" t="s">
        <v>821</v>
      </c>
      <c r="F671" s="102">
        <f t="shared" ref="F671:H672" si="69">F672</f>
        <v>0</v>
      </c>
      <c r="G671" s="102">
        <f t="shared" si="69"/>
        <v>10</v>
      </c>
      <c r="H671" s="102">
        <f t="shared" si="69"/>
        <v>10</v>
      </c>
      <c r="I671" s="210">
        <f t="shared" si="66"/>
        <v>100</v>
      </c>
      <c r="J671" s="210"/>
    </row>
    <row r="672" spans="1:10" ht="31.5" customHeight="1" x14ac:dyDescent="0.25">
      <c r="A672" s="31"/>
      <c r="B672" s="31"/>
      <c r="C672" s="31" t="s">
        <v>809</v>
      </c>
      <c r="D672" s="31"/>
      <c r="E672" s="32" t="s">
        <v>820</v>
      </c>
      <c r="F672" s="96">
        <f t="shared" si="69"/>
        <v>0</v>
      </c>
      <c r="G672" s="96">
        <f t="shared" si="69"/>
        <v>10</v>
      </c>
      <c r="H672" s="96">
        <f t="shared" si="69"/>
        <v>10</v>
      </c>
      <c r="I672" s="211">
        <f t="shared" si="66"/>
        <v>100</v>
      </c>
      <c r="J672" s="211" t="e">
        <f t="shared" si="67"/>
        <v>#DIV/0!</v>
      </c>
    </row>
    <row r="673" spans="1:132" ht="29.25" customHeight="1" x14ac:dyDescent="0.25">
      <c r="A673" s="65"/>
      <c r="B673" s="65"/>
      <c r="C673" s="7" t="s">
        <v>810</v>
      </c>
      <c r="D673" s="7"/>
      <c r="E673" s="3" t="s">
        <v>180</v>
      </c>
      <c r="F673" s="95">
        <v>0</v>
      </c>
      <c r="G673" s="95">
        <v>10</v>
      </c>
      <c r="H673" s="95">
        <v>10</v>
      </c>
      <c r="I673" s="212">
        <f t="shared" si="66"/>
        <v>100</v>
      </c>
      <c r="J673" s="212" t="e">
        <f t="shared" si="67"/>
        <v>#DIV/0!</v>
      </c>
    </row>
    <row r="674" spans="1:132" ht="26.25" x14ac:dyDescent="0.25">
      <c r="A674" s="65"/>
      <c r="B674" s="65"/>
      <c r="C674" s="7"/>
      <c r="D674" s="7" t="s">
        <v>551</v>
      </c>
      <c r="E674" s="3" t="s">
        <v>552</v>
      </c>
      <c r="F674" s="95">
        <v>0</v>
      </c>
      <c r="G674" s="95">
        <v>10</v>
      </c>
      <c r="H674" s="95">
        <v>10</v>
      </c>
      <c r="I674" s="212">
        <f t="shared" si="66"/>
        <v>100</v>
      </c>
      <c r="J674" s="212" t="e">
        <f t="shared" si="67"/>
        <v>#DIV/0!</v>
      </c>
    </row>
    <row r="675" spans="1:132" x14ac:dyDescent="0.25">
      <c r="A675" s="138"/>
      <c r="B675" s="138"/>
      <c r="C675" s="84" t="s">
        <v>563</v>
      </c>
      <c r="D675" s="83"/>
      <c r="E675" s="85" t="s">
        <v>564</v>
      </c>
      <c r="F675" s="145"/>
      <c r="G675" s="137">
        <f t="shared" ref="G675:H677" si="70">G676</f>
        <v>35.8675</v>
      </c>
      <c r="H675" s="137">
        <f t="shared" si="70"/>
        <v>35.8675</v>
      </c>
      <c r="I675" s="230">
        <f t="shared" si="66"/>
        <v>100</v>
      </c>
      <c r="J675" s="236"/>
    </row>
    <row r="676" spans="1:132" ht="39" x14ac:dyDescent="0.25">
      <c r="A676" s="200"/>
      <c r="B676" s="59"/>
      <c r="C676" s="59" t="s">
        <v>465</v>
      </c>
      <c r="D676" s="59"/>
      <c r="E676" s="61" t="s">
        <v>565</v>
      </c>
      <c r="F676" s="111"/>
      <c r="G676" s="111">
        <f t="shared" si="70"/>
        <v>35.8675</v>
      </c>
      <c r="H676" s="111">
        <f t="shared" si="70"/>
        <v>35.8675</v>
      </c>
      <c r="I676" s="222">
        <f t="shared" si="66"/>
        <v>100</v>
      </c>
      <c r="J676" s="222"/>
    </row>
    <row r="677" spans="1:132" x14ac:dyDescent="0.25">
      <c r="A677" s="65"/>
      <c r="B677" s="65"/>
      <c r="C677" s="75" t="s">
        <v>811</v>
      </c>
      <c r="D677" s="15"/>
      <c r="E677" s="1" t="s">
        <v>812</v>
      </c>
      <c r="F677" s="197"/>
      <c r="G677" s="106">
        <f t="shared" si="70"/>
        <v>35.8675</v>
      </c>
      <c r="H677" s="106">
        <f t="shared" si="70"/>
        <v>35.8675</v>
      </c>
      <c r="I677" s="215">
        <f t="shared" si="66"/>
        <v>100</v>
      </c>
      <c r="J677" s="215" t="e">
        <f t="shared" si="67"/>
        <v>#DIV/0!</v>
      </c>
      <c r="K677" s="197"/>
      <c r="L677" s="197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  <c r="AA677" s="197"/>
      <c r="AB677" s="197"/>
      <c r="AC677" s="197"/>
      <c r="AD677" s="197"/>
      <c r="AE677" s="197"/>
      <c r="AF677" s="106"/>
      <c r="AG677" s="197"/>
      <c r="AH677" s="197"/>
      <c r="AI677" s="197"/>
      <c r="AJ677" s="197"/>
      <c r="AK677" s="197"/>
      <c r="AL677" s="197"/>
      <c r="AM677" s="197"/>
      <c r="AN677" s="197"/>
      <c r="AO677" s="197"/>
      <c r="AP677" s="197"/>
      <c r="AQ677" s="197"/>
      <c r="AR677" s="197"/>
      <c r="AS677" s="197"/>
      <c r="AT677" s="197"/>
      <c r="AU677" s="197"/>
      <c r="AV677" s="197"/>
      <c r="AW677" s="197"/>
      <c r="AX677" s="197"/>
      <c r="AY677" s="197"/>
      <c r="AZ677" s="197"/>
      <c r="BA677" s="197"/>
      <c r="BB677" s="197"/>
      <c r="BC677" s="197"/>
      <c r="BD677" s="197"/>
      <c r="BE677" s="197"/>
      <c r="BF677" s="197"/>
      <c r="BG677" s="197"/>
      <c r="BH677" s="197"/>
      <c r="BI677" s="197"/>
      <c r="BJ677" s="197"/>
      <c r="BK677" s="197"/>
      <c r="BL677" s="197"/>
      <c r="BM677" s="197"/>
      <c r="BN677" s="197"/>
      <c r="BO677" s="197"/>
      <c r="BP677" s="197"/>
      <c r="BQ677" s="197"/>
      <c r="BR677" s="197"/>
      <c r="BS677" s="197"/>
      <c r="BT677" s="197"/>
      <c r="BU677" s="197"/>
      <c r="BV677" s="197"/>
      <c r="BW677" s="197"/>
      <c r="BX677" s="197"/>
      <c r="BY677" s="197"/>
      <c r="BZ677" s="197"/>
      <c r="CA677" s="197"/>
      <c r="CB677" s="197"/>
      <c r="CC677" s="197"/>
      <c r="CD677" s="197"/>
      <c r="CE677" s="197"/>
      <c r="CF677" s="197"/>
      <c r="CG677" s="197"/>
      <c r="CH677" s="197"/>
      <c r="CI677" s="197"/>
      <c r="CJ677" s="197"/>
      <c r="CK677" s="197"/>
      <c r="CL677" s="197"/>
      <c r="CM677" s="197"/>
      <c r="CN677" s="197"/>
      <c r="CO677" s="197"/>
      <c r="CP677" s="197"/>
      <c r="CQ677" s="115">
        <f>CQ678</f>
        <v>352.33695</v>
      </c>
      <c r="CR677" s="197"/>
      <c r="CS677" s="197"/>
      <c r="CT677" s="197"/>
      <c r="CU677" s="197"/>
      <c r="CV677" s="197"/>
      <c r="CW677" s="197"/>
      <c r="CX677" s="197"/>
      <c r="CY677" s="197"/>
      <c r="CZ677" s="197"/>
      <c r="DA677" s="197"/>
      <c r="DB677" s="197"/>
      <c r="DC677" s="197"/>
      <c r="DD677" s="197"/>
      <c r="DE677" s="197"/>
      <c r="DF677" s="197"/>
      <c r="DG677" s="197"/>
      <c r="DH677" s="197"/>
      <c r="DI677" s="197"/>
      <c r="DJ677" s="197"/>
      <c r="DK677" s="197"/>
      <c r="DL677" s="197"/>
      <c r="DM677" s="197"/>
      <c r="DN677" s="197"/>
      <c r="DO677" s="197"/>
      <c r="DP677" s="197"/>
      <c r="DQ677" s="197"/>
      <c r="DR677" s="197"/>
      <c r="DS677" s="197"/>
      <c r="DT677" s="198"/>
      <c r="DY677" s="197"/>
      <c r="EA677" s="197"/>
      <c r="EB677" s="197"/>
    </row>
    <row r="678" spans="1:132" ht="51.75" x14ac:dyDescent="0.25">
      <c r="A678" s="65"/>
      <c r="B678" s="65"/>
      <c r="C678" s="75"/>
      <c r="D678" s="15" t="s">
        <v>461</v>
      </c>
      <c r="E678" s="3" t="s">
        <v>462</v>
      </c>
      <c r="F678" s="197"/>
      <c r="G678" s="106">
        <v>35.8675</v>
      </c>
      <c r="H678" s="106">
        <v>35.8675</v>
      </c>
      <c r="I678" s="215">
        <f t="shared" si="66"/>
        <v>100</v>
      </c>
      <c r="J678" s="215" t="e">
        <f t="shared" si="67"/>
        <v>#DIV/0!</v>
      </c>
      <c r="K678" s="197"/>
      <c r="L678" s="197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  <c r="AA678" s="197"/>
      <c r="AB678" s="197"/>
      <c r="AC678" s="197"/>
      <c r="AD678" s="197"/>
      <c r="AE678" s="197"/>
      <c r="AF678" s="106"/>
      <c r="AG678" s="197"/>
      <c r="AH678" s="197"/>
      <c r="AI678" s="197"/>
      <c r="AJ678" s="197"/>
      <c r="AK678" s="197"/>
      <c r="AL678" s="197"/>
      <c r="AM678" s="197"/>
      <c r="AN678" s="197"/>
      <c r="AO678" s="197"/>
      <c r="AP678" s="197"/>
      <c r="AQ678" s="197"/>
      <c r="AR678" s="197"/>
      <c r="AS678" s="197"/>
      <c r="AT678" s="197"/>
      <c r="AU678" s="197"/>
      <c r="AV678" s="197"/>
      <c r="AW678" s="197"/>
      <c r="AX678" s="197"/>
      <c r="AY678" s="197"/>
      <c r="AZ678" s="197"/>
      <c r="BA678" s="197"/>
      <c r="BB678" s="197"/>
      <c r="BC678" s="197"/>
      <c r="BD678" s="197"/>
      <c r="BE678" s="197"/>
      <c r="BF678" s="197"/>
      <c r="BG678" s="197"/>
      <c r="BH678" s="197"/>
      <c r="BI678" s="197"/>
      <c r="BJ678" s="197"/>
      <c r="BK678" s="197"/>
      <c r="BL678" s="197"/>
      <c r="BM678" s="197"/>
      <c r="BN678" s="197"/>
      <c r="BO678" s="197"/>
      <c r="BP678" s="197"/>
      <c r="BQ678" s="197"/>
      <c r="BR678" s="197"/>
      <c r="BS678" s="197"/>
      <c r="BT678" s="197"/>
      <c r="BU678" s="197"/>
      <c r="BV678" s="197"/>
      <c r="BW678" s="197"/>
      <c r="BX678" s="197"/>
      <c r="BY678" s="197"/>
      <c r="BZ678" s="197"/>
      <c r="CA678" s="197"/>
      <c r="CB678" s="197"/>
      <c r="CC678" s="197"/>
      <c r="CD678" s="197">
        <v>352.33695</v>
      </c>
      <c r="CE678" s="197"/>
      <c r="CF678" s="197"/>
      <c r="CG678" s="197"/>
      <c r="CH678" s="197"/>
      <c r="CI678" s="197"/>
      <c r="CJ678" s="197"/>
      <c r="CK678" s="197"/>
      <c r="CL678" s="197"/>
      <c r="CM678" s="197"/>
      <c r="CN678" s="197"/>
      <c r="CO678" s="197"/>
      <c r="CP678" s="197"/>
      <c r="CQ678" s="115">
        <f>SUM(BP678:CP678)</f>
        <v>352.33695</v>
      </c>
      <c r="CR678" s="197"/>
      <c r="CS678" s="197"/>
      <c r="CT678" s="197"/>
      <c r="CU678" s="197"/>
      <c r="CV678" s="197"/>
      <c r="CW678" s="197"/>
      <c r="CX678" s="197"/>
      <c r="CY678" s="197"/>
      <c r="CZ678" s="197"/>
      <c r="DA678" s="197"/>
      <c r="DB678" s="197"/>
      <c r="DC678" s="197"/>
      <c r="DD678" s="197"/>
      <c r="DE678" s="197"/>
      <c r="DF678" s="197"/>
      <c r="DG678" s="197"/>
      <c r="DH678" s="197"/>
      <c r="DI678" s="197"/>
      <c r="DJ678" s="197"/>
      <c r="DK678" s="197"/>
      <c r="DL678" s="197"/>
      <c r="DM678" s="197"/>
      <c r="DN678" s="197"/>
      <c r="DO678" s="197"/>
      <c r="DP678" s="197"/>
      <c r="DQ678" s="197"/>
      <c r="DR678" s="197"/>
      <c r="DS678" s="197"/>
      <c r="DT678" s="198"/>
      <c r="DY678" s="197"/>
      <c r="EA678" s="197"/>
      <c r="EB678" s="197"/>
    </row>
    <row r="679" spans="1:132" x14ac:dyDescent="0.25">
      <c r="A679" s="65"/>
      <c r="B679" s="16">
        <v>1000</v>
      </c>
      <c r="C679" s="70"/>
      <c r="D679" s="69"/>
      <c r="E679" s="71" t="s">
        <v>614</v>
      </c>
      <c r="F679" s="100">
        <f>F680+F707</f>
        <v>30441.092060000003</v>
      </c>
      <c r="G679" s="100">
        <f>G680+G707</f>
        <v>28418.374039999995</v>
      </c>
      <c r="H679" s="100">
        <f>H680+H707</f>
        <v>23603.022499999999</v>
      </c>
      <c r="I679" s="208">
        <f t="shared" si="66"/>
        <v>83.055499469384856</v>
      </c>
      <c r="J679" s="208">
        <f t="shared" si="67"/>
        <v>93.355304021244734</v>
      </c>
    </row>
    <row r="680" spans="1:132" x14ac:dyDescent="0.25">
      <c r="A680" s="65"/>
      <c r="B680" s="16">
        <v>1003</v>
      </c>
      <c r="C680" s="70"/>
      <c r="D680" s="69"/>
      <c r="E680" s="71" t="s">
        <v>618</v>
      </c>
      <c r="F680" s="100">
        <f t="shared" ref="F680:H681" si="71">F681</f>
        <v>25321.192060000001</v>
      </c>
      <c r="G680" s="100">
        <f t="shared" si="71"/>
        <v>24018.774039999997</v>
      </c>
      <c r="H680" s="100">
        <f t="shared" si="71"/>
        <v>20373.699489999999</v>
      </c>
      <c r="I680" s="208">
        <f t="shared" si="66"/>
        <v>84.824060778749072</v>
      </c>
      <c r="J680" s="208">
        <f t="shared" si="67"/>
        <v>94.856411116372996</v>
      </c>
    </row>
    <row r="681" spans="1:132" ht="25.5" x14ac:dyDescent="0.25">
      <c r="A681" s="65"/>
      <c r="B681" s="16"/>
      <c r="C681" s="70" t="s">
        <v>4</v>
      </c>
      <c r="D681" s="69"/>
      <c r="E681" s="74" t="s">
        <v>5</v>
      </c>
      <c r="F681" s="100">
        <f t="shared" si="71"/>
        <v>25321.192060000001</v>
      </c>
      <c r="G681" s="100">
        <f t="shared" si="71"/>
        <v>24018.774039999997</v>
      </c>
      <c r="H681" s="100">
        <f t="shared" si="71"/>
        <v>20373.699489999999</v>
      </c>
      <c r="I681" s="208">
        <f t="shared" si="66"/>
        <v>84.824060778749072</v>
      </c>
      <c r="J681" s="208">
        <f t="shared" si="67"/>
        <v>94.856411116372996</v>
      </c>
    </row>
    <row r="682" spans="1:132" ht="25.5" x14ac:dyDescent="0.25">
      <c r="A682" s="79"/>
      <c r="B682" s="79"/>
      <c r="C682" s="79" t="s">
        <v>60</v>
      </c>
      <c r="D682" s="78"/>
      <c r="E682" s="80" t="s">
        <v>61</v>
      </c>
      <c r="F682" s="101">
        <f>F683+F687+F695</f>
        <v>25321.192060000001</v>
      </c>
      <c r="G682" s="101">
        <f>G683+G687+G695</f>
        <v>24018.774039999997</v>
      </c>
      <c r="H682" s="101">
        <f>H683+H687+H695</f>
        <v>20373.699489999999</v>
      </c>
      <c r="I682" s="226">
        <f t="shared" si="66"/>
        <v>84.824060778749072</v>
      </c>
      <c r="J682" s="226">
        <f t="shared" si="67"/>
        <v>94.856411116372996</v>
      </c>
    </row>
    <row r="683" spans="1:132" x14ac:dyDescent="0.25">
      <c r="A683" s="29"/>
      <c r="B683" s="29"/>
      <c r="C683" s="29" t="s">
        <v>62</v>
      </c>
      <c r="D683" s="29"/>
      <c r="E683" s="30" t="s">
        <v>63</v>
      </c>
      <c r="F683" s="102">
        <f t="shared" ref="F683:H685" si="72">F684</f>
        <v>238.6</v>
      </c>
      <c r="G683" s="102">
        <f t="shared" si="72"/>
        <v>238.63051999999999</v>
      </c>
      <c r="H683" s="102">
        <f t="shared" si="72"/>
        <v>207.16588999999999</v>
      </c>
      <c r="I683" s="210">
        <f t="shared" si="66"/>
        <v>86.814498832756186</v>
      </c>
      <c r="J683" s="210">
        <f t="shared" si="67"/>
        <v>100.01279128248113</v>
      </c>
    </row>
    <row r="684" spans="1:132" ht="39" x14ac:dyDescent="0.25">
      <c r="A684" s="31"/>
      <c r="B684" s="31"/>
      <c r="C684" s="31" t="s">
        <v>64</v>
      </c>
      <c r="D684" s="31"/>
      <c r="E684" s="32" t="s">
        <v>65</v>
      </c>
      <c r="F684" s="96">
        <f t="shared" si="72"/>
        <v>238.6</v>
      </c>
      <c r="G684" s="96">
        <f t="shared" si="72"/>
        <v>238.63051999999999</v>
      </c>
      <c r="H684" s="96">
        <f t="shared" si="72"/>
        <v>207.16588999999999</v>
      </c>
      <c r="I684" s="211">
        <f t="shared" si="66"/>
        <v>86.814498832756186</v>
      </c>
      <c r="J684" s="211">
        <f t="shared" si="67"/>
        <v>100.01279128248113</v>
      </c>
    </row>
    <row r="685" spans="1:132" ht="26.25" x14ac:dyDescent="0.25">
      <c r="A685" s="65"/>
      <c r="B685" s="65"/>
      <c r="C685" s="15" t="s">
        <v>74</v>
      </c>
      <c r="D685" s="7"/>
      <c r="E685" s="3" t="s">
        <v>75</v>
      </c>
      <c r="F685" s="95">
        <f>F686</f>
        <v>238.6</v>
      </c>
      <c r="G685" s="95">
        <f t="shared" si="72"/>
        <v>238.63051999999999</v>
      </c>
      <c r="H685" s="95">
        <f t="shared" si="72"/>
        <v>207.16588999999999</v>
      </c>
      <c r="I685" s="212">
        <f t="shared" si="66"/>
        <v>86.814498832756186</v>
      </c>
      <c r="J685" s="212">
        <f t="shared" si="67"/>
        <v>100.01279128248113</v>
      </c>
    </row>
    <row r="686" spans="1:132" ht="26.25" x14ac:dyDescent="0.25">
      <c r="A686" s="65"/>
      <c r="B686" s="65"/>
      <c r="C686" s="15"/>
      <c r="D686" s="7" t="s">
        <v>551</v>
      </c>
      <c r="E686" s="3" t="s">
        <v>552</v>
      </c>
      <c r="F686" s="95">
        <v>238.6</v>
      </c>
      <c r="G686" s="95">
        <v>238.63051999999999</v>
      </c>
      <c r="H686" s="95">
        <v>207.16588999999999</v>
      </c>
      <c r="I686" s="212">
        <f t="shared" si="66"/>
        <v>86.814498832756186</v>
      </c>
      <c r="J686" s="212">
        <f t="shared" si="67"/>
        <v>100.01279128248113</v>
      </c>
    </row>
    <row r="687" spans="1:132" x14ac:dyDescent="0.25">
      <c r="A687" s="29"/>
      <c r="B687" s="29"/>
      <c r="C687" s="29" t="s">
        <v>80</v>
      </c>
      <c r="D687" s="29"/>
      <c r="E687" s="30" t="s">
        <v>81</v>
      </c>
      <c r="F687" s="102">
        <f>F688</f>
        <v>13251.092059999999</v>
      </c>
      <c r="G687" s="102">
        <f>G688</f>
        <v>11502.643769999999</v>
      </c>
      <c r="H687" s="102">
        <f>H688</f>
        <v>7907.2338500000005</v>
      </c>
      <c r="I687" s="210">
        <f t="shared" si="66"/>
        <v>68.742751736977439</v>
      </c>
      <c r="J687" s="210">
        <f t="shared" si="67"/>
        <v>86.805251355260751</v>
      </c>
    </row>
    <row r="688" spans="1:132" ht="39" x14ac:dyDescent="0.25">
      <c r="A688" s="31"/>
      <c r="B688" s="31"/>
      <c r="C688" s="31" t="s">
        <v>92</v>
      </c>
      <c r="D688" s="31"/>
      <c r="E688" s="32" t="s">
        <v>93</v>
      </c>
      <c r="F688" s="96">
        <f>F689+F691+F693</f>
        <v>13251.092059999999</v>
      </c>
      <c r="G688" s="96">
        <f>G689+G691+G693</f>
        <v>11502.643769999999</v>
      </c>
      <c r="H688" s="96">
        <f>H689+H691+H693</f>
        <v>7907.2338500000005</v>
      </c>
      <c r="I688" s="211">
        <f t="shared" si="66"/>
        <v>68.742751736977439</v>
      </c>
      <c r="J688" s="211">
        <f t="shared" si="67"/>
        <v>86.805251355260751</v>
      </c>
    </row>
    <row r="689" spans="1:10" ht="25.5" x14ac:dyDescent="0.25">
      <c r="A689" s="65"/>
      <c r="B689" s="65"/>
      <c r="C689" s="36" t="s">
        <v>101</v>
      </c>
      <c r="D689" s="7"/>
      <c r="E689" s="1" t="s">
        <v>102</v>
      </c>
      <c r="F689" s="95">
        <v>5176.8</v>
      </c>
      <c r="G689" s="95">
        <f>G690</f>
        <v>4542.491</v>
      </c>
      <c r="H689" s="95">
        <f>H690</f>
        <v>3310.0389500000001</v>
      </c>
      <c r="I689" s="212">
        <f t="shared" si="66"/>
        <v>72.868365617014987</v>
      </c>
      <c r="J689" s="212">
        <f t="shared" si="67"/>
        <v>87.747083140163809</v>
      </c>
    </row>
    <row r="690" spans="1:10" ht="26.25" x14ac:dyDescent="0.25">
      <c r="A690" s="65"/>
      <c r="B690" s="65"/>
      <c r="C690" s="36"/>
      <c r="D690" s="7" t="s">
        <v>551</v>
      </c>
      <c r="E690" s="3" t="s">
        <v>552</v>
      </c>
      <c r="F690" s="95">
        <v>5176.8</v>
      </c>
      <c r="G690" s="95">
        <v>4542.491</v>
      </c>
      <c r="H690" s="95">
        <v>3310.0389500000001</v>
      </c>
      <c r="I690" s="212">
        <f t="shared" si="66"/>
        <v>72.868365617014987</v>
      </c>
      <c r="J690" s="212">
        <f t="shared" si="67"/>
        <v>87.747083140163809</v>
      </c>
    </row>
    <row r="691" spans="1:10" ht="26.25" x14ac:dyDescent="0.25">
      <c r="A691" s="65"/>
      <c r="B691" s="65"/>
      <c r="C691" s="36" t="s">
        <v>103</v>
      </c>
      <c r="D691" s="7"/>
      <c r="E691" s="3" t="s">
        <v>104</v>
      </c>
      <c r="F691" s="95">
        <v>6668</v>
      </c>
      <c r="G691" s="95">
        <f>G692</f>
        <v>5553.8090000000002</v>
      </c>
      <c r="H691" s="95">
        <f>H692</f>
        <v>3416.4724099999999</v>
      </c>
      <c r="I691" s="212">
        <f t="shared" si="66"/>
        <v>61.515842730637651</v>
      </c>
      <c r="J691" s="212">
        <f t="shared" si="67"/>
        <v>83.290476904619084</v>
      </c>
    </row>
    <row r="692" spans="1:10" ht="26.25" x14ac:dyDescent="0.25">
      <c r="A692" s="65"/>
      <c r="B692" s="65"/>
      <c r="C692" s="36"/>
      <c r="D692" s="7" t="s">
        <v>551</v>
      </c>
      <c r="E692" s="3" t="s">
        <v>552</v>
      </c>
      <c r="F692" s="95">
        <v>6668</v>
      </c>
      <c r="G692" s="95">
        <v>5553.8090000000002</v>
      </c>
      <c r="H692" s="95">
        <v>3416.4724099999999</v>
      </c>
      <c r="I692" s="212">
        <f t="shared" si="66"/>
        <v>61.515842730637651</v>
      </c>
      <c r="J692" s="212">
        <f t="shared" si="67"/>
        <v>83.290476904619084</v>
      </c>
    </row>
    <row r="693" spans="1:10" ht="26.25" x14ac:dyDescent="0.25">
      <c r="A693" s="65"/>
      <c r="B693" s="65"/>
      <c r="C693" s="7" t="s">
        <v>96</v>
      </c>
      <c r="D693" s="7"/>
      <c r="E693" s="3" t="s">
        <v>75</v>
      </c>
      <c r="F693" s="95">
        <f>F694</f>
        <v>1406.29206</v>
      </c>
      <c r="G693" s="95">
        <f>G694</f>
        <v>1406.3437699999999</v>
      </c>
      <c r="H693" s="95">
        <f>H694</f>
        <v>1180.7224900000001</v>
      </c>
      <c r="I693" s="212">
        <f t="shared" si="66"/>
        <v>83.956889857733728</v>
      </c>
      <c r="J693" s="212">
        <f t="shared" si="67"/>
        <v>100.00367704557758</v>
      </c>
    </row>
    <row r="694" spans="1:10" ht="26.25" x14ac:dyDescent="0.25">
      <c r="A694" s="65"/>
      <c r="B694" s="65"/>
      <c r="C694" s="7"/>
      <c r="D694" s="7" t="s">
        <v>551</v>
      </c>
      <c r="E694" s="3" t="s">
        <v>552</v>
      </c>
      <c r="F694" s="95">
        <v>1406.29206</v>
      </c>
      <c r="G694" s="95">
        <v>1406.3437699999999</v>
      </c>
      <c r="H694" s="95">
        <v>1180.7224900000001</v>
      </c>
      <c r="I694" s="212">
        <f t="shared" si="66"/>
        <v>83.956889857733728</v>
      </c>
      <c r="J694" s="212">
        <f t="shared" si="67"/>
        <v>100.00367704557758</v>
      </c>
    </row>
    <row r="695" spans="1:10" x14ac:dyDescent="0.25">
      <c r="A695" s="29"/>
      <c r="B695" s="29"/>
      <c r="C695" s="29" t="s">
        <v>142</v>
      </c>
      <c r="D695" s="29"/>
      <c r="E695" s="30" t="s">
        <v>143</v>
      </c>
      <c r="F695" s="102">
        <f>F696</f>
        <v>11831.5</v>
      </c>
      <c r="G695" s="102">
        <f>G696</f>
        <v>12277.499749999999</v>
      </c>
      <c r="H695" s="102">
        <f>H696</f>
        <v>12259.29975</v>
      </c>
      <c r="I695" s="210">
        <f t="shared" si="66"/>
        <v>99.851761349048303</v>
      </c>
      <c r="J695" s="210">
        <f t="shared" si="67"/>
        <v>103.76959599374551</v>
      </c>
    </row>
    <row r="696" spans="1:10" ht="26.25" x14ac:dyDescent="0.25">
      <c r="A696" s="31"/>
      <c r="B696" s="31"/>
      <c r="C696" s="31" t="s">
        <v>150</v>
      </c>
      <c r="D696" s="31"/>
      <c r="E696" s="32" t="s">
        <v>151</v>
      </c>
      <c r="F696" s="96">
        <f>F697+F700+F703</f>
        <v>11831.5</v>
      </c>
      <c r="G696" s="96">
        <f>G697+G700+G703</f>
        <v>12277.499749999999</v>
      </c>
      <c r="H696" s="96">
        <f>H697+H700+H703</f>
        <v>12259.29975</v>
      </c>
      <c r="I696" s="211">
        <f t="shared" si="66"/>
        <v>99.851761349048303</v>
      </c>
      <c r="J696" s="211">
        <f t="shared" si="67"/>
        <v>103.76959599374551</v>
      </c>
    </row>
    <row r="697" spans="1:10" ht="26.25" x14ac:dyDescent="0.25">
      <c r="A697" s="65"/>
      <c r="B697" s="65"/>
      <c r="C697" s="7" t="s">
        <v>152</v>
      </c>
      <c r="D697" s="7"/>
      <c r="E697" s="3" t="s">
        <v>153</v>
      </c>
      <c r="F697" s="95">
        <f>SUM(F698+F699)</f>
        <v>596.79999999999995</v>
      </c>
      <c r="G697" s="95">
        <f>SUM(G698+G699)</f>
        <v>400.5</v>
      </c>
      <c r="H697" s="95">
        <f>SUM(H698+H699)</f>
        <v>389</v>
      </c>
      <c r="I697" s="212">
        <f t="shared" si="66"/>
        <v>97.128589263420722</v>
      </c>
      <c r="J697" s="212">
        <f t="shared" si="67"/>
        <v>67.107908847184987</v>
      </c>
    </row>
    <row r="698" spans="1:10" x14ac:dyDescent="0.25">
      <c r="A698" s="65"/>
      <c r="B698" s="65"/>
      <c r="C698" s="7"/>
      <c r="D698" s="7" t="s">
        <v>490</v>
      </c>
      <c r="E698" s="3" t="s">
        <v>491</v>
      </c>
      <c r="F698" s="95">
        <v>596.79999999999995</v>
      </c>
      <c r="G698" s="95">
        <v>114.655</v>
      </c>
      <c r="H698" s="95">
        <v>103.5</v>
      </c>
      <c r="I698" s="212">
        <f t="shared" si="66"/>
        <v>90.270812437311932</v>
      </c>
      <c r="J698" s="212">
        <f t="shared" si="67"/>
        <v>19.211628686327078</v>
      </c>
    </row>
    <row r="699" spans="1:10" ht="26.25" x14ac:dyDescent="0.25">
      <c r="A699" s="65"/>
      <c r="B699" s="65"/>
      <c r="C699" s="7"/>
      <c r="D699" s="38" t="s">
        <v>551</v>
      </c>
      <c r="E699" s="39" t="s">
        <v>552</v>
      </c>
      <c r="F699" s="95">
        <v>0</v>
      </c>
      <c r="G699" s="95">
        <v>285.84500000000003</v>
      </c>
      <c r="H699" s="95">
        <v>285.5</v>
      </c>
      <c r="I699" s="212">
        <f t="shared" si="66"/>
        <v>99.879305217862807</v>
      </c>
      <c r="J699" s="212"/>
    </row>
    <row r="700" spans="1:10" ht="51.75" x14ac:dyDescent="0.25">
      <c r="A700" s="65"/>
      <c r="B700" s="65"/>
      <c r="C700" s="7" t="s">
        <v>154</v>
      </c>
      <c r="D700" s="7"/>
      <c r="E700" s="3" t="s">
        <v>155</v>
      </c>
      <c r="F700" s="95">
        <f>F701+F702</f>
        <v>11075.6</v>
      </c>
      <c r="G700" s="95">
        <f>G701+G702</f>
        <v>11711.69975</v>
      </c>
      <c r="H700" s="95">
        <f>H701+H702</f>
        <v>11710.69975</v>
      </c>
      <c r="I700" s="212">
        <f t="shared" si="66"/>
        <v>99.991461529740803</v>
      </c>
      <c r="J700" s="212">
        <f t="shared" si="67"/>
        <v>105.74325318718624</v>
      </c>
    </row>
    <row r="701" spans="1:10" x14ac:dyDescent="0.25">
      <c r="A701" s="65"/>
      <c r="B701" s="65"/>
      <c r="C701" s="7"/>
      <c r="D701" s="7" t="s">
        <v>490</v>
      </c>
      <c r="E701" s="3" t="s">
        <v>491</v>
      </c>
      <c r="F701" s="95">
        <v>5118.6880000000001</v>
      </c>
      <c r="G701" s="95">
        <v>5434.3172500000001</v>
      </c>
      <c r="H701" s="95">
        <v>5433.3172500000001</v>
      </c>
      <c r="I701" s="212">
        <f t="shared" si="66"/>
        <v>99.981598424346686</v>
      </c>
      <c r="J701" s="212">
        <f t="shared" si="67"/>
        <v>106.1662138813696</v>
      </c>
    </row>
    <row r="702" spans="1:10" ht="26.25" x14ac:dyDescent="0.25">
      <c r="A702" s="65"/>
      <c r="B702" s="65"/>
      <c r="C702" s="7"/>
      <c r="D702" s="7" t="s">
        <v>551</v>
      </c>
      <c r="E702" s="3" t="s">
        <v>552</v>
      </c>
      <c r="F702" s="95">
        <v>5956.9120000000003</v>
      </c>
      <c r="G702" s="95">
        <v>6277.3824999999997</v>
      </c>
      <c r="H702" s="95">
        <v>6277.3824999999997</v>
      </c>
      <c r="I702" s="212">
        <f t="shared" si="66"/>
        <v>100</v>
      </c>
      <c r="J702" s="212">
        <f t="shared" si="67"/>
        <v>105.37980920315759</v>
      </c>
    </row>
    <row r="703" spans="1:10" ht="26.25" x14ac:dyDescent="0.25">
      <c r="A703" s="65"/>
      <c r="B703" s="65"/>
      <c r="C703" s="7" t="s">
        <v>156</v>
      </c>
      <c r="D703" s="7"/>
      <c r="E703" s="3" t="s">
        <v>157</v>
      </c>
      <c r="F703" s="95">
        <f>F705+F706</f>
        <v>159.1</v>
      </c>
      <c r="G703" s="95">
        <f>G705+G706</f>
        <v>165.3</v>
      </c>
      <c r="H703" s="95">
        <f>H705+H706</f>
        <v>159.60000000000002</v>
      </c>
      <c r="I703" s="212">
        <f t="shared" si="66"/>
        <v>96.551724137931032</v>
      </c>
      <c r="J703" s="212">
        <f t="shared" si="67"/>
        <v>103.89692017598995</v>
      </c>
    </row>
    <row r="704" spans="1:10" ht="26.25" x14ac:dyDescent="0.25">
      <c r="A704" s="65"/>
      <c r="B704" s="65"/>
      <c r="C704" s="7"/>
      <c r="D704" s="7" t="s">
        <v>313</v>
      </c>
      <c r="E704" s="3" t="s">
        <v>314</v>
      </c>
      <c r="F704" s="95">
        <f>F705+F706</f>
        <v>159.1</v>
      </c>
      <c r="G704" s="95">
        <f>G705+G706</f>
        <v>165.3</v>
      </c>
      <c r="H704" s="95">
        <f>H705+H706</f>
        <v>159.60000000000002</v>
      </c>
      <c r="I704" s="212">
        <f t="shared" si="66"/>
        <v>96.551724137931032</v>
      </c>
      <c r="J704" s="212">
        <f t="shared" si="67"/>
        <v>103.89692017598995</v>
      </c>
    </row>
    <row r="705" spans="1:10" x14ac:dyDescent="0.25">
      <c r="A705" s="65"/>
      <c r="B705" s="65"/>
      <c r="C705" s="7"/>
      <c r="D705" s="7"/>
      <c r="E705" s="3" t="s">
        <v>90</v>
      </c>
      <c r="F705" s="95">
        <v>106</v>
      </c>
      <c r="G705" s="95">
        <v>110.17306000000001</v>
      </c>
      <c r="H705" s="95">
        <v>106.37399000000001</v>
      </c>
      <c r="I705" s="212">
        <f t="shared" si="66"/>
        <v>96.551725076892652</v>
      </c>
      <c r="J705" s="212">
        <f t="shared" si="67"/>
        <v>103.93684905660379</v>
      </c>
    </row>
    <row r="706" spans="1:10" x14ac:dyDescent="0.25">
      <c r="A706" s="65"/>
      <c r="B706" s="65"/>
      <c r="C706" s="7"/>
      <c r="D706" s="7"/>
      <c r="E706" s="3" t="s">
        <v>91</v>
      </c>
      <c r="F706" s="95">
        <v>53.1</v>
      </c>
      <c r="G706" s="95">
        <v>55.126939999999998</v>
      </c>
      <c r="H706" s="95">
        <v>53.226010000000002</v>
      </c>
      <c r="I706" s="212">
        <f t="shared" si="66"/>
        <v>96.55172226138437</v>
      </c>
      <c r="J706" s="212">
        <f t="shared" si="67"/>
        <v>103.81721280602636</v>
      </c>
    </row>
    <row r="707" spans="1:10" x14ac:dyDescent="0.25">
      <c r="A707" s="69"/>
      <c r="B707" s="16">
        <v>1004</v>
      </c>
      <c r="C707" s="70"/>
      <c r="D707" s="69"/>
      <c r="E707" s="71" t="s">
        <v>620</v>
      </c>
      <c r="F707" s="100">
        <f>F708</f>
        <v>5119.8999999999996</v>
      </c>
      <c r="G707" s="100">
        <f t="shared" ref="G707:H711" si="73">G708</f>
        <v>4399.6000000000004</v>
      </c>
      <c r="H707" s="100">
        <f t="shared" si="73"/>
        <v>3229.3230100000001</v>
      </c>
      <c r="I707" s="208">
        <f t="shared" si="66"/>
        <v>73.400377534321294</v>
      </c>
      <c r="J707" s="208">
        <f t="shared" si="67"/>
        <v>85.931365846989223</v>
      </c>
    </row>
    <row r="708" spans="1:10" x14ac:dyDescent="0.25">
      <c r="A708" s="69"/>
      <c r="B708" s="16"/>
      <c r="C708" s="70" t="s">
        <v>4</v>
      </c>
      <c r="D708" s="16"/>
      <c r="E708" s="8" t="s">
        <v>585</v>
      </c>
      <c r="F708" s="100">
        <f>F709</f>
        <v>5119.8999999999996</v>
      </c>
      <c r="G708" s="100">
        <f t="shared" si="73"/>
        <v>4399.6000000000004</v>
      </c>
      <c r="H708" s="100">
        <f t="shared" si="73"/>
        <v>3229.3230100000001</v>
      </c>
      <c r="I708" s="208">
        <f t="shared" si="66"/>
        <v>73.400377534321294</v>
      </c>
      <c r="J708" s="208">
        <f t="shared" si="67"/>
        <v>85.931365846989223</v>
      </c>
    </row>
    <row r="709" spans="1:10" ht="25.5" x14ac:dyDescent="0.25">
      <c r="A709" s="77"/>
      <c r="B709" s="78"/>
      <c r="C709" s="79" t="s">
        <v>60</v>
      </c>
      <c r="D709" s="78"/>
      <c r="E709" s="80" t="s">
        <v>61</v>
      </c>
      <c r="F709" s="101">
        <f>F710</f>
        <v>5119.8999999999996</v>
      </c>
      <c r="G709" s="101">
        <f t="shared" si="73"/>
        <v>4399.6000000000004</v>
      </c>
      <c r="H709" s="101">
        <f t="shared" si="73"/>
        <v>3229.3230100000001</v>
      </c>
      <c r="I709" s="226">
        <f t="shared" si="66"/>
        <v>73.400377534321294</v>
      </c>
      <c r="J709" s="226">
        <f t="shared" si="67"/>
        <v>85.931365846989223</v>
      </c>
    </row>
    <row r="710" spans="1:10" x14ac:dyDescent="0.25">
      <c r="A710" s="81"/>
      <c r="B710" s="29"/>
      <c r="C710" s="29" t="s">
        <v>62</v>
      </c>
      <c r="D710" s="29"/>
      <c r="E710" s="30" t="s">
        <v>63</v>
      </c>
      <c r="F710" s="102">
        <f>F711</f>
        <v>5119.8999999999996</v>
      </c>
      <c r="G710" s="102">
        <f t="shared" si="73"/>
        <v>4399.6000000000004</v>
      </c>
      <c r="H710" s="102">
        <f t="shared" si="73"/>
        <v>3229.3230100000001</v>
      </c>
      <c r="I710" s="210">
        <f t="shared" ref="I710:I770" si="74">H710/G710*100</f>
        <v>73.400377534321294</v>
      </c>
      <c r="J710" s="210">
        <f t="shared" ref="J710:J772" si="75">G710/F710*100</f>
        <v>85.931365846989223</v>
      </c>
    </row>
    <row r="711" spans="1:10" ht="39" x14ac:dyDescent="0.25">
      <c r="A711" s="31"/>
      <c r="B711" s="31"/>
      <c r="C711" s="31" t="s">
        <v>64</v>
      </c>
      <c r="D711" s="31"/>
      <c r="E711" s="32" t="s">
        <v>83</v>
      </c>
      <c r="F711" s="96">
        <f>F712</f>
        <v>5119.8999999999996</v>
      </c>
      <c r="G711" s="96">
        <f t="shared" si="73"/>
        <v>4399.6000000000004</v>
      </c>
      <c r="H711" s="96">
        <f t="shared" si="73"/>
        <v>3229.3230100000001</v>
      </c>
      <c r="I711" s="211">
        <f t="shared" si="74"/>
        <v>73.400377534321294</v>
      </c>
      <c r="J711" s="211">
        <f t="shared" si="75"/>
        <v>85.931365846989223</v>
      </c>
    </row>
    <row r="712" spans="1:10" ht="39" x14ac:dyDescent="0.25">
      <c r="A712" s="65"/>
      <c r="B712" s="65"/>
      <c r="C712" s="7" t="s">
        <v>70</v>
      </c>
      <c r="D712" s="7"/>
      <c r="E712" s="3" t="s">
        <v>71</v>
      </c>
      <c r="F712" s="95">
        <v>5119.8999999999996</v>
      </c>
      <c r="G712" s="95">
        <f>G713</f>
        <v>4399.6000000000004</v>
      </c>
      <c r="H712" s="95">
        <f>H713</f>
        <v>3229.3230100000001</v>
      </c>
      <c r="I712" s="212">
        <f t="shared" si="74"/>
        <v>73.400377534321294</v>
      </c>
      <c r="J712" s="212">
        <f t="shared" si="75"/>
        <v>85.931365846989223</v>
      </c>
    </row>
    <row r="713" spans="1:10" ht="26.25" x14ac:dyDescent="0.25">
      <c r="A713" s="65"/>
      <c r="B713" s="65"/>
      <c r="C713" s="7"/>
      <c r="D713" s="7" t="s">
        <v>551</v>
      </c>
      <c r="E713" s="3" t="s">
        <v>552</v>
      </c>
      <c r="F713" s="95">
        <v>5119.8999999999996</v>
      </c>
      <c r="G713" s="95">
        <v>4399.6000000000004</v>
      </c>
      <c r="H713" s="95">
        <v>3229.3230100000001</v>
      </c>
      <c r="I713" s="212">
        <f t="shared" si="74"/>
        <v>73.400377534321294</v>
      </c>
      <c r="J713" s="212">
        <f t="shared" si="75"/>
        <v>85.931365846989223</v>
      </c>
    </row>
    <row r="714" spans="1:10" x14ac:dyDescent="0.25">
      <c r="A714" s="64"/>
      <c r="B714" s="16">
        <v>1100</v>
      </c>
      <c r="C714" s="70"/>
      <c r="D714" s="69"/>
      <c r="E714" s="71" t="s">
        <v>632</v>
      </c>
      <c r="F714" s="100">
        <f t="shared" ref="F714:H716" si="76">F715</f>
        <v>5129.9367299999994</v>
      </c>
      <c r="G714" s="100">
        <f t="shared" si="76"/>
        <v>5816.92083</v>
      </c>
      <c r="H714" s="100">
        <f t="shared" si="76"/>
        <v>5738.0307400000002</v>
      </c>
      <c r="I714" s="208">
        <f t="shared" si="74"/>
        <v>98.643782641958353</v>
      </c>
      <c r="J714" s="208">
        <f t="shared" si="75"/>
        <v>113.39166808788303</v>
      </c>
    </row>
    <row r="715" spans="1:10" x14ac:dyDescent="0.25">
      <c r="A715" s="64"/>
      <c r="B715" s="16" t="s">
        <v>633</v>
      </c>
      <c r="C715" s="70"/>
      <c r="D715" s="16"/>
      <c r="E715" s="74" t="s">
        <v>634</v>
      </c>
      <c r="F715" s="100">
        <f t="shared" si="76"/>
        <v>5129.9367299999994</v>
      </c>
      <c r="G715" s="100">
        <f t="shared" si="76"/>
        <v>5816.92083</v>
      </c>
      <c r="H715" s="100">
        <f t="shared" si="76"/>
        <v>5738.0307400000002</v>
      </c>
      <c r="I715" s="208">
        <f t="shared" si="74"/>
        <v>98.643782641958353</v>
      </c>
      <c r="J715" s="208">
        <f t="shared" si="75"/>
        <v>113.39166808788303</v>
      </c>
    </row>
    <row r="716" spans="1:10" ht="25.5" x14ac:dyDescent="0.25">
      <c r="A716" s="64"/>
      <c r="B716" s="16"/>
      <c r="C716" s="70" t="s">
        <v>4</v>
      </c>
      <c r="D716" s="16"/>
      <c r="E716" s="74" t="s">
        <v>5</v>
      </c>
      <c r="F716" s="100">
        <f t="shared" si="76"/>
        <v>5129.9367299999994</v>
      </c>
      <c r="G716" s="100">
        <f t="shared" si="76"/>
        <v>5816.92083</v>
      </c>
      <c r="H716" s="100">
        <f t="shared" si="76"/>
        <v>5738.0307400000002</v>
      </c>
      <c r="I716" s="208">
        <f t="shared" si="74"/>
        <v>98.643782641958353</v>
      </c>
      <c r="J716" s="208">
        <f t="shared" si="75"/>
        <v>113.39166808788303</v>
      </c>
    </row>
    <row r="717" spans="1:10" ht="25.5" x14ac:dyDescent="0.25">
      <c r="A717" s="77"/>
      <c r="B717" s="78"/>
      <c r="C717" s="79" t="s">
        <v>289</v>
      </c>
      <c r="D717" s="78"/>
      <c r="E717" s="80" t="s">
        <v>290</v>
      </c>
      <c r="F717" s="101">
        <f>F718+F727</f>
        <v>5129.9367299999994</v>
      </c>
      <c r="G717" s="101">
        <f>G718+G727</f>
        <v>5816.92083</v>
      </c>
      <c r="H717" s="101">
        <f>H718+H727</f>
        <v>5738.0307400000002</v>
      </c>
      <c r="I717" s="226">
        <f t="shared" si="74"/>
        <v>98.643782641958353</v>
      </c>
      <c r="J717" s="226">
        <f t="shared" si="75"/>
        <v>113.39166808788303</v>
      </c>
    </row>
    <row r="718" spans="1:10" ht="39" x14ac:dyDescent="0.25">
      <c r="A718" s="31"/>
      <c r="B718" s="31"/>
      <c r="C718" s="31" t="s">
        <v>291</v>
      </c>
      <c r="D718" s="31"/>
      <c r="E718" s="32" t="s">
        <v>292</v>
      </c>
      <c r="F718" s="96">
        <f>F719+F721</f>
        <v>1596.31</v>
      </c>
      <c r="G718" s="96">
        <f>G719+G721+G725</f>
        <v>2283.2941000000001</v>
      </c>
      <c r="H718" s="96">
        <f>H719+H721+H725</f>
        <v>2283.2937700000002</v>
      </c>
      <c r="I718" s="211">
        <f t="shared" si="74"/>
        <v>99.999985547196928</v>
      </c>
      <c r="J718" s="211">
        <f t="shared" si="75"/>
        <v>143.03575746565517</v>
      </c>
    </row>
    <row r="719" spans="1:10" ht="53.25" customHeight="1" x14ac:dyDescent="0.25">
      <c r="A719" s="65"/>
      <c r="B719" s="65"/>
      <c r="C719" s="7" t="s">
        <v>293</v>
      </c>
      <c r="D719" s="7"/>
      <c r="E719" s="3" t="s">
        <v>294</v>
      </c>
      <c r="F719" s="95">
        <f>F720</f>
        <v>1487.5</v>
      </c>
      <c r="G719" s="95">
        <f>G720</f>
        <v>1487.5</v>
      </c>
      <c r="H719" s="95">
        <f>H720</f>
        <v>1487.5</v>
      </c>
      <c r="I719" s="212">
        <f t="shared" si="74"/>
        <v>100</v>
      </c>
      <c r="J719" s="212">
        <f t="shared" si="75"/>
        <v>100</v>
      </c>
    </row>
    <row r="720" spans="1:10" ht="26.25" x14ac:dyDescent="0.25">
      <c r="A720" s="65"/>
      <c r="B720" s="65"/>
      <c r="C720" s="7"/>
      <c r="D720" s="7" t="s">
        <v>551</v>
      </c>
      <c r="E720" s="3" t="s">
        <v>552</v>
      </c>
      <c r="F720" s="95">
        <f>1760.8-66+73.2-280.5</f>
        <v>1487.5</v>
      </c>
      <c r="G720" s="95">
        <f>1760.8-66+73.2-280.5</f>
        <v>1487.5</v>
      </c>
      <c r="H720" s="95">
        <f>1760.8-66+73.2-280.5</f>
        <v>1487.5</v>
      </c>
      <c r="I720" s="212">
        <f t="shared" si="74"/>
        <v>100</v>
      </c>
      <c r="J720" s="212">
        <f t="shared" si="75"/>
        <v>100</v>
      </c>
    </row>
    <row r="721" spans="1:10" x14ac:dyDescent="0.25">
      <c r="A721" s="65"/>
      <c r="B721" s="65"/>
      <c r="C721" s="7" t="s">
        <v>675</v>
      </c>
      <c r="D721" s="7"/>
      <c r="E721" s="3" t="s">
        <v>676</v>
      </c>
      <c r="F721" s="95">
        <f>F722</f>
        <v>108.81</v>
      </c>
      <c r="G721" s="95">
        <f>G722</f>
        <v>435.24</v>
      </c>
      <c r="H721" s="95">
        <f>H722</f>
        <v>435.24</v>
      </c>
      <c r="I721" s="212">
        <f t="shared" si="74"/>
        <v>100</v>
      </c>
      <c r="J721" s="212">
        <f t="shared" si="75"/>
        <v>400</v>
      </c>
    </row>
    <row r="722" spans="1:10" ht="26.25" x14ac:dyDescent="0.25">
      <c r="A722" s="65"/>
      <c r="B722" s="65"/>
      <c r="C722" s="7"/>
      <c r="D722" s="7" t="s">
        <v>551</v>
      </c>
      <c r="E722" s="3" t="s">
        <v>552</v>
      </c>
      <c r="F722" s="95">
        <f>F724</f>
        <v>108.81</v>
      </c>
      <c r="G722" s="95">
        <f>G723+G724</f>
        <v>435.24</v>
      </c>
      <c r="H722" s="95">
        <f>H723+H724</f>
        <v>435.24</v>
      </c>
      <c r="I722" s="212">
        <f t="shared" si="74"/>
        <v>100</v>
      </c>
      <c r="J722" s="212">
        <f t="shared" si="75"/>
        <v>400</v>
      </c>
    </row>
    <row r="723" spans="1:10" x14ac:dyDescent="0.25">
      <c r="A723" s="65"/>
      <c r="B723" s="65"/>
      <c r="C723" s="7"/>
      <c r="D723" s="7"/>
      <c r="E723" s="1" t="s">
        <v>210</v>
      </c>
      <c r="F723" s="95">
        <v>0</v>
      </c>
      <c r="G723" s="95">
        <v>326.43</v>
      </c>
      <c r="H723" s="95">
        <v>326.43</v>
      </c>
      <c r="I723" s="212">
        <f t="shared" si="74"/>
        <v>100</v>
      </c>
      <c r="J723" s="212"/>
    </row>
    <row r="724" spans="1:10" x14ac:dyDescent="0.25">
      <c r="A724" s="65"/>
      <c r="B724" s="65"/>
      <c r="C724" s="7"/>
      <c r="D724" s="7"/>
      <c r="E724" s="1" t="s">
        <v>165</v>
      </c>
      <c r="F724" s="95">
        <v>108.81</v>
      </c>
      <c r="G724" s="95">
        <v>108.81</v>
      </c>
      <c r="H724" s="95">
        <v>108.81</v>
      </c>
      <c r="I724" s="212">
        <f t="shared" si="74"/>
        <v>100</v>
      </c>
      <c r="J724" s="212">
        <f t="shared" si="75"/>
        <v>100</v>
      </c>
    </row>
    <row r="725" spans="1:10" ht="25.5" x14ac:dyDescent="0.25">
      <c r="A725" s="65"/>
      <c r="B725" s="65"/>
      <c r="C725" s="7" t="s">
        <v>813</v>
      </c>
      <c r="D725" s="7"/>
      <c r="E725" s="1" t="s">
        <v>814</v>
      </c>
      <c r="F725" s="95">
        <v>0</v>
      </c>
      <c r="G725" s="95">
        <f>G726</f>
        <v>360.55410000000001</v>
      </c>
      <c r="H725" s="95">
        <f>H726</f>
        <v>360.55376999999999</v>
      </c>
      <c r="I725" s="212">
        <f t="shared" si="74"/>
        <v>99.999908474206777</v>
      </c>
      <c r="J725" s="212"/>
    </row>
    <row r="726" spans="1:10" ht="26.25" x14ac:dyDescent="0.25">
      <c r="A726" s="65"/>
      <c r="B726" s="65"/>
      <c r="C726" s="7"/>
      <c r="D726" s="7" t="s">
        <v>551</v>
      </c>
      <c r="E726" s="3" t="s">
        <v>552</v>
      </c>
      <c r="F726" s="95">
        <v>0</v>
      </c>
      <c r="G726" s="95">
        <v>360.55410000000001</v>
      </c>
      <c r="H726" s="95">
        <v>360.55376999999999</v>
      </c>
      <c r="I726" s="212">
        <f t="shared" si="74"/>
        <v>99.999908474206777</v>
      </c>
      <c r="J726" s="212"/>
    </row>
    <row r="727" spans="1:10" ht="39" x14ac:dyDescent="0.25">
      <c r="A727" s="31"/>
      <c r="B727" s="31"/>
      <c r="C727" s="31" t="s">
        <v>295</v>
      </c>
      <c r="D727" s="31"/>
      <c r="E727" s="32" t="s">
        <v>296</v>
      </c>
      <c r="F727" s="96">
        <f>F728+F732</f>
        <v>3533.62673</v>
      </c>
      <c r="G727" s="96">
        <f>G728+G732</f>
        <v>3533.62673</v>
      </c>
      <c r="H727" s="96">
        <f>H728+H732</f>
        <v>3454.7369699999999</v>
      </c>
      <c r="I727" s="211">
        <f t="shared" si="74"/>
        <v>97.767456326661872</v>
      </c>
      <c r="J727" s="211">
        <f t="shared" si="75"/>
        <v>100</v>
      </c>
    </row>
    <row r="728" spans="1:10" ht="39" x14ac:dyDescent="0.25">
      <c r="A728" s="65"/>
      <c r="B728" s="65"/>
      <c r="C728" s="7" t="s">
        <v>297</v>
      </c>
      <c r="D728" s="7"/>
      <c r="E728" s="3" t="s">
        <v>298</v>
      </c>
      <c r="F728" s="95">
        <f>F729</f>
        <v>3473.7267299999999</v>
      </c>
      <c r="G728" s="95">
        <f>G729</f>
        <v>3473.7267299999999</v>
      </c>
      <c r="H728" s="95">
        <f>H729</f>
        <v>3394.9069500000001</v>
      </c>
      <c r="I728" s="212">
        <f t="shared" si="74"/>
        <v>97.730973501188458</v>
      </c>
      <c r="J728" s="212">
        <f t="shared" si="75"/>
        <v>100</v>
      </c>
    </row>
    <row r="729" spans="1:10" ht="26.25" x14ac:dyDescent="0.25">
      <c r="A729" s="65"/>
      <c r="B729" s="65"/>
      <c r="C729" s="7"/>
      <c r="D729" s="7" t="s">
        <v>551</v>
      </c>
      <c r="E729" s="3" t="s">
        <v>552</v>
      </c>
      <c r="F729" s="95">
        <f>F730+F731</f>
        <v>3473.7267299999999</v>
      </c>
      <c r="G729" s="95">
        <f>G730+G731</f>
        <v>3473.7267299999999</v>
      </c>
      <c r="H729" s="95">
        <f>H730+H731</f>
        <v>3394.9069500000001</v>
      </c>
      <c r="I729" s="212">
        <f t="shared" si="74"/>
        <v>97.730973501188458</v>
      </c>
      <c r="J729" s="212">
        <f t="shared" si="75"/>
        <v>100</v>
      </c>
    </row>
    <row r="730" spans="1:10" x14ac:dyDescent="0.25">
      <c r="A730" s="65"/>
      <c r="B730" s="65"/>
      <c r="C730" s="7"/>
      <c r="D730" s="7"/>
      <c r="E730" s="3" t="s">
        <v>174</v>
      </c>
      <c r="F730" s="95">
        <v>2625</v>
      </c>
      <c r="G730" s="95">
        <v>2625</v>
      </c>
      <c r="H730" s="95">
        <v>2546.1802200000002</v>
      </c>
      <c r="I730" s="212">
        <f t="shared" si="74"/>
        <v>96.997341714285724</v>
      </c>
      <c r="J730" s="212">
        <f t="shared" si="75"/>
        <v>100</v>
      </c>
    </row>
    <row r="731" spans="1:10" x14ac:dyDescent="0.25">
      <c r="A731" s="65"/>
      <c r="B731" s="65"/>
      <c r="C731" s="7"/>
      <c r="D731" s="7"/>
      <c r="E731" s="3" t="s">
        <v>115</v>
      </c>
      <c r="F731" s="95">
        <v>848.72672999999998</v>
      </c>
      <c r="G731" s="95">
        <v>848.72672999999998</v>
      </c>
      <c r="H731" s="95">
        <v>848.72672999999998</v>
      </c>
      <c r="I731" s="212">
        <f t="shared" si="74"/>
        <v>100</v>
      </c>
      <c r="J731" s="212">
        <f t="shared" si="75"/>
        <v>100</v>
      </c>
    </row>
    <row r="732" spans="1:10" ht="51.75" x14ac:dyDescent="0.25">
      <c r="A732" s="65"/>
      <c r="B732" s="65"/>
      <c r="C732" s="7" t="s">
        <v>732</v>
      </c>
      <c r="D732" s="7"/>
      <c r="E732" s="3" t="s">
        <v>731</v>
      </c>
      <c r="F732" s="95">
        <f>F733</f>
        <v>59.9</v>
      </c>
      <c r="G732" s="95">
        <f>G733</f>
        <v>59.9</v>
      </c>
      <c r="H732" s="95">
        <f>H733</f>
        <v>59.830019999999998</v>
      </c>
      <c r="I732" s="212">
        <f t="shared" si="74"/>
        <v>99.883171953255427</v>
      </c>
      <c r="J732" s="212">
        <f t="shared" si="75"/>
        <v>100</v>
      </c>
    </row>
    <row r="733" spans="1:10" ht="26.25" x14ac:dyDescent="0.25">
      <c r="A733" s="65"/>
      <c r="B733" s="65"/>
      <c r="C733" s="7"/>
      <c r="D733" s="7" t="s">
        <v>551</v>
      </c>
      <c r="E733" s="3" t="s">
        <v>552</v>
      </c>
      <c r="F733" s="95">
        <v>59.9</v>
      </c>
      <c r="G733" s="95">
        <v>59.9</v>
      </c>
      <c r="H733" s="95">
        <v>59.830019999999998</v>
      </c>
      <c r="I733" s="212">
        <f t="shared" si="74"/>
        <v>99.883171953255427</v>
      </c>
      <c r="J733" s="212">
        <f t="shared" si="75"/>
        <v>100</v>
      </c>
    </row>
    <row r="734" spans="1:10" ht="25.5" x14ac:dyDescent="0.25">
      <c r="A734" s="67">
        <v>621</v>
      </c>
      <c r="B734" s="87"/>
      <c r="C734" s="88"/>
      <c r="D734" s="67"/>
      <c r="E734" s="68" t="s">
        <v>635</v>
      </c>
      <c r="F734" s="110">
        <f>F735+F751+F784+F849+F861+F868</f>
        <v>92668.970890000011</v>
      </c>
      <c r="G734" s="110">
        <f>G735+G751+G784+G849+G861+G868</f>
        <v>97802.140769999998</v>
      </c>
      <c r="H734" s="110">
        <f>H735+H751+H784+H849+H861+H868</f>
        <v>97717.610080000013</v>
      </c>
      <c r="I734" s="221">
        <f t="shared" si="74"/>
        <v>99.913569693531784</v>
      </c>
      <c r="J734" s="221">
        <f t="shared" si="75"/>
        <v>105.53925421929328</v>
      </c>
    </row>
    <row r="735" spans="1:10" x14ac:dyDescent="0.25">
      <c r="A735" s="90"/>
      <c r="B735" s="16" t="s">
        <v>558</v>
      </c>
      <c r="C735" s="70"/>
      <c r="D735" s="69"/>
      <c r="E735" s="71" t="s">
        <v>665</v>
      </c>
      <c r="F735" s="100">
        <f>F736</f>
        <v>96.5</v>
      </c>
      <c r="G735" s="100">
        <f t="shared" ref="G735:H737" si="77">G736</f>
        <v>96.5</v>
      </c>
      <c r="H735" s="100">
        <f t="shared" si="77"/>
        <v>96.5</v>
      </c>
      <c r="I735" s="208">
        <f t="shared" si="74"/>
        <v>100</v>
      </c>
      <c r="J735" s="208">
        <f t="shared" si="75"/>
        <v>100</v>
      </c>
    </row>
    <row r="736" spans="1:10" x14ac:dyDescent="0.25">
      <c r="A736" s="90"/>
      <c r="B736" s="16" t="s">
        <v>570</v>
      </c>
      <c r="C736" s="70"/>
      <c r="D736" s="69"/>
      <c r="E736" s="71" t="s">
        <v>571</v>
      </c>
      <c r="F736" s="100">
        <f>F737</f>
        <v>96.5</v>
      </c>
      <c r="G736" s="100">
        <f t="shared" si="77"/>
        <v>96.5</v>
      </c>
      <c r="H736" s="100">
        <f t="shared" si="77"/>
        <v>96.5</v>
      </c>
      <c r="I736" s="208">
        <f t="shared" si="74"/>
        <v>100</v>
      </c>
      <c r="J736" s="208">
        <f t="shared" si="75"/>
        <v>100</v>
      </c>
    </row>
    <row r="737" spans="1:10" ht="25.5" x14ac:dyDescent="0.25">
      <c r="A737" s="91"/>
      <c r="B737" s="16"/>
      <c r="C737" s="70" t="s">
        <v>4</v>
      </c>
      <c r="D737" s="69"/>
      <c r="E737" s="74" t="s">
        <v>5</v>
      </c>
      <c r="F737" s="100">
        <f>F738</f>
        <v>96.5</v>
      </c>
      <c r="G737" s="100">
        <f t="shared" si="77"/>
        <v>96.5</v>
      </c>
      <c r="H737" s="100">
        <f t="shared" si="77"/>
        <v>96.5</v>
      </c>
      <c r="I737" s="208">
        <f t="shared" si="74"/>
        <v>100</v>
      </c>
      <c r="J737" s="208">
        <f t="shared" si="75"/>
        <v>100</v>
      </c>
    </row>
    <row r="738" spans="1:10" ht="25.5" x14ac:dyDescent="0.25">
      <c r="A738" s="77"/>
      <c r="B738" s="78"/>
      <c r="C738" s="79" t="s">
        <v>181</v>
      </c>
      <c r="D738" s="78"/>
      <c r="E738" s="80" t="s">
        <v>182</v>
      </c>
      <c r="F738" s="101">
        <f>F739+F743+F747</f>
        <v>96.5</v>
      </c>
      <c r="G738" s="101">
        <f>G739+G743+G747</f>
        <v>96.5</v>
      </c>
      <c r="H738" s="101">
        <f>H739+H743+H747</f>
        <v>96.5</v>
      </c>
      <c r="I738" s="226">
        <f t="shared" si="74"/>
        <v>100</v>
      </c>
      <c r="J738" s="226">
        <f t="shared" si="75"/>
        <v>100</v>
      </c>
    </row>
    <row r="739" spans="1:10" ht="26.25" x14ac:dyDescent="0.25">
      <c r="A739" s="29"/>
      <c r="B739" s="29"/>
      <c r="C739" s="29" t="s">
        <v>189</v>
      </c>
      <c r="D739" s="29"/>
      <c r="E739" s="30" t="s">
        <v>190</v>
      </c>
      <c r="F739" s="102">
        <f t="shared" ref="F739:H740" si="78">F740</f>
        <v>10</v>
      </c>
      <c r="G739" s="102">
        <f t="shared" si="78"/>
        <v>10</v>
      </c>
      <c r="H739" s="102">
        <f t="shared" si="78"/>
        <v>10</v>
      </c>
      <c r="I739" s="210">
        <f t="shared" si="74"/>
        <v>100</v>
      </c>
      <c r="J739" s="210">
        <f t="shared" si="75"/>
        <v>100</v>
      </c>
    </row>
    <row r="740" spans="1:10" ht="26.25" x14ac:dyDescent="0.25">
      <c r="A740" s="31"/>
      <c r="B740" s="31"/>
      <c r="C740" s="31" t="s">
        <v>191</v>
      </c>
      <c r="D740" s="31"/>
      <c r="E740" s="32" t="s">
        <v>192</v>
      </c>
      <c r="F740" s="96">
        <f t="shared" si="78"/>
        <v>10</v>
      </c>
      <c r="G740" s="96">
        <f t="shared" si="78"/>
        <v>10</v>
      </c>
      <c r="H740" s="96">
        <f t="shared" si="78"/>
        <v>10</v>
      </c>
      <c r="I740" s="211">
        <f t="shared" si="74"/>
        <v>100</v>
      </c>
      <c r="J740" s="211">
        <f t="shared" si="75"/>
        <v>100</v>
      </c>
    </row>
    <row r="741" spans="1:10" ht="26.25" x14ac:dyDescent="0.25">
      <c r="A741" s="65"/>
      <c r="B741" s="65"/>
      <c r="C741" s="7" t="s">
        <v>193</v>
      </c>
      <c r="D741" s="7"/>
      <c r="E741" s="3" t="s">
        <v>194</v>
      </c>
      <c r="F741" s="95">
        <v>10</v>
      </c>
      <c r="G741" s="95">
        <v>10</v>
      </c>
      <c r="H741" s="95">
        <v>10</v>
      </c>
      <c r="I741" s="212">
        <f t="shared" si="74"/>
        <v>100</v>
      </c>
      <c r="J741" s="212">
        <f t="shared" si="75"/>
        <v>100</v>
      </c>
    </row>
    <row r="742" spans="1:10" ht="26.25" x14ac:dyDescent="0.25">
      <c r="A742" s="65"/>
      <c r="B742" s="65"/>
      <c r="C742" s="7"/>
      <c r="D742" s="7" t="s">
        <v>551</v>
      </c>
      <c r="E742" s="3" t="s">
        <v>552</v>
      </c>
      <c r="F742" s="95">
        <v>10</v>
      </c>
      <c r="G742" s="95">
        <v>10</v>
      </c>
      <c r="H742" s="95">
        <v>10</v>
      </c>
      <c r="I742" s="212">
        <f t="shared" si="74"/>
        <v>100</v>
      </c>
      <c r="J742" s="212">
        <f t="shared" si="75"/>
        <v>100</v>
      </c>
    </row>
    <row r="743" spans="1:10" ht="26.25" x14ac:dyDescent="0.25">
      <c r="A743" s="29"/>
      <c r="B743" s="29"/>
      <c r="C743" s="29" t="s">
        <v>195</v>
      </c>
      <c r="D743" s="29"/>
      <c r="E743" s="30" t="s">
        <v>196</v>
      </c>
      <c r="F743" s="102">
        <f t="shared" ref="F743:H744" si="79">F744</f>
        <v>26.5</v>
      </c>
      <c r="G743" s="102">
        <f t="shared" si="79"/>
        <v>26.5</v>
      </c>
      <c r="H743" s="102">
        <f t="shared" si="79"/>
        <v>26.5</v>
      </c>
      <c r="I743" s="210">
        <f t="shared" si="74"/>
        <v>100</v>
      </c>
      <c r="J743" s="210">
        <f t="shared" si="75"/>
        <v>100</v>
      </c>
    </row>
    <row r="744" spans="1:10" ht="26.25" x14ac:dyDescent="0.25">
      <c r="A744" s="31"/>
      <c r="B744" s="31"/>
      <c r="C744" s="31" t="s">
        <v>197</v>
      </c>
      <c r="D744" s="31"/>
      <c r="E744" s="32" t="s">
        <v>198</v>
      </c>
      <c r="F744" s="96">
        <f t="shared" si="79"/>
        <v>26.5</v>
      </c>
      <c r="G744" s="96">
        <f t="shared" si="79"/>
        <v>26.5</v>
      </c>
      <c r="H744" s="96">
        <f t="shared" si="79"/>
        <v>26.5</v>
      </c>
      <c r="I744" s="211">
        <f t="shared" si="74"/>
        <v>100</v>
      </c>
      <c r="J744" s="211">
        <f t="shared" si="75"/>
        <v>100</v>
      </c>
    </row>
    <row r="745" spans="1:10" ht="26.25" x14ac:dyDescent="0.25">
      <c r="A745" s="65"/>
      <c r="B745" s="65"/>
      <c r="C745" s="7" t="s">
        <v>199</v>
      </c>
      <c r="D745" s="7"/>
      <c r="E745" s="3" t="s">
        <v>200</v>
      </c>
      <c r="F745" s="107">
        <v>26.5</v>
      </c>
      <c r="G745" s="107">
        <v>26.5</v>
      </c>
      <c r="H745" s="107">
        <v>26.5</v>
      </c>
      <c r="I745" s="214">
        <f t="shared" si="74"/>
        <v>100</v>
      </c>
      <c r="J745" s="214">
        <f t="shared" si="75"/>
        <v>100</v>
      </c>
    </row>
    <row r="746" spans="1:10" ht="26.25" x14ac:dyDescent="0.25">
      <c r="A746" s="65"/>
      <c r="B746" s="65"/>
      <c r="C746" s="7"/>
      <c r="D746" s="7" t="s">
        <v>551</v>
      </c>
      <c r="E746" s="3" t="s">
        <v>552</v>
      </c>
      <c r="F746" s="107">
        <v>26.5</v>
      </c>
      <c r="G746" s="107">
        <v>26.5</v>
      </c>
      <c r="H746" s="107">
        <v>26.5</v>
      </c>
      <c r="I746" s="214">
        <f t="shared" si="74"/>
        <v>100</v>
      </c>
      <c r="J746" s="214">
        <f t="shared" si="75"/>
        <v>100</v>
      </c>
    </row>
    <row r="747" spans="1:10" x14ac:dyDescent="0.25">
      <c r="A747" s="29"/>
      <c r="B747" s="29"/>
      <c r="C747" s="29" t="s">
        <v>505</v>
      </c>
      <c r="D747" s="29"/>
      <c r="E747" s="30" t="s">
        <v>201</v>
      </c>
      <c r="F747" s="102">
        <f t="shared" ref="F747:H748" si="80">F748</f>
        <v>60</v>
      </c>
      <c r="G747" s="102">
        <f t="shared" si="80"/>
        <v>60</v>
      </c>
      <c r="H747" s="102">
        <f t="shared" si="80"/>
        <v>60</v>
      </c>
      <c r="I747" s="210">
        <f t="shared" si="74"/>
        <v>100</v>
      </c>
      <c r="J747" s="210">
        <f t="shared" si="75"/>
        <v>100</v>
      </c>
    </row>
    <row r="748" spans="1:10" ht="26.25" x14ac:dyDescent="0.25">
      <c r="A748" s="31"/>
      <c r="B748" s="31"/>
      <c r="C748" s="31" t="s">
        <v>506</v>
      </c>
      <c r="D748" s="31"/>
      <c r="E748" s="32" t="s">
        <v>202</v>
      </c>
      <c r="F748" s="96">
        <f t="shared" si="80"/>
        <v>60</v>
      </c>
      <c r="G748" s="96">
        <f t="shared" si="80"/>
        <v>60</v>
      </c>
      <c r="H748" s="96">
        <f t="shared" si="80"/>
        <v>60</v>
      </c>
      <c r="I748" s="211">
        <f t="shared" si="74"/>
        <v>100</v>
      </c>
      <c r="J748" s="211">
        <f t="shared" si="75"/>
        <v>100</v>
      </c>
    </row>
    <row r="749" spans="1:10" ht="26.25" x14ac:dyDescent="0.25">
      <c r="A749" s="65"/>
      <c r="B749" s="65"/>
      <c r="C749" s="7" t="s">
        <v>671</v>
      </c>
      <c r="D749" s="7"/>
      <c r="E749" s="3" t="s">
        <v>203</v>
      </c>
      <c r="F749" s="95">
        <v>60</v>
      </c>
      <c r="G749" s="95">
        <v>60</v>
      </c>
      <c r="H749" s="95">
        <v>60</v>
      </c>
      <c r="I749" s="212">
        <f t="shared" si="74"/>
        <v>100</v>
      </c>
      <c r="J749" s="212">
        <f t="shared" si="75"/>
        <v>100</v>
      </c>
    </row>
    <row r="750" spans="1:10" ht="26.25" x14ac:dyDescent="0.25">
      <c r="A750" s="65"/>
      <c r="B750" s="65"/>
      <c r="C750" s="7"/>
      <c r="D750" s="7" t="s">
        <v>551</v>
      </c>
      <c r="E750" s="3" t="s">
        <v>552</v>
      </c>
      <c r="F750" s="95">
        <v>60</v>
      </c>
      <c r="G750" s="95">
        <v>60</v>
      </c>
      <c r="H750" s="95">
        <v>60</v>
      </c>
      <c r="I750" s="212">
        <f t="shared" si="74"/>
        <v>100</v>
      </c>
      <c r="J750" s="212">
        <f t="shared" si="75"/>
        <v>100</v>
      </c>
    </row>
    <row r="751" spans="1:10" x14ac:dyDescent="0.25">
      <c r="A751" s="91"/>
      <c r="B751" s="16" t="s">
        <v>610</v>
      </c>
      <c r="C751" s="70"/>
      <c r="D751" s="69"/>
      <c r="E751" s="71" t="s">
        <v>611</v>
      </c>
      <c r="F751" s="100">
        <f>F752+F759</f>
        <v>18918.599999999999</v>
      </c>
      <c r="G751" s="100">
        <f>G752+G759+G777</f>
        <v>18918.569920000002</v>
      </c>
      <c r="H751" s="100">
        <f>H752+H759+H777</f>
        <v>18918.569920000002</v>
      </c>
      <c r="I751" s="208">
        <f t="shared" si="74"/>
        <v>100</v>
      </c>
      <c r="J751" s="208">
        <f t="shared" si="75"/>
        <v>99.999841003034078</v>
      </c>
    </row>
    <row r="752" spans="1:10" x14ac:dyDescent="0.25">
      <c r="A752" s="91"/>
      <c r="B752" s="16" t="s">
        <v>626</v>
      </c>
      <c r="C752" s="70"/>
      <c r="D752" s="69"/>
      <c r="E752" s="71" t="s">
        <v>627</v>
      </c>
      <c r="F752" s="100">
        <f>F753</f>
        <v>18484.099999999999</v>
      </c>
      <c r="G752" s="100">
        <f t="shared" ref="G752:H756" si="81">G753</f>
        <v>18484.069920000002</v>
      </c>
      <c r="H752" s="100">
        <f t="shared" si="81"/>
        <v>18484.069920000002</v>
      </c>
      <c r="I752" s="208">
        <f t="shared" si="74"/>
        <v>100</v>
      </c>
      <c r="J752" s="208">
        <f t="shared" si="75"/>
        <v>99.999837265541757</v>
      </c>
    </row>
    <row r="753" spans="1:10" ht="25.5" x14ac:dyDescent="0.25">
      <c r="A753" s="91"/>
      <c r="B753" s="16"/>
      <c r="C753" s="70" t="s">
        <v>4</v>
      </c>
      <c r="D753" s="16"/>
      <c r="E753" s="74" t="s">
        <v>5</v>
      </c>
      <c r="F753" s="100">
        <f>F754</f>
        <v>18484.099999999999</v>
      </c>
      <c r="G753" s="100">
        <f t="shared" si="81"/>
        <v>18484.069920000002</v>
      </c>
      <c r="H753" s="100">
        <f t="shared" si="81"/>
        <v>18484.069920000002</v>
      </c>
      <c r="I753" s="208">
        <f t="shared" si="74"/>
        <v>100</v>
      </c>
      <c r="J753" s="208">
        <f t="shared" si="75"/>
        <v>99.999837265541757</v>
      </c>
    </row>
    <row r="754" spans="1:10" ht="38.25" x14ac:dyDescent="0.25">
      <c r="A754" s="77"/>
      <c r="B754" s="78"/>
      <c r="C754" s="79" t="s">
        <v>240</v>
      </c>
      <c r="D754" s="78"/>
      <c r="E754" s="80" t="s">
        <v>241</v>
      </c>
      <c r="F754" s="101">
        <f>F755</f>
        <v>18484.099999999999</v>
      </c>
      <c r="G754" s="101">
        <f t="shared" si="81"/>
        <v>18484.069920000002</v>
      </c>
      <c r="H754" s="101">
        <f t="shared" si="81"/>
        <v>18484.069920000002</v>
      </c>
      <c r="I754" s="226">
        <f t="shared" si="74"/>
        <v>100</v>
      </c>
      <c r="J754" s="226">
        <f t="shared" si="75"/>
        <v>99.999837265541757</v>
      </c>
    </row>
    <row r="755" spans="1:10" ht="26.25" x14ac:dyDescent="0.25">
      <c r="A755" s="29"/>
      <c r="B755" s="29"/>
      <c r="C755" s="29" t="s">
        <v>242</v>
      </c>
      <c r="D755" s="29"/>
      <c r="E755" s="30" t="s">
        <v>243</v>
      </c>
      <c r="F755" s="102">
        <f>F756</f>
        <v>18484.099999999999</v>
      </c>
      <c r="G755" s="102">
        <f t="shared" si="81"/>
        <v>18484.069920000002</v>
      </c>
      <c r="H755" s="102">
        <f t="shared" si="81"/>
        <v>18484.069920000002</v>
      </c>
      <c r="I755" s="210">
        <f t="shared" si="74"/>
        <v>100</v>
      </c>
      <c r="J755" s="210">
        <f t="shared" si="75"/>
        <v>99.999837265541757</v>
      </c>
    </row>
    <row r="756" spans="1:10" ht="26.25" x14ac:dyDescent="0.25">
      <c r="A756" s="31"/>
      <c r="B756" s="31"/>
      <c r="C756" s="31" t="s">
        <v>255</v>
      </c>
      <c r="D756" s="31"/>
      <c r="E756" s="32" t="s">
        <v>256</v>
      </c>
      <c r="F756" s="96">
        <f>F757</f>
        <v>18484.099999999999</v>
      </c>
      <c r="G756" s="96">
        <f t="shared" si="81"/>
        <v>18484.069920000002</v>
      </c>
      <c r="H756" s="96">
        <f t="shared" si="81"/>
        <v>18484.069920000002</v>
      </c>
      <c r="I756" s="211">
        <f t="shared" si="74"/>
        <v>100</v>
      </c>
      <c r="J756" s="211">
        <f t="shared" si="75"/>
        <v>99.999837265541757</v>
      </c>
    </row>
    <row r="757" spans="1:10" x14ac:dyDescent="0.25">
      <c r="A757" s="65"/>
      <c r="B757" s="65"/>
      <c r="C757" s="7" t="s">
        <v>257</v>
      </c>
      <c r="D757" s="7"/>
      <c r="E757" s="9" t="s">
        <v>511</v>
      </c>
      <c r="F757" s="95">
        <f>19408.5-924.4</f>
        <v>18484.099999999999</v>
      </c>
      <c r="G757" s="95">
        <f>G758</f>
        <v>18484.069920000002</v>
      </c>
      <c r="H757" s="95">
        <f>H758</f>
        <v>18484.069920000002</v>
      </c>
      <c r="I757" s="212">
        <f t="shared" si="74"/>
        <v>100</v>
      </c>
      <c r="J757" s="212">
        <f t="shared" si="75"/>
        <v>99.999837265541757</v>
      </c>
    </row>
    <row r="758" spans="1:10" ht="26.25" x14ac:dyDescent="0.25">
      <c r="A758" s="65"/>
      <c r="B758" s="65"/>
      <c r="C758" s="7"/>
      <c r="D758" s="7" t="s">
        <v>551</v>
      </c>
      <c r="E758" s="3" t="s">
        <v>552</v>
      </c>
      <c r="F758" s="95">
        <f>19408.5-924.4</f>
        <v>18484.099999999999</v>
      </c>
      <c r="G758" s="95">
        <v>18484.069920000002</v>
      </c>
      <c r="H758" s="95">
        <v>18484.069920000002</v>
      </c>
      <c r="I758" s="212">
        <f t="shared" si="74"/>
        <v>100</v>
      </c>
      <c r="J758" s="212">
        <f t="shared" si="75"/>
        <v>99.999837265541757</v>
      </c>
    </row>
    <row r="759" spans="1:10" x14ac:dyDescent="0.25">
      <c r="A759" s="90"/>
      <c r="B759" s="16" t="s">
        <v>630</v>
      </c>
      <c r="C759" s="70"/>
      <c r="D759" s="16"/>
      <c r="E759" s="71" t="s">
        <v>700</v>
      </c>
      <c r="F759" s="100">
        <f>F760</f>
        <v>434.5</v>
      </c>
      <c r="G759" s="100">
        <f>G760</f>
        <v>307</v>
      </c>
      <c r="H759" s="100">
        <f>H760</f>
        <v>307</v>
      </c>
      <c r="I759" s="208">
        <f t="shared" si="74"/>
        <v>100</v>
      </c>
      <c r="J759" s="208">
        <f t="shared" si="75"/>
        <v>70.655926352128887</v>
      </c>
    </row>
    <row r="760" spans="1:10" ht="25.5" x14ac:dyDescent="0.25">
      <c r="A760" s="90"/>
      <c r="B760" s="16"/>
      <c r="C760" s="70" t="s">
        <v>4</v>
      </c>
      <c r="D760" s="16"/>
      <c r="E760" s="74" t="s">
        <v>5</v>
      </c>
      <c r="F760" s="100">
        <f>F761+F766</f>
        <v>434.5</v>
      </c>
      <c r="G760" s="100">
        <f>G761+G766</f>
        <v>307</v>
      </c>
      <c r="H760" s="100">
        <f>H761+H766</f>
        <v>307</v>
      </c>
      <c r="I760" s="208">
        <f t="shared" si="74"/>
        <v>100</v>
      </c>
      <c r="J760" s="208">
        <f t="shared" si="75"/>
        <v>70.655926352128887</v>
      </c>
    </row>
    <row r="761" spans="1:10" ht="25.5" x14ac:dyDescent="0.25">
      <c r="A761" s="77"/>
      <c r="B761" s="78"/>
      <c r="C761" s="79" t="s">
        <v>60</v>
      </c>
      <c r="D761" s="78"/>
      <c r="E761" s="80" t="s">
        <v>61</v>
      </c>
      <c r="F761" s="101">
        <f>F762</f>
        <v>127.5</v>
      </c>
      <c r="G761" s="101">
        <f>G762</f>
        <v>0</v>
      </c>
      <c r="H761" s="101">
        <f>H762</f>
        <v>0</v>
      </c>
      <c r="I761" s="226" t="e">
        <f t="shared" si="74"/>
        <v>#DIV/0!</v>
      </c>
      <c r="J761" s="226">
        <f t="shared" si="75"/>
        <v>0</v>
      </c>
    </row>
    <row r="762" spans="1:10" ht="26.25" x14ac:dyDescent="0.25">
      <c r="A762" s="29"/>
      <c r="B762" s="29"/>
      <c r="C762" s="29" t="s">
        <v>132</v>
      </c>
      <c r="D762" s="29"/>
      <c r="E762" s="33" t="s">
        <v>133</v>
      </c>
      <c r="F762" s="102">
        <f t="shared" ref="F762:H763" si="82">F763</f>
        <v>127.5</v>
      </c>
      <c r="G762" s="102">
        <f t="shared" si="82"/>
        <v>0</v>
      </c>
      <c r="H762" s="102">
        <f t="shared" si="82"/>
        <v>0</v>
      </c>
      <c r="I762" s="210" t="e">
        <f t="shared" si="74"/>
        <v>#DIV/0!</v>
      </c>
      <c r="J762" s="210">
        <f t="shared" si="75"/>
        <v>0</v>
      </c>
    </row>
    <row r="763" spans="1:10" ht="26.25" x14ac:dyDescent="0.25">
      <c r="A763" s="31"/>
      <c r="B763" s="31"/>
      <c r="C763" s="31" t="s">
        <v>134</v>
      </c>
      <c r="D763" s="31"/>
      <c r="E763" s="32" t="s">
        <v>135</v>
      </c>
      <c r="F763" s="96">
        <f>F764</f>
        <v>127.5</v>
      </c>
      <c r="G763" s="96">
        <f t="shared" si="82"/>
        <v>0</v>
      </c>
      <c r="H763" s="96">
        <f t="shared" si="82"/>
        <v>0</v>
      </c>
      <c r="I763" s="211"/>
      <c r="J763" s="211">
        <f t="shared" si="75"/>
        <v>0</v>
      </c>
    </row>
    <row r="764" spans="1:10" ht="26.25" x14ac:dyDescent="0.25">
      <c r="A764" s="65"/>
      <c r="B764" s="65"/>
      <c r="C764" s="7" t="s">
        <v>138</v>
      </c>
      <c r="D764" s="7"/>
      <c r="E764" s="3" t="s">
        <v>139</v>
      </c>
      <c r="F764" s="95">
        <v>127.5</v>
      </c>
      <c r="G764" s="95"/>
      <c r="H764" s="95"/>
      <c r="I764" s="212" t="e">
        <f t="shared" si="74"/>
        <v>#DIV/0!</v>
      </c>
      <c r="J764" s="212">
        <f t="shared" si="75"/>
        <v>0</v>
      </c>
    </row>
    <row r="765" spans="1:10" ht="26.25" x14ac:dyDescent="0.25">
      <c r="A765" s="65"/>
      <c r="B765" s="65"/>
      <c r="C765" s="7"/>
      <c r="D765" s="7" t="s">
        <v>551</v>
      </c>
      <c r="E765" s="3" t="s">
        <v>552</v>
      </c>
      <c r="F765" s="95">
        <v>127.5</v>
      </c>
      <c r="G765" s="95"/>
      <c r="H765" s="95"/>
      <c r="I765" s="212" t="e">
        <f t="shared" si="74"/>
        <v>#DIV/0!</v>
      </c>
      <c r="J765" s="212">
        <f t="shared" si="75"/>
        <v>0</v>
      </c>
    </row>
    <row r="766" spans="1:10" ht="38.25" x14ac:dyDescent="0.25">
      <c r="A766" s="77"/>
      <c r="B766" s="78"/>
      <c r="C766" s="79" t="s">
        <v>240</v>
      </c>
      <c r="D766" s="78"/>
      <c r="E766" s="80" t="s">
        <v>241</v>
      </c>
      <c r="F766" s="101">
        <f t="shared" ref="F766:H767" si="83">F767</f>
        <v>307</v>
      </c>
      <c r="G766" s="101">
        <f t="shared" si="83"/>
        <v>307</v>
      </c>
      <c r="H766" s="101">
        <f t="shared" si="83"/>
        <v>307</v>
      </c>
      <c r="I766" s="226">
        <f t="shared" si="74"/>
        <v>100</v>
      </c>
      <c r="J766" s="226">
        <f t="shared" si="75"/>
        <v>100</v>
      </c>
    </row>
    <row r="767" spans="1:10" x14ac:dyDescent="0.25">
      <c r="A767" s="29"/>
      <c r="B767" s="29"/>
      <c r="C767" s="29" t="s">
        <v>276</v>
      </c>
      <c r="D767" s="29"/>
      <c r="E767" s="30" t="s">
        <v>277</v>
      </c>
      <c r="F767" s="102">
        <f t="shared" si="83"/>
        <v>307</v>
      </c>
      <c r="G767" s="102">
        <f t="shared" si="83"/>
        <v>307</v>
      </c>
      <c r="H767" s="102">
        <f t="shared" si="83"/>
        <v>307</v>
      </c>
      <c r="I767" s="210">
        <f t="shared" si="74"/>
        <v>100</v>
      </c>
      <c r="J767" s="210">
        <f t="shared" si="75"/>
        <v>100</v>
      </c>
    </row>
    <row r="768" spans="1:10" ht="26.25" x14ac:dyDescent="0.25">
      <c r="A768" s="31"/>
      <c r="B768" s="31"/>
      <c r="C768" s="31" t="s">
        <v>278</v>
      </c>
      <c r="D768" s="31"/>
      <c r="E768" s="32" t="s">
        <v>279</v>
      </c>
      <c r="F768" s="96">
        <f>F769+F771</f>
        <v>307</v>
      </c>
      <c r="G768" s="96">
        <f>G769+G771+G775</f>
        <v>307</v>
      </c>
      <c r="H768" s="96">
        <f>H769+H771+H775</f>
        <v>307</v>
      </c>
      <c r="I768" s="211">
        <f t="shared" si="74"/>
        <v>100</v>
      </c>
      <c r="J768" s="211">
        <f t="shared" si="75"/>
        <v>100</v>
      </c>
    </row>
    <row r="769" spans="1:10" ht="90" x14ac:dyDescent="0.25">
      <c r="A769" s="65"/>
      <c r="B769" s="65"/>
      <c r="C769" s="7" t="s">
        <v>280</v>
      </c>
      <c r="D769" s="7"/>
      <c r="E769" s="3" t="s">
        <v>281</v>
      </c>
      <c r="F769" s="95">
        <v>157</v>
      </c>
      <c r="G769" s="95">
        <v>157</v>
      </c>
      <c r="H769" s="95">
        <v>157</v>
      </c>
      <c r="I769" s="212">
        <f t="shared" si="74"/>
        <v>100</v>
      </c>
      <c r="J769" s="212">
        <f t="shared" si="75"/>
        <v>100</v>
      </c>
    </row>
    <row r="770" spans="1:10" ht="26.25" x14ac:dyDescent="0.25">
      <c r="A770" s="65"/>
      <c r="B770" s="65"/>
      <c r="C770" s="7"/>
      <c r="D770" s="7" t="s">
        <v>551</v>
      </c>
      <c r="E770" s="3" t="s">
        <v>552</v>
      </c>
      <c r="F770" s="95">
        <v>157</v>
      </c>
      <c r="G770" s="95">
        <v>157</v>
      </c>
      <c r="H770" s="95">
        <v>157</v>
      </c>
      <c r="I770" s="212">
        <f t="shared" si="74"/>
        <v>100</v>
      </c>
      <c r="J770" s="212">
        <f t="shared" si="75"/>
        <v>100</v>
      </c>
    </row>
    <row r="771" spans="1:10" x14ac:dyDescent="0.25">
      <c r="A771" s="65"/>
      <c r="B771" s="65"/>
      <c r="C771" s="15" t="s">
        <v>282</v>
      </c>
      <c r="D771" s="15"/>
      <c r="E771" s="1" t="s">
        <v>283</v>
      </c>
      <c r="F771" s="95">
        <v>150</v>
      </c>
      <c r="G771" s="95">
        <v>0</v>
      </c>
      <c r="H771" s="95">
        <v>0</v>
      </c>
      <c r="I771" s="212"/>
      <c r="J771" s="212">
        <f t="shared" si="75"/>
        <v>0</v>
      </c>
    </row>
    <row r="772" spans="1:10" ht="26.25" x14ac:dyDescent="0.25">
      <c r="A772" s="65"/>
      <c r="B772" s="65"/>
      <c r="C772" s="15"/>
      <c r="D772" s="7" t="s">
        <v>551</v>
      </c>
      <c r="E772" s="3" t="s">
        <v>552</v>
      </c>
      <c r="F772" s="95">
        <v>150</v>
      </c>
      <c r="G772" s="95">
        <v>0</v>
      </c>
      <c r="H772" s="95">
        <v>0</v>
      </c>
      <c r="I772" s="212"/>
      <c r="J772" s="212">
        <f t="shared" si="75"/>
        <v>0</v>
      </c>
    </row>
    <row r="773" spans="1:10" x14ac:dyDescent="0.25">
      <c r="A773" s="65"/>
      <c r="B773" s="65"/>
      <c r="C773" s="7"/>
      <c r="D773" s="7"/>
      <c r="E773" s="1" t="s">
        <v>210</v>
      </c>
      <c r="F773" s="95">
        <v>0</v>
      </c>
      <c r="G773" s="95">
        <v>0</v>
      </c>
      <c r="H773" s="95">
        <v>0</v>
      </c>
      <c r="I773" s="212"/>
      <c r="J773" s="212"/>
    </row>
    <row r="774" spans="1:10" x14ac:dyDescent="0.25">
      <c r="A774" s="65"/>
      <c r="B774" s="65"/>
      <c r="C774" s="7"/>
      <c r="D774" s="7"/>
      <c r="E774" s="1" t="s">
        <v>165</v>
      </c>
      <c r="F774" s="95">
        <v>150</v>
      </c>
      <c r="G774" s="95">
        <v>0</v>
      </c>
      <c r="H774" s="95">
        <v>0</v>
      </c>
      <c r="I774" s="212"/>
      <c r="J774" s="212">
        <f t="shared" ref="J774:J837" si="84">G774/F774*100</f>
        <v>0</v>
      </c>
    </row>
    <row r="775" spans="1:10" x14ac:dyDescent="0.25">
      <c r="A775" s="65"/>
      <c r="B775" s="65"/>
      <c r="C775" s="15" t="s">
        <v>815</v>
      </c>
      <c r="D775" s="15"/>
      <c r="E775" s="1" t="s">
        <v>283</v>
      </c>
      <c r="F775" s="95">
        <v>0</v>
      </c>
      <c r="G775" s="95">
        <v>150</v>
      </c>
      <c r="H775" s="95">
        <v>150</v>
      </c>
      <c r="I775" s="212">
        <f t="shared" ref="I775:I837" si="85">H775/G775*100</f>
        <v>100</v>
      </c>
      <c r="J775" s="212"/>
    </row>
    <row r="776" spans="1:10" ht="26.25" x14ac:dyDescent="0.25">
      <c r="A776" s="65"/>
      <c r="B776" s="65"/>
      <c r="C776" s="15"/>
      <c r="D776" s="7" t="s">
        <v>551</v>
      </c>
      <c r="E776" s="3" t="s">
        <v>552</v>
      </c>
      <c r="F776" s="95">
        <v>0</v>
      </c>
      <c r="G776" s="95">
        <v>150</v>
      </c>
      <c r="H776" s="95">
        <v>150</v>
      </c>
      <c r="I776" s="212">
        <f t="shared" si="85"/>
        <v>100</v>
      </c>
      <c r="J776" s="212"/>
    </row>
    <row r="777" spans="1:10" x14ac:dyDescent="0.25">
      <c r="A777" s="65"/>
      <c r="B777" s="16" t="s">
        <v>628</v>
      </c>
      <c r="C777" s="70"/>
      <c r="D777" s="16"/>
      <c r="E777" s="74" t="s">
        <v>629</v>
      </c>
      <c r="F777" s="100">
        <v>0</v>
      </c>
      <c r="G777" s="100">
        <f t="shared" ref="G777:H779" si="86">G778</f>
        <v>127.5</v>
      </c>
      <c r="H777" s="100">
        <f t="shared" si="86"/>
        <v>127.5</v>
      </c>
      <c r="I777" s="208">
        <f t="shared" si="85"/>
        <v>100</v>
      </c>
      <c r="J777" s="208"/>
    </row>
    <row r="778" spans="1:10" ht="25.5" x14ac:dyDescent="0.25">
      <c r="A778" s="65"/>
      <c r="B778" s="16"/>
      <c r="C778" s="70" t="s">
        <v>4</v>
      </c>
      <c r="D778" s="16"/>
      <c r="E778" s="74" t="s">
        <v>5</v>
      </c>
      <c r="F778" s="100">
        <v>0</v>
      </c>
      <c r="G778" s="100">
        <f t="shared" si="86"/>
        <v>127.5</v>
      </c>
      <c r="H778" s="100">
        <f t="shared" si="86"/>
        <v>127.5</v>
      </c>
      <c r="I778" s="208">
        <f t="shared" si="85"/>
        <v>100</v>
      </c>
      <c r="J778" s="208"/>
    </row>
    <row r="779" spans="1:10" ht="25.5" x14ac:dyDescent="0.25">
      <c r="A779" s="77"/>
      <c r="B779" s="78"/>
      <c r="C779" s="79" t="s">
        <v>60</v>
      </c>
      <c r="D779" s="78"/>
      <c r="E779" s="80" t="s">
        <v>61</v>
      </c>
      <c r="F779" s="101">
        <f>F780</f>
        <v>0</v>
      </c>
      <c r="G779" s="101">
        <f t="shared" si="86"/>
        <v>127.5</v>
      </c>
      <c r="H779" s="101">
        <f t="shared" si="86"/>
        <v>127.5</v>
      </c>
      <c r="I779" s="226">
        <f t="shared" si="85"/>
        <v>100</v>
      </c>
      <c r="J779" s="226"/>
    </row>
    <row r="780" spans="1:10" ht="26.25" x14ac:dyDescent="0.25">
      <c r="A780" s="29"/>
      <c r="B780" s="29"/>
      <c r="C780" s="29" t="s">
        <v>132</v>
      </c>
      <c r="D780" s="29"/>
      <c r="E780" s="33" t="s">
        <v>133</v>
      </c>
      <c r="F780" s="102">
        <f t="shared" ref="F780:H781" si="87">F781</f>
        <v>0</v>
      </c>
      <c r="G780" s="102">
        <f t="shared" si="87"/>
        <v>127.5</v>
      </c>
      <c r="H780" s="102">
        <f t="shared" si="87"/>
        <v>127.5</v>
      </c>
      <c r="I780" s="210">
        <f t="shared" si="85"/>
        <v>100</v>
      </c>
      <c r="J780" s="210"/>
    </row>
    <row r="781" spans="1:10" ht="26.25" x14ac:dyDescent="0.25">
      <c r="A781" s="31"/>
      <c r="B781" s="31"/>
      <c r="C781" s="31" t="s">
        <v>134</v>
      </c>
      <c r="D781" s="31"/>
      <c r="E781" s="32" t="s">
        <v>135</v>
      </c>
      <c r="F781" s="96">
        <f>F782</f>
        <v>0</v>
      </c>
      <c r="G781" s="96">
        <f t="shared" si="87"/>
        <v>127.5</v>
      </c>
      <c r="H781" s="96">
        <f t="shared" si="87"/>
        <v>127.5</v>
      </c>
      <c r="I781" s="211">
        <f t="shared" si="85"/>
        <v>100</v>
      </c>
      <c r="J781" s="211"/>
    </row>
    <row r="782" spans="1:10" ht="26.25" x14ac:dyDescent="0.25">
      <c r="A782" s="65"/>
      <c r="B782" s="65"/>
      <c r="C782" s="7" t="s">
        <v>138</v>
      </c>
      <c r="D782" s="7"/>
      <c r="E782" s="3" t="s">
        <v>139</v>
      </c>
      <c r="F782" s="95">
        <v>0</v>
      </c>
      <c r="G782" s="95">
        <v>127.5</v>
      </c>
      <c r="H782" s="95">
        <v>127.5</v>
      </c>
      <c r="I782" s="212">
        <f t="shared" si="85"/>
        <v>100</v>
      </c>
      <c r="J782" s="212"/>
    </row>
    <row r="783" spans="1:10" ht="26.25" x14ac:dyDescent="0.25">
      <c r="A783" s="65"/>
      <c r="B783" s="65"/>
      <c r="C783" s="7"/>
      <c r="D783" s="7" t="s">
        <v>551</v>
      </c>
      <c r="E783" s="3" t="s">
        <v>552</v>
      </c>
      <c r="F783" s="95">
        <v>0</v>
      </c>
      <c r="G783" s="95">
        <v>127.5</v>
      </c>
      <c r="H783" s="95">
        <v>127.5</v>
      </c>
      <c r="I783" s="212">
        <f t="shared" si="85"/>
        <v>100</v>
      </c>
      <c r="J783" s="212"/>
    </row>
    <row r="784" spans="1:10" x14ac:dyDescent="0.25">
      <c r="A784" s="69"/>
      <c r="B784" s="16" t="s">
        <v>636</v>
      </c>
      <c r="C784" s="70"/>
      <c r="D784" s="69"/>
      <c r="E784" s="71" t="s">
        <v>637</v>
      </c>
      <c r="F784" s="100">
        <f>F785+F824</f>
        <v>71794.070890000003</v>
      </c>
      <c r="G784" s="100">
        <f>G785+G824</f>
        <v>76966.260689999996</v>
      </c>
      <c r="H784" s="100">
        <f>H785+H824</f>
        <v>76881.73000000001</v>
      </c>
      <c r="I784" s="208">
        <f t="shared" si="85"/>
        <v>99.890171759362914</v>
      </c>
      <c r="J784" s="208">
        <f t="shared" si="84"/>
        <v>107.20420187333382</v>
      </c>
    </row>
    <row r="785" spans="1:10" x14ac:dyDescent="0.25">
      <c r="A785" s="64"/>
      <c r="B785" s="16" t="s">
        <v>638</v>
      </c>
      <c r="C785" s="70"/>
      <c r="D785" s="69"/>
      <c r="E785" s="71" t="s">
        <v>639</v>
      </c>
      <c r="F785" s="100">
        <f t="shared" ref="F785:H787" si="88">F786</f>
        <v>66488.370890000006</v>
      </c>
      <c r="G785" s="100">
        <f t="shared" si="88"/>
        <v>71646.30012</v>
      </c>
      <c r="H785" s="100">
        <f t="shared" si="88"/>
        <v>71646.275120000006</v>
      </c>
      <c r="I785" s="208">
        <f t="shared" si="85"/>
        <v>99.999965106362851</v>
      </c>
      <c r="J785" s="208">
        <f t="shared" si="84"/>
        <v>107.75764116484881</v>
      </c>
    </row>
    <row r="786" spans="1:10" ht="25.5" x14ac:dyDescent="0.25">
      <c r="A786" s="64"/>
      <c r="B786" s="16"/>
      <c r="C786" s="70" t="s">
        <v>4</v>
      </c>
      <c r="D786" s="16"/>
      <c r="E786" s="74" t="s">
        <v>5</v>
      </c>
      <c r="F786" s="100">
        <f t="shared" si="88"/>
        <v>66488.370890000006</v>
      </c>
      <c r="G786" s="100">
        <f t="shared" si="88"/>
        <v>71646.30012</v>
      </c>
      <c r="H786" s="100">
        <f t="shared" si="88"/>
        <v>71646.275120000006</v>
      </c>
      <c r="I786" s="208">
        <f t="shared" si="85"/>
        <v>99.999965106362851</v>
      </c>
      <c r="J786" s="208">
        <f t="shared" si="84"/>
        <v>107.75764116484881</v>
      </c>
    </row>
    <row r="787" spans="1:10" ht="38.25" x14ac:dyDescent="0.25">
      <c r="A787" s="77"/>
      <c r="B787" s="78"/>
      <c r="C787" s="79" t="s">
        <v>240</v>
      </c>
      <c r="D787" s="78"/>
      <c r="E787" s="80" t="s">
        <v>241</v>
      </c>
      <c r="F787" s="101">
        <f t="shared" si="88"/>
        <v>66488.370890000006</v>
      </c>
      <c r="G787" s="101">
        <f t="shared" si="88"/>
        <v>71646.30012</v>
      </c>
      <c r="H787" s="101">
        <f t="shared" si="88"/>
        <v>71646.275120000006</v>
      </c>
      <c r="I787" s="226">
        <f t="shared" si="85"/>
        <v>99.999965106362851</v>
      </c>
      <c r="J787" s="226">
        <f t="shared" si="84"/>
        <v>107.75764116484881</v>
      </c>
    </row>
    <row r="788" spans="1:10" ht="26.25" x14ac:dyDescent="0.25">
      <c r="A788" s="29"/>
      <c r="B788" s="29"/>
      <c r="C788" s="29" t="s">
        <v>242</v>
      </c>
      <c r="D788" s="29"/>
      <c r="E788" s="30" t="s">
        <v>243</v>
      </c>
      <c r="F788" s="102">
        <f>F789+F792+F801+F804+F813</f>
        <v>66488.370890000006</v>
      </c>
      <c r="G788" s="102">
        <f>G789+G792+G801+G804+G813</f>
        <v>71646.30012</v>
      </c>
      <c r="H788" s="102">
        <f>H789+H792+H801+H804+H813</f>
        <v>71646.275120000006</v>
      </c>
      <c r="I788" s="210">
        <f t="shared" si="85"/>
        <v>99.999965106362851</v>
      </c>
      <c r="J788" s="210">
        <f t="shared" si="84"/>
        <v>107.75764116484881</v>
      </c>
    </row>
    <row r="789" spans="1:10" ht="39" x14ac:dyDescent="0.25">
      <c r="A789" s="31"/>
      <c r="B789" s="31"/>
      <c r="C789" s="31" t="s">
        <v>244</v>
      </c>
      <c r="D789" s="31"/>
      <c r="E789" s="32" t="s">
        <v>245</v>
      </c>
      <c r="F789" s="96">
        <f>F790</f>
        <v>41891.1</v>
      </c>
      <c r="G789" s="96">
        <f>G790</f>
        <v>41891.118479999997</v>
      </c>
      <c r="H789" s="96">
        <f>H790</f>
        <v>41891.118479999997</v>
      </c>
      <c r="I789" s="211">
        <f t="shared" si="85"/>
        <v>100</v>
      </c>
      <c r="J789" s="211">
        <f t="shared" si="84"/>
        <v>100.00004411438228</v>
      </c>
    </row>
    <row r="790" spans="1:10" ht="26.25" x14ac:dyDescent="0.25">
      <c r="A790" s="7"/>
      <c r="B790" s="7"/>
      <c r="C790" s="7" t="s">
        <v>246</v>
      </c>
      <c r="D790" s="7"/>
      <c r="E790" s="9" t="s">
        <v>508</v>
      </c>
      <c r="F790" s="95">
        <f>44018.7-2127.6</f>
        <v>41891.1</v>
      </c>
      <c r="G790" s="95">
        <f>G791</f>
        <v>41891.118479999997</v>
      </c>
      <c r="H790" s="95">
        <f>H791</f>
        <v>41891.118479999997</v>
      </c>
      <c r="I790" s="212">
        <f t="shared" si="85"/>
        <v>100</v>
      </c>
      <c r="J790" s="212">
        <f t="shared" si="84"/>
        <v>100.00004411438228</v>
      </c>
    </row>
    <row r="791" spans="1:10" ht="26.25" x14ac:dyDescent="0.25">
      <c r="A791" s="7"/>
      <c r="B791" s="7"/>
      <c r="C791" s="7"/>
      <c r="D791" s="7" t="s">
        <v>551</v>
      </c>
      <c r="E791" s="3" t="s">
        <v>552</v>
      </c>
      <c r="F791" s="95">
        <v>41891.1</v>
      </c>
      <c r="G791" s="95">
        <v>41891.118479999997</v>
      </c>
      <c r="H791" s="95">
        <v>41891.118479999997</v>
      </c>
      <c r="I791" s="212">
        <f t="shared" si="85"/>
        <v>100</v>
      </c>
      <c r="J791" s="212">
        <f t="shared" si="84"/>
        <v>100.00004411438228</v>
      </c>
    </row>
    <row r="792" spans="1:10" ht="36" customHeight="1" x14ac:dyDescent="0.25">
      <c r="A792" s="31"/>
      <c r="B792" s="31"/>
      <c r="C792" s="31" t="s">
        <v>247</v>
      </c>
      <c r="D792" s="31"/>
      <c r="E792" s="32" t="s">
        <v>248</v>
      </c>
      <c r="F792" s="96">
        <f>F793+F795+F797</f>
        <v>17484.300000000003</v>
      </c>
      <c r="G792" s="96">
        <f>G793+G795+G797+G799</f>
        <v>22484.3004</v>
      </c>
      <c r="H792" s="96">
        <f>H793+H795+H797+H799</f>
        <v>22484.3004</v>
      </c>
      <c r="I792" s="211">
        <f t="shared" si="85"/>
        <v>100</v>
      </c>
      <c r="J792" s="211">
        <f t="shared" si="84"/>
        <v>128.59708652905749</v>
      </c>
    </row>
    <row r="793" spans="1:10" ht="26.25" x14ac:dyDescent="0.25">
      <c r="A793" s="7"/>
      <c r="B793" s="7"/>
      <c r="C793" s="7" t="s">
        <v>249</v>
      </c>
      <c r="D793" s="7"/>
      <c r="E793" s="9" t="s">
        <v>509</v>
      </c>
      <c r="F793" s="95">
        <f>F794</f>
        <v>16889.400000000001</v>
      </c>
      <c r="G793" s="95">
        <f>G794</f>
        <v>16889.400399999999</v>
      </c>
      <c r="H793" s="95">
        <f>H794</f>
        <v>16889.400399999999</v>
      </c>
      <c r="I793" s="212">
        <f t="shared" si="85"/>
        <v>100</v>
      </c>
      <c r="J793" s="212">
        <f t="shared" si="84"/>
        <v>100.00000236834936</v>
      </c>
    </row>
    <row r="794" spans="1:10" ht="26.25" x14ac:dyDescent="0.25">
      <c r="A794" s="7"/>
      <c r="B794" s="7"/>
      <c r="C794" s="7"/>
      <c r="D794" s="7" t="s">
        <v>551</v>
      </c>
      <c r="E794" s="3" t="s">
        <v>552</v>
      </c>
      <c r="F794" s="95">
        <v>16889.400000000001</v>
      </c>
      <c r="G794" s="95">
        <v>16889.400399999999</v>
      </c>
      <c r="H794" s="95">
        <v>16889.400399999999</v>
      </c>
      <c r="I794" s="212">
        <f t="shared" si="85"/>
        <v>100</v>
      </c>
      <c r="J794" s="212">
        <f t="shared" si="84"/>
        <v>100.00000236834936</v>
      </c>
    </row>
    <row r="795" spans="1:10" ht="26.25" x14ac:dyDescent="0.25">
      <c r="A795" s="7"/>
      <c r="B795" s="7"/>
      <c r="C795" s="7" t="s">
        <v>250</v>
      </c>
      <c r="D795" s="7"/>
      <c r="E795" s="9" t="s">
        <v>251</v>
      </c>
      <c r="F795" s="95">
        <v>500</v>
      </c>
      <c r="G795" s="95">
        <v>500</v>
      </c>
      <c r="H795" s="95">
        <v>500</v>
      </c>
      <c r="I795" s="212">
        <f t="shared" si="85"/>
        <v>100</v>
      </c>
      <c r="J795" s="212">
        <f t="shared" si="84"/>
        <v>100</v>
      </c>
    </row>
    <row r="796" spans="1:10" ht="26.25" x14ac:dyDescent="0.25">
      <c r="A796" s="7"/>
      <c r="B796" s="7"/>
      <c r="C796" s="7"/>
      <c r="D796" s="7" t="s">
        <v>551</v>
      </c>
      <c r="E796" s="3" t="s">
        <v>552</v>
      </c>
      <c r="F796" s="95">
        <v>500</v>
      </c>
      <c r="G796" s="95">
        <v>500</v>
      </c>
      <c r="H796" s="95">
        <v>500</v>
      </c>
      <c r="I796" s="212">
        <f t="shared" si="85"/>
        <v>100</v>
      </c>
      <c r="J796" s="212">
        <f t="shared" si="84"/>
        <v>100</v>
      </c>
    </row>
    <row r="797" spans="1:10" ht="26.25" x14ac:dyDescent="0.25">
      <c r="A797" s="7"/>
      <c r="B797" s="7"/>
      <c r="C797" s="7" t="s">
        <v>721</v>
      </c>
      <c r="D797" s="7"/>
      <c r="E797" s="3" t="s">
        <v>726</v>
      </c>
      <c r="F797" s="95">
        <v>94.9</v>
      </c>
      <c r="G797" s="95">
        <v>94.9</v>
      </c>
      <c r="H797" s="95">
        <v>94.9</v>
      </c>
      <c r="I797" s="212">
        <f t="shared" si="85"/>
        <v>100</v>
      </c>
      <c r="J797" s="212">
        <f t="shared" si="84"/>
        <v>100</v>
      </c>
    </row>
    <row r="798" spans="1:10" ht="26.25" x14ac:dyDescent="0.25">
      <c r="A798" s="7"/>
      <c r="B798" s="7"/>
      <c r="C798" s="7"/>
      <c r="D798" s="7" t="s">
        <v>551</v>
      </c>
      <c r="E798" s="3" t="s">
        <v>552</v>
      </c>
      <c r="F798" s="95">
        <v>94.9</v>
      </c>
      <c r="G798" s="95">
        <v>94.9</v>
      </c>
      <c r="H798" s="95">
        <v>94.9</v>
      </c>
      <c r="I798" s="212">
        <f t="shared" si="85"/>
        <v>100</v>
      </c>
      <c r="J798" s="212">
        <f t="shared" si="84"/>
        <v>100</v>
      </c>
    </row>
    <row r="799" spans="1:10" x14ac:dyDescent="0.25">
      <c r="A799" s="7"/>
      <c r="B799" s="7"/>
      <c r="C799" s="7" t="s">
        <v>816</v>
      </c>
      <c r="D799" s="7"/>
      <c r="E799" s="3" t="s">
        <v>817</v>
      </c>
      <c r="F799" s="95">
        <v>0</v>
      </c>
      <c r="G799" s="95">
        <v>5000</v>
      </c>
      <c r="H799" s="95">
        <v>5000</v>
      </c>
      <c r="I799" s="212">
        <f t="shared" si="85"/>
        <v>100</v>
      </c>
      <c r="J799" s="212"/>
    </row>
    <row r="800" spans="1:10" ht="26.25" x14ac:dyDescent="0.25">
      <c r="A800" s="7"/>
      <c r="B800" s="7"/>
      <c r="C800" s="7"/>
      <c r="D800" s="7" t="s">
        <v>551</v>
      </c>
      <c r="E800" s="3" t="s">
        <v>552</v>
      </c>
      <c r="F800" s="95">
        <v>0</v>
      </c>
      <c r="G800" s="95">
        <v>5000</v>
      </c>
      <c r="H800" s="95">
        <v>5000</v>
      </c>
      <c r="I800" s="212">
        <f t="shared" si="85"/>
        <v>100</v>
      </c>
      <c r="J800" s="212"/>
    </row>
    <row r="801" spans="1:10" ht="26.25" x14ac:dyDescent="0.25">
      <c r="A801" s="31"/>
      <c r="B801" s="31"/>
      <c r="C801" s="31" t="s">
        <v>252</v>
      </c>
      <c r="D801" s="31"/>
      <c r="E801" s="32" t="s">
        <v>253</v>
      </c>
      <c r="F801" s="96">
        <f>F802</f>
        <v>1324.7</v>
      </c>
      <c r="G801" s="96">
        <f>G802</f>
        <v>1324.7</v>
      </c>
      <c r="H801" s="96">
        <f>H802</f>
        <v>1324.7</v>
      </c>
      <c r="I801" s="211">
        <f t="shared" si="85"/>
        <v>100</v>
      </c>
      <c r="J801" s="211">
        <f t="shared" si="84"/>
        <v>100</v>
      </c>
    </row>
    <row r="802" spans="1:10" x14ac:dyDescent="0.25">
      <c r="A802" s="7"/>
      <c r="B802" s="7"/>
      <c r="C802" s="7" t="s">
        <v>254</v>
      </c>
      <c r="D802" s="7"/>
      <c r="E802" s="9" t="s">
        <v>510</v>
      </c>
      <c r="F802" s="95">
        <f t="shared" ref="F802:H803" si="89">1337-12.3</f>
        <v>1324.7</v>
      </c>
      <c r="G802" s="95">
        <f t="shared" si="89"/>
        <v>1324.7</v>
      </c>
      <c r="H802" s="95">
        <f t="shared" si="89"/>
        <v>1324.7</v>
      </c>
      <c r="I802" s="212">
        <f t="shared" si="85"/>
        <v>100</v>
      </c>
      <c r="J802" s="212">
        <f t="shared" si="84"/>
        <v>100</v>
      </c>
    </row>
    <row r="803" spans="1:10" ht="26.25" x14ac:dyDescent="0.25">
      <c r="A803" s="7"/>
      <c r="B803" s="7"/>
      <c r="C803" s="7"/>
      <c r="D803" s="7" t="s">
        <v>551</v>
      </c>
      <c r="E803" s="3" t="s">
        <v>552</v>
      </c>
      <c r="F803" s="95">
        <f t="shared" si="89"/>
        <v>1324.7</v>
      </c>
      <c r="G803" s="95">
        <f t="shared" si="89"/>
        <v>1324.7</v>
      </c>
      <c r="H803" s="95">
        <f t="shared" si="89"/>
        <v>1324.7</v>
      </c>
      <c r="I803" s="212">
        <f t="shared" si="85"/>
        <v>100</v>
      </c>
      <c r="J803" s="212">
        <f t="shared" si="84"/>
        <v>100</v>
      </c>
    </row>
    <row r="804" spans="1:10" s="47" customFormat="1" ht="51.75" x14ac:dyDescent="0.25">
      <c r="A804" s="31"/>
      <c r="B804" s="31"/>
      <c r="C804" s="31" t="s">
        <v>267</v>
      </c>
      <c r="D804" s="31"/>
      <c r="E804" s="46" t="s">
        <v>268</v>
      </c>
      <c r="F804" s="96">
        <f>F805+F809+F811</f>
        <v>5788.1130000000003</v>
      </c>
      <c r="G804" s="96">
        <f>G805+G809+G811</f>
        <v>5788.1286099999998</v>
      </c>
      <c r="H804" s="96">
        <f>H805+H809+H811</f>
        <v>5788.1036100000001</v>
      </c>
      <c r="I804" s="211">
        <f t="shared" si="85"/>
        <v>99.99956808147013</v>
      </c>
      <c r="J804" s="211">
        <f t="shared" si="84"/>
        <v>100.00026969065739</v>
      </c>
    </row>
    <row r="805" spans="1:10" ht="51.75" x14ac:dyDescent="0.25">
      <c r="A805" s="7"/>
      <c r="B805" s="7"/>
      <c r="C805" s="7" t="s">
        <v>269</v>
      </c>
      <c r="D805" s="11"/>
      <c r="E805" s="3" t="s">
        <v>270</v>
      </c>
      <c r="F805" s="95">
        <f>F807+F808</f>
        <v>1428.7130000000002</v>
      </c>
      <c r="G805" s="95">
        <f>G807+G808</f>
        <v>1428.7128</v>
      </c>
      <c r="H805" s="95">
        <f>H807+H808</f>
        <v>1428.7128</v>
      </c>
      <c r="I805" s="212">
        <f t="shared" si="85"/>
        <v>100</v>
      </c>
      <c r="J805" s="212">
        <f t="shared" si="84"/>
        <v>99.999986001387256</v>
      </c>
    </row>
    <row r="806" spans="1:10" ht="26.25" x14ac:dyDescent="0.25">
      <c r="A806" s="7"/>
      <c r="B806" s="7"/>
      <c r="C806" s="7"/>
      <c r="D806" s="7" t="s">
        <v>551</v>
      </c>
      <c r="E806" s="3" t="s">
        <v>552</v>
      </c>
      <c r="F806" s="95">
        <v>1428.713</v>
      </c>
      <c r="G806" s="95">
        <f>G807+G808</f>
        <v>1428.7128</v>
      </c>
      <c r="H806" s="95">
        <f>H807+H808</f>
        <v>1428.7128</v>
      </c>
      <c r="I806" s="212">
        <f t="shared" si="85"/>
        <v>100</v>
      </c>
      <c r="J806" s="212">
        <f t="shared" si="84"/>
        <v>99.999986001387271</v>
      </c>
    </row>
    <row r="807" spans="1:10" x14ac:dyDescent="0.25">
      <c r="A807" s="7"/>
      <c r="B807" s="7"/>
      <c r="C807" s="7"/>
      <c r="D807" s="7"/>
      <c r="E807" s="1" t="s">
        <v>210</v>
      </c>
      <c r="F807" s="95">
        <v>1071.5350000000001</v>
      </c>
      <c r="G807" s="95">
        <v>1071.5346</v>
      </c>
      <c r="H807" s="95">
        <v>1071.5346</v>
      </c>
      <c r="I807" s="212">
        <f t="shared" si="85"/>
        <v>100</v>
      </c>
      <c r="J807" s="212">
        <f t="shared" si="84"/>
        <v>99.999962670374728</v>
      </c>
    </row>
    <row r="808" spans="1:10" x14ac:dyDescent="0.25">
      <c r="A808" s="7"/>
      <c r="B808" s="7"/>
      <c r="C808" s="7"/>
      <c r="D808" s="7"/>
      <c r="E808" s="3" t="s">
        <v>165</v>
      </c>
      <c r="F808" s="95">
        <v>357.178</v>
      </c>
      <c r="G808" s="95">
        <v>357.1782</v>
      </c>
      <c r="H808" s="95">
        <v>357.1782</v>
      </c>
      <c r="I808" s="212">
        <f t="shared" si="85"/>
        <v>100</v>
      </c>
      <c r="J808" s="212">
        <f t="shared" si="84"/>
        <v>100.00005599449014</v>
      </c>
    </row>
    <row r="809" spans="1:10" ht="26.25" x14ac:dyDescent="0.25">
      <c r="A809" s="65"/>
      <c r="B809" s="65"/>
      <c r="C809" s="7" t="s">
        <v>272</v>
      </c>
      <c r="D809" s="11"/>
      <c r="E809" s="12" t="s">
        <v>273</v>
      </c>
      <c r="F809" s="99">
        <v>2995.4</v>
      </c>
      <c r="G809" s="99">
        <f>G810</f>
        <v>1671.4458099999999</v>
      </c>
      <c r="H809" s="99">
        <f>H810</f>
        <v>1671.4458099999999</v>
      </c>
      <c r="I809" s="218">
        <f t="shared" si="85"/>
        <v>100</v>
      </c>
      <c r="J809" s="218">
        <f t="shared" si="84"/>
        <v>55.800420978834211</v>
      </c>
    </row>
    <row r="810" spans="1:10" ht="26.25" x14ac:dyDescent="0.25">
      <c r="A810" s="65"/>
      <c r="B810" s="65"/>
      <c r="C810" s="7"/>
      <c r="D810" s="7" t="s">
        <v>551</v>
      </c>
      <c r="E810" s="3" t="s">
        <v>552</v>
      </c>
      <c r="F810" s="99">
        <v>2995.4</v>
      </c>
      <c r="G810" s="99">
        <v>1671.4458099999999</v>
      </c>
      <c r="H810" s="99">
        <v>1671.4458099999999</v>
      </c>
      <c r="I810" s="218">
        <f t="shared" si="85"/>
        <v>100</v>
      </c>
      <c r="J810" s="218">
        <f t="shared" si="84"/>
        <v>55.800420978834211</v>
      </c>
    </row>
    <row r="811" spans="1:10" ht="26.25" x14ac:dyDescent="0.25">
      <c r="A811" s="65"/>
      <c r="B811" s="65"/>
      <c r="C811" s="7" t="s">
        <v>682</v>
      </c>
      <c r="D811" s="7"/>
      <c r="E811" s="3" t="s">
        <v>717</v>
      </c>
      <c r="F811" s="99">
        <v>1364</v>
      </c>
      <c r="G811" s="99">
        <f>G812</f>
        <v>2687.97</v>
      </c>
      <c r="H811" s="99">
        <f>H812</f>
        <v>2687.9450000000002</v>
      </c>
      <c r="I811" s="218">
        <f t="shared" si="85"/>
        <v>99.999069930095956</v>
      </c>
      <c r="J811" s="218">
        <f t="shared" si="84"/>
        <v>197.06524926686214</v>
      </c>
    </row>
    <row r="812" spans="1:10" ht="26.25" x14ac:dyDescent="0.25">
      <c r="A812" s="65"/>
      <c r="B812" s="65"/>
      <c r="C812" s="7"/>
      <c r="D812" s="7" t="s">
        <v>551</v>
      </c>
      <c r="E812" s="3" t="s">
        <v>552</v>
      </c>
      <c r="F812" s="99">
        <v>1364</v>
      </c>
      <c r="G812" s="112">
        <v>2687.97</v>
      </c>
      <c r="H812" s="99">
        <v>2687.9450000000002</v>
      </c>
      <c r="I812" s="218">
        <f t="shared" si="85"/>
        <v>99.999069930095956</v>
      </c>
      <c r="J812" s="218">
        <f t="shared" si="84"/>
        <v>197.06524926686214</v>
      </c>
    </row>
    <row r="813" spans="1:10" ht="25.5" x14ac:dyDescent="0.25">
      <c r="A813" s="98"/>
      <c r="B813" s="98"/>
      <c r="C813" s="13" t="s">
        <v>274</v>
      </c>
      <c r="D813" s="13"/>
      <c r="E813" s="14" t="s">
        <v>275</v>
      </c>
      <c r="F813" s="103">
        <f>F814+F819</f>
        <v>0.15789</v>
      </c>
      <c r="G813" s="103">
        <f>G814+G819</f>
        <v>158.05262999999999</v>
      </c>
      <c r="H813" s="103">
        <f>H814+H819</f>
        <v>158.05262999999999</v>
      </c>
      <c r="I813" s="219">
        <f t="shared" si="85"/>
        <v>100</v>
      </c>
      <c r="J813" s="219">
        <f t="shared" si="84"/>
        <v>100103.0020900627</v>
      </c>
    </row>
    <row r="814" spans="1:10" ht="25.5" x14ac:dyDescent="0.25">
      <c r="A814" s="65"/>
      <c r="B814" s="65"/>
      <c r="C814" s="15" t="s">
        <v>691</v>
      </c>
      <c r="D814" s="15"/>
      <c r="E814" s="8" t="s">
        <v>690</v>
      </c>
      <c r="F814" s="99">
        <f>F815</f>
        <v>5.2630000000000003E-2</v>
      </c>
      <c r="G814" s="99">
        <f>G815</f>
        <v>52.68421</v>
      </c>
      <c r="H814" s="99">
        <f>H815</f>
        <v>52.68421</v>
      </c>
      <c r="I814" s="218">
        <f t="shared" si="85"/>
        <v>100</v>
      </c>
      <c r="J814" s="218">
        <f t="shared" si="84"/>
        <v>100103.0020900627</v>
      </c>
    </row>
    <row r="815" spans="1:10" ht="18" customHeight="1" x14ac:dyDescent="0.25">
      <c r="A815" s="65"/>
      <c r="B815" s="65"/>
      <c r="C815" s="16"/>
      <c r="D815" s="15" t="s">
        <v>551</v>
      </c>
      <c r="E815" s="1" t="s">
        <v>552</v>
      </c>
      <c r="F815" s="99">
        <f>F818</f>
        <v>5.2630000000000003E-2</v>
      </c>
      <c r="G815" s="99">
        <f>G818+G817+G816</f>
        <v>52.68421</v>
      </c>
      <c r="H815" s="99">
        <f>H818+H817+H816</f>
        <v>52.68421</v>
      </c>
      <c r="I815" s="218">
        <f t="shared" si="85"/>
        <v>100</v>
      </c>
      <c r="J815" s="218">
        <f t="shared" si="84"/>
        <v>100103.0020900627</v>
      </c>
    </row>
    <row r="816" spans="1:10" ht="18" customHeight="1" x14ac:dyDescent="0.25">
      <c r="A816" s="65"/>
      <c r="B816" s="65"/>
      <c r="C816" s="16"/>
      <c r="D816" s="15"/>
      <c r="E816" s="1" t="s">
        <v>213</v>
      </c>
      <c r="F816" s="99">
        <v>0</v>
      </c>
      <c r="G816" s="106">
        <v>50</v>
      </c>
      <c r="H816" s="106">
        <v>50</v>
      </c>
      <c r="I816" s="218">
        <f t="shared" si="85"/>
        <v>100</v>
      </c>
      <c r="J816" s="218"/>
    </row>
    <row r="817" spans="1:10" ht="18" customHeight="1" x14ac:dyDescent="0.25">
      <c r="A817" s="65"/>
      <c r="B817" s="65"/>
      <c r="C817" s="16"/>
      <c r="D817" s="15"/>
      <c r="E817" s="1" t="s">
        <v>210</v>
      </c>
      <c r="F817" s="99">
        <v>0</v>
      </c>
      <c r="G817" s="106">
        <v>2.63158</v>
      </c>
      <c r="H817" s="106">
        <v>2.63158</v>
      </c>
      <c r="I817" s="218">
        <f t="shared" si="85"/>
        <v>100</v>
      </c>
      <c r="J817" s="218"/>
    </row>
    <row r="818" spans="1:10" x14ac:dyDescent="0.25">
      <c r="A818" s="65"/>
      <c r="B818" s="65"/>
      <c r="C818" s="16"/>
      <c r="D818" s="15"/>
      <c r="E818" s="3" t="s">
        <v>165</v>
      </c>
      <c r="F818" s="99">
        <v>5.2630000000000003E-2</v>
      </c>
      <c r="G818" s="99">
        <v>5.2630000000000003E-2</v>
      </c>
      <c r="H818" s="99">
        <v>5.2630000000000003E-2</v>
      </c>
      <c r="I818" s="218">
        <f t="shared" si="85"/>
        <v>100</v>
      </c>
      <c r="J818" s="218">
        <f t="shared" si="84"/>
        <v>100</v>
      </c>
    </row>
    <row r="819" spans="1:10" x14ac:dyDescent="0.25">
      <c r="A819" s="65"/>
      <c r="B819" s="65"/>
      <c r="C819" s="15" t="s">
        <v>692</v>
      </c>
      <c r="D819" s="15"/>
      <c r="E819" s="8" t="s">
        <v>693</v>
      </c>
      <c r="F819" s="99">
        <f>F820</f>
        <v>0.10526000000000001</v>
      </c>
      <c r="G819" s="99">
        <f>G820</f>
        <v>105.36842</v>
      </c>
      <c r="H819" s="99">
        <f>H820</f>
        <v>105.36842</v>
      </c>
      <c r="I819" s="218">
        <f t="shared" si="85"/>
        <v>100</v>
      </c>
      <c r="J819" s="218">
        <f t="shared" si="84"/>
        <v>100103.0020900627</v>
      </c>
    </row>
    <row r="820" spans="1:10" ht="18" customHeight="1" x14ac:dyDescent="0.25">
      <c r="A820" s="65"/>
      <c r="B820" s="65"/>
      <c r="C820" s="16"/>
      <c r="D820" s="15" t="s">
        <v>551</v>
      </c>
      <c r="E820" s="1" t="s">
        <v>552</v>
      </c>
      <c r="F820" s="99">
        <f>F823</f>
        <v>0.10526000000000001</v>
      </c>
      <c r="G820" s="99">
        <f>G823+G821+G822</f>
        <v>105.36842</v>
      </c>
      <c r="H820" s="99">
        <f>H823+H821+H822</f>
        <v>105.36842</v>
      </c>
      <c r="I820" s="218">
        <f t="shared" si="85"/>
        <v>100</v>
      </c>
      <c r="J820" s="218">
        <f t="shared" si="84"/>
        <v>100103.0020900627</v>
      </c>
    </row>
    <row r="821" spans="1:10" ht="18" customHeight="1" x14ac:dyDescent="0.25">
      <c r="A821" s="65"/>
      <c r="B821" s="65"/>
      <c r="C821" s="16"/>
      <c r="D821" s="15"/>
      <c r="E821" s="1" t="s">
        <v>213</v>
      </c>
      <c r="F821" s="99">
        <v>0</v>
      </c>
      <c r="G821" s="99">
        <v>100</v>
      </c>
      <c r="H821" s="99">
        <v>100</v>
      </c>
      <c r="I821" s="218">
        <f t="shared" si="85"/>
        <v>100</v>
      </c>
      <c r="J821" s="218"/>
    </row>
    <row r="822" spans="1:10" ht="18" customHeight="1" x14ac:dyDescent="0.25">
      <c r="A822" s="65"/>
      <c r="B822" s="65"/>
      <c r="C822" s="16"/>
      <c r="D822" s="15"/>
      <c r="E822" s="1" t="s">
        <v>210</v>
      </c>
      <c r="F822" s="99">
        <v>0</v>
      </c>
      <c r="G822" s="99">
        <v>5.2631600000000001</v>
      </c>
      <c r="H822" s="99">
        <v>5.2631600000000001</v>
      </c>
      <c r="I822" s="218">
        <f t="shared" si="85"/>
        <v>100</v>
      </c>
      <c r="J822" s="218"/>
    </row>
    <row r="823" spans="1:10" x14ac:dyDescent="0.25">
      <c r="A823" s="65"/>
      <c r="B823" s="65"/>
      <c r="C823" s="16"/>
      <c r="D823" s="15"/>
      <c r="E823" s="3" t="s">
        <v>165</v>
      </c>
      <c r="F823" s="99">
        <v>0.10526000000000001</v>
      </c>
      <c r="G823" s="99">
        <v>0.10526000000000001</v>
      </c>
      <c r="H823" s="99">
        <v>0.10526000000000001</v>
      </c>
      <c r="I823" s="218">
        <f t="shared" si="85"/>
        <v>100</v>
      </c>
      <c r="J823" s="218">
        <f t="shared" si="84"/>
        <v>100</v>
      </c>
    </row>
    <row r="824" spans="1:10" x14ac:dyDescent="0.25">
      <c r="A824" s="64"/>
      <c r="B824" s="16" t="s">
        <v>640</v>
      </c>
      <c r="C824" s="70"/>
      <c r="D824" s="69"/>
      <c r="E824" s="71" t="s">
        <v>641</v>
      </c>
      <c r="F824" s="117">
        <f>F825</f>
        <v>5305.7000000000007</v>
      </c>
      <c r="G824" s="117">
        <f>G825+G843</f>
        <v>5319.9605700000002</v>
      </c>
      <c r="H824" s="117">
        <f>H825+H843</f>
        <v>5235.4548800000002</v>
      </c>
      <c r="I824" s="237">
        <f t="shared" si="85"/>
        <v>98.41153540730096</v>
      </c>
      <c r="J824" s="237">
        <f t="shared" si="84"/>
        <v>100.26877829504117</v>
      </c>
    </row>
    <row r="825" spans="1:10" ht="25.5" x14ac:dyDescent="0.25">
      <c r="A825" s="64"/>
      <c r="B825" s="16"/>
      <c r="C825" s="70" t="s">
        <v>4</v>
      </c>
      <c r="D825" s="69"/>
      <c r="E825" s="74" t="s">
        <v>5</v>
      </c>
      <c r="F825" s="117">
        <f>F826+F833</f>
        <v>5305.7000000000007</v>
      </c>
      <c r="G825" s="117">
        <f>G826+G833</f>
        <v>5280.4520400000001</v>
      </c>
      <c r="H825" s="117">
        <f>H826+H833</f>
        <v>5195.9463500000002</v>
      </c>
      <c r="I825" s="237">
        <f t="shared" si="85"/>
        <v>98.399650458713381</v>
      </c>
      <c r="J825" s="237">
        <f t="shared" si="84"/>
        <v>99.52413517537741</v>
      </c>
    </row>
    <row r="826" spans="1:10" ht="25.5" x14ac:dyDescent="0.25">
      <c r="A826" s="89"/>
      <c r="B826" s="78"/>
      <c r="C826" s="79" t="s">
        <v>6</v>
      </c>
      <c r="D826" s="78"/>
      <c r="E826" s="80" t="s">
        <v>7</v>
      </c>
      <c r="F826" s="101">
        <f t="shared" ref="F826:H828" si="90">F827</f>
        <v>3693.7000000000003</v>
      </c>
      <c r="G826" s="101">
        <f t="shared" si="90"/>
        <v>3668.4520400000001</v>
      </c>
      <c r="H826" s="101">
        <f t="shared" si="90"/>
        <v>3583.9463499999997</v>
      </c>
      <c r="I826" s="226">
        <f t="shared" si="85"/>
        <v>97.696421022312165</v>
      </c>
      <c r="J826" s="226">
        <f t="shared" si="84"/>
        <v>99.31645883531418</v>
      </c>
    </row>
    <row r="827" spans="1:10" ht="39" x14ac:dyDescent="0.25">
      <c r="A827" s="29"/>
      <c r="B827" s="29"/>
      <c r="C827" s="29" t="s">
        <v>20</v>
      </c>
      <c r="D827" s="29"/>
      <c r="E827" s="30" t="s">
        <v>642</v>
      </c>
      <c r="F827" s="102">
        <f t="shared" si="90"/>
        <v>3693.7000000000003</v>
      </c>
      <c r="G827" s="102">
        <f t="shared" si="90"/>
        <v>3668.4520400000001</v>
      </c>
      <c r="H827" s="102">
        <f t="shared" si="90"/>
        <v>3583.9463499999997</v>
      </c>
      <c r="I827" s="210">
        <f t="shared" si="85"/>
        <v>97.696421022312165</v>
      </c>
      <c r="J827" s="210">
        <f t="shared" si="84"/>
        <v>99.31645883531418</v>
      </c>
    </row>
    <row r="828" spans="1:10" ht="39" x14ac:dyDescent="0.25">
      <c r="A828" s="31"/>
      <c r="B828" s="31"/>
      <c r="C828" s="31" t="s">
        <v>22</v>
      </c>
      <c r="D828" s="34"/>
      <c r="E828" s="32" t="s">
        <v>23</v>
      </c>
      <c r="F828" s="96">
        <f t="shared" si="90"/>
        <v>3693.7000000000003</v>
      </c>
      <c r="G828" s="96">
        <f t="shared" si="90"/>
        <v>3668.4520400000001</v>
      </c>
      <c r="H828" s="96">
        <f t="shared" si="90"/>
        <v>3583.9463499999997</v>
      </c>
      <c r="I828" s="211">
        <f t="shared" si="85"/>
        <v>97.696421022312165</v>
      </c>
      <c r="J828" s="211">
        <f t="shared" si="84"/>
        <v>99.31645883531418</v>
      </c>
    </row>
    <row r="829" spans="1:10" ht="25.5" x14ac:dyDescent="0.25">
      <c r="A829" s="64"/>
      <c r="B829" s="15"/>
      <c r="C829" s="75" t="s">
        <v>26</v>
      </c>
      <c r="D829" s="15"/>
      <c r="E829" s="1" t="s">
        <v>27</v>
      </c>
      <c r="F829" s="99">
        <f>F830+F831</f>
        <v>3693.7000000000003</v>
      </c>
      <c r="G829" s="99">
        <f>G830+G831+G832</f>
        <v>3668.4520400000001</v>
      </c>
      <c r="H829" s="99">
        <f>H830+H831+H832</f>
        <v>3583.9463499999997</v>
      </c>
      <c r="I829" s="218">
        <f t="shared" si="85"/>
        <v>97.696421022312165</v>
      </c>
      <c r="J829" s="218">
        <f t="shared" si="84"/>
        <v>99.31645883531418</v>
      </c>
    </row>
    <row r="830" spans="1:10" ht="51.75" x14ac:dyDescent="0.25">
      <c r="A830" s="64"/>
      <c r="B830" s="15"/>
      <c r="C830" s="75"/>
      <c r="D830" s="15" t="s">
        <v>461</v>
      </c>
      <c r="E830" s="3" t="s">
        <v>462</v>
      </c>
      <c r="F830" s="99">
        <v>3559.9</v>
      </c>
      <c r="G830" s="99">
        <v>3452.01</v>
      </c>
      <c r="H830" s="99">
        <v>3367.5043099999998</v>
      </c>
      <c r="I830" s="218">
        <f t="shared" si="85"/>
        <v>97.551985944420778</v>
      </c>
      <c r="J830" s="218">
        <f t="shared" si="84"/>
        <v>96.969296890362088</v>
      </c>
    </row>
    <row r="831" spans="1:10" ht="25.5" x14ac:dyDescent="0.25">
      <c r="A831" s="64"/>
      <c r="B831" s="15"/>
      <c r="C831" s="75"/>
      <c r="D831" s="15" t="s">
        <v>313</v>
      </c>
      <c r="E831" s="8" t="s">
        <v>314</v>
      </c>
      <c r="F831" s="95">
        <v>133.80000000000001</v>
      </c>
      <c r="G831" s="95">
        <v>161.44203999999999</v>
      </c>
      <c r="H831" s="95">
        <v>161.44203999999999</v>
      </c>
      <c r="I831" s="212">
        <f t="shared" si="85"/>
        <v>100</v>
      </c>
      <c r="J831" s="212">
        <f t="shared" si="84"/>
        <v>120.65922272047831</v>
      </c>
    </row>
    <row r="832" spans="1:10" x14ac:dyDescent="0.25">
      <c r="A832" s="64"/>
      <c r="B832" s="15"/>
      <c r="C832" s="75"/>
      <c r="D832" s="15" t="s">
        <v>469</v>
      </c>
      <c r="E832" s="3" t="s">
        <v>470</v>
      </c>
      <c r="F832" s="95">
        <v>0</v>
      </c>
      <c r="G832" s="95">
        <v>55</v>
      </c>
      <c r="H832" s="95">
        <v>55</v>
      </c>
      <c r="I832" s="212">
        <f t="shared" si="85"/>
        <v>100</v>
      </c>
      <c r="J832" s="212"/>
    </row>
    <row r="833" spans="1:10" ht="38.25" x14ac:dyDescent="0.25">
      <c r="A833" s="77"/>
      <c r="B833" s="78"/>
      <c r="C833" s="79" t="s">
        <v>240</v>
      </c>
      <c r="D833" s="78"/>
      <c r="E833" s="80" t="s">
        <v>241</v>
      </c>
      <c r="F833" s="101">
        <f>F834</f>
        <v>1612</v>
      </c>
      <c r="G833" s="101">
        <f>G834</f>
        <v>1612</v>
      </c>
      <c r="H833" s="101">
        <f>H834</f>
        <v>1612</v>
      </c>
      <c r="I833" s="226">
        <f t="shared" si="85"/>
        <v>100</v>
      </c>
      <c r="J833" s="226">
        <f t="shared" si="84"/>
        <v>100</v>
      </c>
    </row>
    <row r="834" spans="1:10" ht="26.25" x14ac:dyDescent="0.25">
      <c r="A834" s="29"/>
      <c r="B834" s="29"/>
      <c r="C834" s="29" t="s">
        <v>242</v>
      </c>
      <c r="D834" s="29"/>
      <c r="E834" s="30" t="s">
        <v>243</v>
      </c>
      <c r="F834" s="102">
        <f>F835+F840</f>
        <v>1612</v>
      </c>
      <c r="G834" s="102">
        <f>G835+G840</f>
        <v>1612</v>
      </c>
      <c r="H834" s="102">
        <f>H835+H840</f>
        <v>1612</v>
      </c>
      <c r="I834" s="210">
        <f t="shared" si="85"/>
        <v>100</v>
      </c>
      <c r="J834" s="210">
        <f t="shared" si="84"/>
        <v>100</v>
      </c>
    </row>
    <row r="835" spans="1:10" ht="26.25" x14ac:dyDescent="0.25">
      <c r="A835" s="31"/>
      <c r="B835" s="31"/>
      <c r="C835" s="31" t="s">
        <v>258</v>
      </c>
      <c r="D835" s="34"/>
      <c r="E835" s="32" t="s">
        <v>259</v>
      </c>
      <c r="F835" s="96">
        <f>F836+F838</f>
        <v>1562</v>
      </c>
      <c r="G835" s="96">
        <f>G836+G838</f>
        <v>1562</v>
      </c>
      <c r="H835" s="96">
        <f>H836+H838</f>
        <v>1562</v>
      </c>
      <c r="I835" s="211">
        <f t="shared" si="85"/>
        <v>100</v>
      </c>
      <c r="J835" s="211">
        <f t="shared" si="84"/>
        <v>100</v>
      </c>
    </row>
    <row r="836" spans="1:10" ht="64.5" x14ac:dyDescent="0.25">
      <c r="A836" s="7"/>
      <c r="B836" s="7"/>
      <c r="C836" s="7" t="s">
        <v>260</v>
      </c>
      <c r="D836" s="7"/>
      <c r="E836" s="3" t="s">
        <v>261</v>
      </c>
      <c r="F836" s="95">
        <f>F837</f>
        <v>925</v>
      </c>
      <c r="G836" s="95">
        <f>G837</f>
        <v>925</v>
      </c>
      <c r="H836" s="95">
        <f>H837</f>
        <v>925</v>
      </c>
      <c r="I836" s="212">
        <f t="shared" si="85"/>
        <v>100</v>
      </c>
      <c r="J836" s="212">
        <f t="shared" si="84"/>
        <v>100</v>
      </c>
    </row>
    <row r="837" spans="1:10" ht="26.25" x14ac:dyDescent="0.25">
      <c r="A837" s="7"/>
      <c r="B837" s="7"/>
      <c r="C837" s="7"/>
      <c r="D837" s="7" t="s">
        <v>551</v>
      </c>
      <c r="E837" s="3" t="s">
        <v>552</v>
      </c>
      <c r="F837" s="95">
        <v>925</v>
      </c>
      <c r="G837" s="95">
        <v>925</v>
      </c>
      <c r="H837" s="95">
        <v>925</v>
      </c>
      <c r="I837" s="212">
        <f t="shared" si="85"/>
        <v>100</v>
      </c>
      <c r="J837" s="212">
        <f t="shared" si="84"/>
        <v>100</v>
      </c>
    </row>
    <row r="838" spans="1:10" ht="51.75" x14ac:dyDescent="0.25">
      <c r="A838" s="7"/>
      <c r="B838" s="7"/>
      <c r="C838" s="7" t="s">
        <v>262</v>
      </c>
      <c r="D838" s="7"/>
      <c r="E838" s="3" t="s">
        <v>263</v>
      </c>
      <c r="F838" s="95">
        <f>F839</f>
        <v>637</v>
      </c>
      <c r="G838" s="95">
        <f>G839</f>
        <v>637</v>
      </c>
      <c r="H838" s="95">
        <f>H839</f>
        <v>637</v>
      </c>
      <c r="I838" s="212">
        <f t="shared" ref="I838:I901" si="91">H838/G838*100</f>
        <v>100</v>
      </c>
      <c r="J838" s="212">
        <f t="shared" ref="J838:J901" si="92">G838/F838*100</f>
        <v>100</v>
      </c>
    </row>
    <row r="839" spans="1:10" s="47" customFormat="1" ht="26.25" x14ac:dyDescent="0.25">
      <c r="A839" s="7"/>
      <c r="B839" s="7"/>
      <c r="C839" s="7"/>
      <c r="D839" s="7" t="s">
        <v>551</v>
      </c>
      <c r="E839" s="3" t="s">
        <v>552</v>
      </c>
      <c r="F839" s="95">
        <v>637</v>
      </c>
      <c r="G839" s="95">
        <v>637</v>
      </c>
      <c r="H839" s="95">
        <v>637</v>
      </c>
      <c r="I839" s="212">
        <f t="shared" si="91"/>
        <v>100</v>
      </c>
      <c r="J839" s="212">
        <f t="shared" si="92"/>
        <v>100</v>
      </c>
    </row>
    <row r="840" spans="1:10" x14ac:dyDescent="0.25">
      <c r="A840" s="31"/>
      <c r="B840" s="31"/>
      <c r="C840" s="31" t="s">
        <v>264</v>
      </c>
      <c r="D840" s="34"/>
      <c r="E840" s="32" t="s">
        <v>265</v>
      </c>
      <c r="F840" s="96">
        <f t="shared" ref="F840:H841" si="93">F841</f>
        <v>50</v>
      </c>
      <c r="G840" s="96">
        <f t="shared" si="93"/>
        <v>50</v>
      </c>
      <c r="H840" s="96">
        <f t="shared" si="93"/>
        <v>50</v>
      </c>
      <c r="I840" s="211">
        <f t="shared" si="91"/>
        <v>100</v>
      </c>
      <c r="J840" s="211">
        <f t="shared" si="92"/>
        <v>100</v>
      </c>
    </row>
    <row r="841" spans="1:10" ht="26.25" x14ac:dyDescent="0.25">
      <c r="A841" s="7"/>
      <c r="B841" s="7"/>
      <c r="C841" s="7" t="s">
        <v>266</v>
      </c>
      <c r="D841" s="7"/>
      <c r="E841" s="3" t="s">
        <v>512</v>
      </c>
      <c r="F841" s="95">
        <f t="shared" si="93"/>
        <v>50</v>
      </c>
      <c r="G841" s="95">
        <f t="shared" si="93"/>
        <v>50</v>
      </c>
      <c r="H841" s="95">
        <f t="shared" si="93"/>
        <v>50</v>
      </c>
      <c r="I841" s="212">
        <f t="shared" si="91"/>
        <v>100</v>
      </c>
      <c r="J841" s="212">
        <f t="shared" si="92"/>
        <v>100</v>
      </c>
    </row>
    <row r="842" spans="1:10" ht="26.25" x14ac:dyDescent="0.25">
      <c r="A842" s="7"/>
      <c r="B842" s="7"/>
      <c r="C842" s="7"/>
      <c r="D842" s="7" t="s">
        <v>551</v>
      </c>
      <c r="E842" s="3" t="s">
        <v>552</v>
      </c>
      <c r="F842" s="95">
        <v>50</v>
      </c>
      <c r="G842" s="95">
        <v>50</v>
      </c>
      <c r="H842" s="95">
        <v>50</v>
      </c>
      <c r="I842" s="212">
        <f t="shared" si="91"/>
        <v>100</v>
      </c>
      <c r="J842" s="212">
        <f t="shared" si="92"/>
        <v>100</v>
      </c>
    </row>
    <row r="843" spans="1:10" x14ac:dyDescent="0.25">
      <c r="A843" s="201"/>
      <c r="B843" s="141"/>
      <c r="C843" s="84" t="s">
        <v>456</v>
      </c>
      <c r="D843" s="83"/>
      <c r="E843" s="85" t="s">
        <v>457</v>
      </c>
      <c r="F843" s="142">
        <v>0</v>
      </c>
      <c r="G843" s="142">
        <v>39.50853</v>
      </c>
      <c r="H843" s="142">
        <v>39.50853</v>
      </c>
      <c r="I843" s="228">
        <f t="shared" si="91"/>
        <v>100</v>
      </c>
      <c r="J843" s="228"/>
    </row>
    <row r="844" spans="1:10" ht="39" x14ac:dyDescent="0.25">
      <c r="A844" s="202"/>
      <c r="B844" s="59"/>
      <c r="C844" s="59" t="s">
        <v>465</v>
      </c>
      <c r="D844" s="59"/>
      <c r="E844" s="61" t="s">
        <v>466</v>
      </c>
      <c r="F844" s="111">
        <v>0</v>
      </c>
      <c r="G844" s="111">
        <v>39.50853</v>
      </c>
      <c r="H844" s="111">
        <v>39.50853</v>
      </c>
      <c r="I844" s="222">
        <f t="shared" si="91"/>
        <v>100</v>
      </c>
      <c r="J844" s="222"/>
    </row>
    <row r="845" spans="1:10" ht="26.25" x14ac:dyDescent="0.25">
      <c r="A845" s="7"/>
      <c r="B845" s="7"/>
      <c r="C845" s="7" t="s">
        <v>482</v>
      </c>
      <c r="D845" s="7"/>
      <c r="E845" s="3" t="s">
        <v>483</v>
      </c>
      <c r="F845" s="95">
        <v>0</v>
      </c>
      <c r="G845" s="106">
        <v>25.247959999999999</v>
      </c>
      <c r="H845" s="106">
        <v>25.247959999999999</v>
      </c>
      <c r="I845" s="212">
        <f t="shared" si="91"/>
        <v>100</v>
      </c>
      <c r="J845" s="212"/>
    </row>
    <row r="846" spans="1:10" x14ac:dyDescent="0.25">
      <c r="A846" s="7"/>
      <c r="B846" s="7"/>
      <c r="C846" s="7"/>
      <c r="D846" s="7" t="s">
        <v>469</v>
      </c>
      <c r="E846" s="3" t="s">
        <v>470</v>
      </c>
      <c r="F846" s="95">
        <v>0</v>
      </c>
      <c r="G846" s="106">
        <v>25.247959999999999</v>
      </c>
      <c r="H846" s="106">
        <v>25.247959999999999</v>
      </c>
      <c r="I846" s="212">
        <f t="shared" si="91"/>
        <v>100</v>
      </c>
      <c r="J846" s="212"/>
    </row>
    <row r="847" spans="1:10" x14ac:dyDescent="0.25">
      <c r="A847" s="7"/>
      <c r="B847" s="7"/>
      <c r="C847" s="75" t="s">
        <v>811</v>
      </c>
      <c r="D847" s="15"/>
      <c r="E847" s="1" t="s">
        <v>812</v>
      </c>
      <c r="F847" s="95">
        <v>0</v>
      </c>
      <c r="G847" s="106">
        <v>14.26057</v>
      </c>
      <c r="H847" s="106">
        <v>14.26057</v>
      </c>
      <c r="I847" s="212">
        <f t="shared" si="91"/>
        <v>100</v>
      </c>
      <c r="J847" s="212"/>
    </row>
    <row r="848" spans="1:10" ht="51.75" x14ac:dyDescent="0.25">
      <c r="A848" s="7"/>
      <c r="B848" s="7"/>
      <c r="C848" s="75"/>
      <c r="D848" s="15" t="s">
        <v>461</v>
      </c>
      <c r="E848" s="3" t="s">
        <v>462</v>
      </c>
      <c r="F848" s="95">
        <v>0</v>
      </c>
      <c r="G848" s="106">
        <v>14.26057</v>
      </c>
      <c r="H848" s="106">
        <v>14.26057</v>
      </c>
      <c r="I848" s="212">
        <f t="shared" si="91"/>
        <v>100</v>
      </c>
      <c r="J848" s="212"/>
    </row>
    <row r="849" spans="1:10" x14ac:dyDescent="0.25">
      <c r="A849" s="64"/>
      <c r="B849" s="16">
        <v>1000</v>
      </c>
      <c r="C849" s="70"/>
      <c r="D849" s="69"/>
      <c r="E849" s="71" t="s">
        <v>614</v>
      </c>
      <c r="F849" s="100">
        <f t="shared" ref="F849:H853" si="94">F850</f>
        <v>425</v>
      </c>
      <c r="G849" s="100">
        <f t="shared" si="94"/>
        <v>385.96965</v>
      </c>
      <c r="H849" s="100">
        <f t="shared" si="94"/>
        <v>385.96965</v>
      </c>
      <c r="I849" s="208">
        <f t="shared" si="91"/>
        <v>100</v>
      </c>
      <c r="J849" s="208">
        <f t="shared" si="92"/>
        <v>90.816388235294127</v>
      </c>
    </row>
    <row r="850" spans="1:10" x14ac:dyDescent="0.25">
      <c r="A850" s="69"/>
      <c r="B850" s="16">
        <v>1003</v>
      </c>
      <c r="C850" s="70"/>
      <c r="D850" s="69"/>
      <c r="E850" s="71" t="s">
        <v>618</v>
      </c>
      <c r="F850" s="100">
        <f t="shared" si="94"/>
        <v>425</v>
      </c>
      <c r="G850" s="100">
        <f t="shared" si="94"/>
        <v>385.96965</v>
      </c>
      <c r="H850" s="100">
        <f t="shared" si="94"/>
        <v>385.96965</v>
      </c>
      <c r="I850" s="208">
        <f t="shared" si="91"/>
        <v>100</v>
      </c>
      <c r="J850" s="208">
        <f t="shared" si="92"/>
        <v>90.816388235294127</v>
      </c>
    </row>
    <row r="851" spans="1:10" ht="25.5" x14ac:dyDescent="0.25">
      <c r="A851" s="90"/>
      <c r="B851" s="16"/>
      <c r="C851" s="70" t="s">
        <v>4</v>
      </c>
      <c r="D851" s="69"/>
      <c r="E851" s="74" t="s">
        <v>5</v>
      </c>
      <c r="F851" s="100">
        <f t="shared" si="94"/>
        <v>425</v>
      </c>
      <c r="G851" s="100">
        <f t="shared" si="94"/>
        <v>385.96965</v>
      </c>
      <c r="H851" s="100">
        <f t="shared" si="94"/>
        <v>385.96965</v>
      </c>
      <c r="I851" s="208">
        <f t="shared" si="91"/>
        <v>100</v>
      </c>
      <c r="J851" s="208">
        <f t="shared" si="92"/>
        <v>90.816388235294127</v>
      </c>
    </row>
    <row r="852" spans="1:10" ht="25.5" x14ac:dyDescent="0.25">
      <c r="A852" s="77"/>
      <c r="B852" s="78"/>
      <c r="C852" s="79" t="s">
        <v>60</v>
      </c>
      <c r="D852" s="78"/>
      <c r="E852" s="80" t="s">
        <v>61</v>
      </c>
      <c r="F852" s="101">
        <f t="shared" si="94"/>
        <v>425</v>
      </c>
      <c r="G852" s="101">
        <f t="shared" si="94"/>
        <v>385.96965</v>
      </c>
      <c r="H852" s="101">
        <f t="shared" si="94"/>
        <v>385.96965</v>
      </c>
      <c r="I852" s="226">
        <f t="shared" si="91"/>
        <v>100</v>
      </c>
      <c r="J852" s="226">
        <f t="shared" si="92"/>
        <v>90.816388235294127</v>
      </c>
    </row>
    <row r="853" spans="1:10" x14ac:dyDescent="0.25">
      <c r="A853" s="29"/>
      <c r="B853" s="29"/>
      <c r="C853" s="29" t="s">
        <v>142</v>
      </c>
      <c r="D853" s="29"/>
      <c r="E853" s="30" t="s">
        <v>143</v>
      </c>
      <c r="F853" s="102">
        <f t="shared" si="94"/>
        <v>425</v>
      </c>
      <c r="G853" s="102">
        <f t="shared" si="94"/>
        <v>385.96965</v>
      </c>
      <c r="H853" s="102">
        <f t="shared" si="94"/>
        <v>385.96965</v>
      </c>
      <c r="I853" s="210">
        <f t="shared" si="91"/>
        <v>100</v>
      </c>
      <c r="J853" s="210">
        <f t="shared" si="92"/>
        <v>90.816388235294127</v>
      </c>
    </row>
    <row r="854" spans="1:10" ht="26.25" x14ac:dyDescent="0.25">
      <c r="A854" s="31"/>
      <c r="B854" s="31"/>
      <c r="C854" s="31" t="s">
        <v>150</v>
      </c>
      <c r="D854" s="34"/>
      <c r="E854" s="32" t="s">
        <v>151</v>
      </c>
      <c r="F854" s="96">
        <f>F855+F857</f>
        <v>425</v>
      </c>
      <c r="G854" s="96">
        <f>G855+G857</f>
        <v>385.96965</v>
      </c>
      <c r="H854" s="96">
        <f>H855+H857</f>
        <v>385.96965</v>
      </c>
      <c r="I854" s="211">
        <f t="shared" si="91"/>
        <v>100</v>
      </c>
      <c r="J854" s="211">
        <f t="shared" si="92"/>
        <v>90.816388235294127</v>
      </c>
    </row>
    <row r="855" spans="1:10" ht="51" x14ac:dyDescent="0.25">
      <c r="A855" s="90"/>
      <c r="B855" s="15"/>
      <c r="C855" s="75" t="s">
        <v>154</v>
      </c>
      <c r="D855" s="15"/>
      <c r="E855" s="1" t="s">
        <v>643</v>
      </c>
      <c r="F855" s="95">
        <v>379.6</v>
      </c>
      <c r="G855" s="95">
        <f>G856</f>
        <v>346.76965000000001</v>
      </c>
      <c r="H855" s="95">
        <f>H856</f>
        <v>346.76965000000001</v>
      </c>
      <c r="I855" s="212">
        <f t="shared" si="91"/>
        <v>100</v>
      </c>
      <c r="J855" s="212">
        <f t="shared" si="92"/>
        <v>91.351330347734461</v>
      </c>
    </row>
    <row r="856" spans="1:10" ht="25.5" x14ac:dyDescent="0.25">
      <c r="A856" s="90"/>
      <c r="B856" s="15"/>
      <c r="C856" s="75"/>
      <c r="D856" s="15" t="s">
        <v>551</v>
      </c>
      <c r="E856" s="8" t="s">
        <v>552</v>
      </c>
      <c r="F856" s="95">
        <v>379.6</v>
      </c>
      <c r="G856" s="95">
        <v>346.76965000000001</v>
      </c>
      <c r="H856" s="95">
        <v>346.76965000000001</v>
      </c>
      <c r="I856" s="212">
        <f t="shared" si="91"/>
        <v>100</v>
      </c>
      <c r="J856" s="212">
        <f t="shared" si="92"/>
        <v>91.351330347734461</v>
      </c>
    </row>
    <row r="857" spans="1:10" ht="25.5" x14ac:dyDescent="0.25">
      <c r="A857" s="69"/>
      <c r="B857" s="15"/>
      <c r="C857" s="75" t="s">
        <v>156</v>
      </c>
      <c r="D857" s="15"/>
      <c r="E857" s="1" t="s">
        <v>157</v>
      </c>
      <c r="F857" s="95">
        <f>F858</f>
        <v>45.4</v>
      </c>
      <c r="G857" s="95">
        <f>G858</f>
        <v>39.200000000000003</v>
      </c>
      <c r="H857" s="95">
        <f>H858</f>
        <v>39.200000000000003</v>
      </c>
      <c r="I857" s="212">
        <f t="shared" si="91"/>
        <v>100</v>
      </c>
      <c r="J857" s="212">
        <f t="shared" si="92"/>
        <v>86.343612334801762</v>
      </c>
    </row>
    <row r="858" spans="1:10" ht="25.5" x14ac:dyDescent="0.25">
      <c r="A858" s="64"/>
      <c r="B858" s="15"/>
      <c r="C858" s="75"/>
      <c r="D858" s="15" t="s">
        <v>313</v>
      </c>
      <c r="E858" s="8" t="s">
        <v>314</v>
      </c>
      <c r="F858" s="95">
        <f>F859+F860</f>
        <v>45.4</v>
      </c>
      <c r="G858" s="95">
        <f>G859+G860</f>
        <v>39.200000000000003</v>
      </c>
      <c r="H858" s="95">
        <f>H859+H860</f>
        <v>39.200000000000003</v>
      </c>
      <c r="I858" s="212">
        <f t="shared" si="91"/>
        <v>100</v>
      </c>
      <c r="J858" s="212">
        <f t="shared" si="92"/>
        <v>86.343612334801762</v>
      </c>
    </row>
    <row r="859" spans="1:10" x14ac:dyDescent="0.25">
      <c r="A859" s="64"/>
      <c r="B859" s="15"/>
      <c r="C859" s="75"/>
      <c r="D859" s="15"/>
      <c r="E859" s="1" t="s">
        <v>90</v>
      </c>
      <c r="F859" s="95">
        <v>30.3</v>
      </c>
      <c r="G859" s="95">
        <v>26.126940000000001</v>
      </c>
      <c r="H859" s="95">
        <v>26.126940000000001</v>
      </c>
      <c r="I859" s="212">
        <f t="shared" si="91"/>
        <v>100</v>
      </c>
      <c r="J859" s="212">
        <f t="shared" si="92"/>
        <v>86.227524752475247</v>
      </c>
    </row>
    <row r="860" spans="1:10" x14ac:dyDescent="0.25">
      <c r="A860" s="69"/>
      <c r="B860" s="15"/>
      <c r="C860" s="75"/>
      <c r="D860" s="15"/>
      <c r="E860" s="1" t="s">
        <v>91</v>
      </c>
      <c r="F860" s="95">
        <v>15.1</v>
      </c>
      <c r="G860" s="95">
        <v>13.07306</v>
      </c>
      <c r="H860" s="95">
        <v>13.07306</v>
      </c>
      <c r="I860" s="212">
        <f t="shared" si="91"/>
        <v>100</v>
      </c>
      <c r="J860" s="212">
        <f t="shared" si="92"/>
        <v>86.57655629139073</v>
      </c>
    </row>
    <row r="861" spans="1:10" x14ac:dyDescent="0.25">
      <c r="A861" s="90"/>
      <c r="B861" s="16">
        <v>1100</v>
      </c>
      <c r="C861" s="70"/>
      <c r="D861" s="69"/>
      <c r="E861" s="71" t="s">
        <v>632</v>
      </c>
      <c r="F861" s="100">
        <f t="shared" ref="F861:H864" si="95">F862</f>
        <v>66</v>
      </c>
      <c r="G861" s="100">
        <f t="shared" si="95"/>
        <v>66</v>
      </c>
      <c r="H861" s="100">
        <f t="shared" si="95"/>
        <v>66</v>
      </c>
      <c r="I861" s="208">
        <f t="shared" si="91"/>
        <v>100</v>
      </c>
      <c r="J861" s="208">
        <f t="shared" si="92"/>
        <v>100</v>
      </c>
    </row>
    <row r="862" spans="1:10" x14ac:dyDescent="0.25">
      <c r="A862" s="90"/>
      <c r="B862" s="16" t="s">
        <v>633</v>
      </c>
      <c r="C862" s="70"/>
      <c r="D862" s="16"/>
      <c r="E862" s="74" t="s">
        <v>634</v>
      </c>
      <c r="F862" s="100">
        <f t="shared" si="95"/>
        <v>66</v>
      </c>
      <c r="G862" s="100">
        <f t="shared" si="95"/>
        <v>66</v>
      </c>
      <c r="H862" s="100">
        <f t="shared" si="95"/>
        <v>66</v>
      </c>
      <c r="I862" s="208">
        <f t="shared" si="91"/>
        <v>100</v>
      </c>
      <c r="J862" s="208">
        <f t="shared" si="92"/>
        <v>100</v>
      </c>
    </row>
    <row r="863" spans="1:10" ht="25.5" x14ac:dyDescent="0.25">
      <c r="A863" s="90"/>
      <c r="B863" s="16"/>
      <c r="C863" s="70" t="s">
        <v>4</v>
      </c>
      <c r="D863" s="16"/>
      <c r="E863" s="74" t="s">
        <v>5</v>
      </c>
      <c r="F863" s="100">
        <f t="shared" si="95"/>
        <v>66</v>
      </c>
      <c r="G863" s="100">
        <f t="shared" si="95"/>
        <v>66</v>
      </c>
      <c r="H863" s="100">
        <f t="shared" si="95"/>
        <v>66</v>
      </c>
      <c r="I863" s="208">
        <f t="shared" si="91"/>
        <v>100</v>
      </c>
      <c r="J863" s="208">
        <f t="shared" si="92"/>
        <v>100</v>
      </c>
    </row>
    <row r="864" spans="1:10" ht="25.5" x14ac:dyDescent="0.25">
      <c r="A864" s="77"/>
      <c r="B864" s="78"/>
      <c r="C864" s="79" t="s">
        <v>289</v>
      </c>
      <c r="D864" s="78"/>
      <c r="E864" s="80" t="s">
        <v>290</v>
      </c>
      <c r="F864" s="101">
        <f t="shared" si="95"/>
        <v>66</v>
      </c>
      <c r="G864" s="101">
        <f t="shared" si="95"/>
        <v>66</v>
      </c>
      <c r="H864" s="101">
        <f t="shared" si="95"/>
        <v>66</v>
      </c>
      <c r="I864" s="226">
        <f t="shared" si="91"/>
        <v>100</v>
      </c>
      <c r="J864" s="226">
        <f t="shared" si="92"/>
        <v>100</v>
      </c>
    </row>
    <row r="865" spans="1:10" ht="39" x14ac:dyDescent="0.25">
      <c r="A865" s="31"/>
      <c r="B865" s="31"/>
      <c r="C865" s="31" t="s">
        <v>291</v>
      </c>
      <c r="D865" s="31"/>
      <c r="E865" s="32" t="s">
        <v>292</v>
      </c>
      <c r="F865" s="96">
        <f t="shared" ref="F865:H866" si="96">F866</f>
        <v>66</v>
      </c>
      <c r="G865" s="96">
        <f t="shared" si="96"/>
        <v>66</v>
      </c>
      <c r="H865" s="96">
        <f t="shared" si="96"/>
        <v>66</v>
      </c>
      <c r="I865" s="211">
        <f t="shared" si="91"/>
        <v>100</v>
      </c>
      <c r="J865" s="211">
        <f t="shared" si="92"/>
        <v>100</v>
      </c>
    </row>
    <row r="866" spans="1:10" ht="53.25" customHeight="1" x14ac:dyDescent="0.25">
      <c r="A866" s="65"/>
      <c r="B866" s="65"/>
      <c r="C866" s="7" t="s">
        <v>293</v>
      </c>
      <c r="D866" s="7"/>
      <c r="E866" s="3" t="s">
        <v>294</v>
      </c>
      <c r="F866" s="95">
        <f>F867</f>
        <v>66</v>
      </c>
      <c r="G866" s="95">
        <f t="shared" si="96"/>
        <v>66</v>
      </c>
      <c r="H866" s="95">
        <f t="shared" si="96"/>
        <v>66</v>
      </c>
      <c r="I866" s="212">
        <f t="shared" si="91"/>
        <v>100</v>
      </c>
      <c r="J866" s="212">
        <f t="shared" si="92"/>
        <v>100</v>
      </c>
    </row>
    <row r="867" spans="1:10" ht="26.25" x14ac:dyDescent="0.25">
      <c r="A867" s="65"/>
      <c r="B867" s="65"/>
      <c r="C867" s="7"/>
      <c r="D867" s="7" t="s">
        <v>551</v>
      </c>
      <c r="E867" s="3" t="s">
        <v>552</v>
      </c>
      <c r="F867" s="95">
        <v>66</v>
      </c>
      <c r="G867" s="95">
        <v>66</v>
      </c>
      <c r="H867" s="95">
        <v>66</v>
      </c>
      <c r="I867" s="212">
        <f t="shared" si="91"/>
        <v>100</v>
      </c>
      <c r="J867" s="212">
        <f t="shared" si="92"/>
        <v>100</v>
      </c>
    </row>
    <row r="868" spans="1:10" x14ac:dyDescent="0.25">
      <c r="A868" s="90"/>
      <c r="B868" s="16">
        <v>1200</v>
      </c>
      <c r="C868" s="70"/>
      <c r="D868" s="69"/>
      <c r="E868" s="71" t="s">
        <v>644</v>
      </c>
      <c r="F868" s="100">
        <f>F869</f>
        <v>1368.8</v>
      </c>
      <c r="G868" s="100">
        <f t="shared" ref="G868:H871" si="97">G869</f>
        <v>1368.84051</v>
      </c>
      <c r="H868" s="100">
        <f t="shared" si="97"/>
        <v>1368.84051</v>
      </c>
      <c r="I868" s="208">
        <f t="shared" si="91"/>
        <v>100</v>
      </c>
      <c r="J868" s="208">
        <f t="shared" si="92"/>
        <v>100.00295952659263</v>
      </c>
    </row>
    <row r="869" spans="1:10" x14ac:dyDescent="0.25">
      <c r="A869" s="69"/>
      <c r="B869" s="16">
        <v>1202</v>
      </c>
      <c r="C869" s="70"/>
      <c r="D869" s="69"/>
      <c r="E869" s="71" t="s">
        <v>645</v>
      </c>
      <c r="F869" s="100">
        <f>F870</f>
        <v>1368.8</v>
      </c>
      <c r="G869" s="100">
        <f t="shared" si="97"/>
        <v>1368.84051</v>
      </c>
      <c r="H869" s="100">
        <f t="shared" si="97"/>
        <v>1368.84051</v>
      </c>
      <c r="I869" s="208">
        <f t="shared" si="91"/>
        <v>100</v>
      </c>
      <c r="J869" s="208">
        <f t="shared" si="92"/>
        <v>100.00295952659263</v>
      </c>
    </row>
    <row r="870" spans="1:10" ht="25.5" x14ac:dyDescent="0.25">
      <c r="A870" s="69"/>
      <c r="B870" s="16"/>
      <c r="C870" s="70" t="s">
        <v>4</v>
      </c>
      <c r="D870" s="69"/>
      <c r="E870" s="74" t="s">
        <v>5</v>
      </c>
      <c r="F870" s="100">
        <f>F871</f>
        <v>1368.8</v>
      </c>
      <c r="G870" s="100">
        <f t="shared" si="97"/>
        <v>1368.84051</v>
      </c>
      <c r="H870" s="100">
        <f t="shared" si="97"/>
        <v>1368.84051</v>
      </c>
      <c r="I870" s="208">
        <f t="shared" si="91"/>
        <v>100</v>
      </c>
      <c r="J870" s="208">
        <f t="shared" si="92"/>
        <v>100.00295952659263</v>
      </c>
    </row>
    <row r="871" spans="1:10" ht="38.25" x14ac:dyDescent="0.25">
      <c r="A871" s="89"/>
      <c r="B871" s="78"/>
      <c r="C871" s="79" t="s">
        <v>240</v>
      </c>
      <c r="D871" s="78"/>
      <c r="E871" s="80" t="s">
        <v>241</v>
      </c>
      <c r="F871" s="101">
        <f>F872</f>
        <v>1368.8</v>
      </c>
      <c r="G871" s="101">
        <f t="shared" si="97"/>
        <v>1368.84051</v>
      </c>
      <c r="H871" s="101">
        <f t="shared" si="97"/>
        <v>1368.84051</v>
      </c>
      <c r="I871" s="226">
        <f t="shared" si="91"/>
        <v>100</v>
      </c>
      <c r="J871" s="226">
        <f t="shared" si="92"/>
        <v>100.00295952659263</v>
      </c>
    </row>
    <row r="872" spans="1:10" x14ac:dyDescent="0.25">
      <c r="A872" s="29"/>
      <c r="B872" s="29"/>
      <c r="C872" s="29" t="s">
        <v>284</v>
      </c>
      <c r="D872" s="29"/>
      <c r="E872" s="30" t="s">
        <v>285</v>
      </c>
      <c r="F872" s="102">
        <f t="shared" ref="F872:H873" si="98">F873</f>
        <v>1368.8</v>
      </c>
      <c r="G872" s="102">
        <f t="shared" si="98"/>
        <v>1368.84051</v>
      </c>
      <c r="H872" s="102">
        <f t="shared" si="98"/>
        <v>1368.84051</v>
      </c>
      <c r="I872" s="210">
        <f t="shared" si="91"/>
        <v>100</v>
      </c>
      <c r="J872" s="210">
        <f t="shared" si="92"/>
        <v>100.00295952659263</v>
      </c>
    </row>
    <row r="873" spans="1:10" ht="51.75" x14ac:dyDescent="0.25">
      <c r="A873" s="31"/>
      <c r="B873" s="31"/>
      <c r="C873" s="31" t="s">
        <v>286</v>
      </c>
      <c r="D873" s="31"/>
      <c r="E873" s="32" t="s">
        <v>287</v>
      </c>
      <c r="F873" s="96">
        <f t="shared" si="98"/>
        <v>1368.8</v>
      </c>
      <c r="G873" s="96">
        <f t="shared" si="98"/>
        <v>1368.84051</v>
      </c>
      <c r="H873" s="96">
        <f t="shared" si="98"/>
        <v>1368.84051</v>
      </c>
      <c r="I873" s="211">
        <f t="shared" si="91"/>
        <v>100</v>
      </c>
      <c r="J873" s="211">
        <f t="shared" si="92"/>
        <v>100.00295952659263</v>
      </c>
    </row>
    <row r="874" spans="1:10" ht="26.25" x14ac:dyDescent="0.25">
      <c r="A874" s="65"/>
      <c r="B874" s="65"/>
      <c r="C874" s="7" t="s">
        <v>288</v>
      </c>
      <c r="D874" s="7"/>
      <c r="E874" s="3" t="s">
        <v>662</v>
      </c>
      <c r="F874" s="95">
        <f>1396.2-27.4</f>
        <v>1368.8</v>
      </c>
      <c r="G874" s="95">
        <f>G875</f>
        <v>1368.84051</v>
      </c>
      <c r="H874" s="95">
        <f>H875</f>
        <v>1368.84051</v>
      </c>
      <c r="I874" s="212">
        <f t="shared" si="91"/>
        <v>100</v>
      </c>
      <c r="J874" s="212">
        <f t="shared" si="92"/>
        <v>100.00295952659263</v>
      </c>
    </row>
    <row r="875" spans="1:10" ht="26.25" x14ac:dyDescent="0.25">
      <c r="A875" s="65"/>
      <c r="B875" s="65"/>
      <c r="C875" s="7"/>
      <c r="D875" s="7" t="s">
        <v>551</v>
      </c>
      <c r="E875" s="3" t="s">
        <v>552</v>
      </c>
      <c r="F875" s="95">
        <f>1396.2-27.4</f>
        <v>1368.8</v>
      </c>
      <c r="G875" s="95">
        <v>1368.84051</v>
      </c>
      <c r="H875" s="95">
        <v>1368.84051</v>
      </c>
      <c r="I875" s="212">
        <f t="shared" si="91"/>
        <v>100</v>
      </c>
      <c r="J875" s="212">
        <f t="shared" si="92"/>
        <v>100.00295952659263</v>
      </c>
    </row>
    <row r="876" spans="1:10" x14ac:dyDescent="0.25">
      <c r="A876" s="67">
        <v>636</v>
      </c>
      <c r="B876" s="87"/>
      <c r="C876" s="88"/>
      <c r="D876" s="67"/>
      <c r="E876" s="68" t="s">
        <v>646</v>
      </c>
      <c r="F876" s="110">
        <f t="shared" ref="F876:H878" si="99">F877</f>
        <v>2924.8</v>
      </c>
      <c r="G876" s="110">
        <f t="shared" si="99"/>
        <v>2924.8</v>
      </c>
      <c r="H876" s="110">
        <f t="shared" si="99"/>
        <v>2924.799</v>
      </c>
      <c r="I876" s="221">
        <f t="shared" si="91"/>
        <v>99.999965809627994</v>
      </c>
      <c r="J876" s="221">
        <f t="shared" si="92"/>
        <v>100</v>
      </c>
    </row>
    <row r="877" spans="1:10" x14ac:dyDescent="0.25">
      <c r="A877" s="64"/>
      <c r="B877" s="16" t="s">
        <v>558</v>
      </c>
      <c r="C877" s="70"/>
      <c r="D877" s="69"/>
      <c r="E877" s="71" t="s">
        <v>665</v>
      </c>
      <c r="F877" s="100">
        <f t="shared" si="99"/>
        <v>2924.8</v>
      </c>
      <c r="G877" s="100">
        <f t="shared" si="99"/>
        <v>2924.8</v>
      </c>
      <c r="H877" s="100">
        <f t="shared" si="99"/>
        <v>2924.799</v>
      </c>
      <c r="I877" s="208">
        <f t="shared" si="91"/>
        <v>99.999965809627994</v>
      </c>
      <c r="J877" s="208">
        <f t="shared" si="92"/>
        <v>100</v>
      </c>
    </row>
    <row r="878" spans="1:10" ht="38.25" x14ac:dyDescent="0.25">
      <c r="A878" s="64"/>
      <c r="B878" s="16" t="s">
        <v>647</v>
      </c>
      <c r="C878" s="70"/>
      <c r="D878" s="16"/>
      <c r="E878" s="74" t="s">
        <v>648</v>
      </c>
      <c r="F878" s="100">
        <f t="shared" si="99"/>
        <v>2924.8</v>
      </c>
      <c r="G878" s="100">
        <f t="shared" si="99"/>
        <v>2924.8</v>
      </c>
      <c r="H878" s="100">
        <f t="shared" si="99"/>
        <v>2924.799</v>
      </c>
      <c r="I878" s="208">
        <f t="shared" si="91"/>
        <v>99.999965809627994</v>
      </c>
      <c r="J878" s="208">
        <f t="shared" si="92"/>
        <v>100</v>
      </c>
    </row>
    <row r="879" spans="1:10" x14ac:dyDescent="0.25">
      <c r="A879" s="135"/>
      <c r="B879" s="136"/>
      <c r="C879" s="84" t="s">
        <v>563</v>
      </c>
      <c r="D879" s="83"/>
      <c r="E879" s="85" t="s">
        <v>564</v>
      </c>
      <c r="F879" s="137">
        <f>F880+F888</f>
        <v>2924.8</v>
      </c>
      <c r="G879" s="137">
        <f>G880+G888</f>
        <v>2924.8</v>
      </c>
      <c r="H879" s="137">
        <f>H880+H888</f>
        <v>2924.799</v>
      </c>
      <c r="I879" s="230">
        <f t="shared" si="91"/>
        <v>99.999965809627994</v>
      </c>
      <c r="J879" s="230">
        <f t="shared" si="92"/>
        <v>100</v>
      </c>
    </row>
    <row r="880" spans="1:10" s="37" customFormat="1" ht="26.25" x14ac:dyDescent="0.25">
      <c r="A880" s="93"/>
      <c r="B880" s="93"/>
      <c r="C880" s="128" t="s">
        <v>458</v>
      </c>
      <c r="D880" s="60"/>
      <c r="E880" s="61" t="s">
        <v>459</v>
      </c>
      <c r="F880" s="111">
        <f>F881+F883+F886</f>
        <v>2804.8</v>
      </c>
      <c r="G880" s="111">
        <f>G881+G883+G886</f>
        <v>2804.8</v>
      </c>
      <c r="H880" s="111">
        <f>H881+H883+H886</f>
        <v>2804.799</v>
      </c>
      <c r="I880" s="222">
        <f t="shared" si="91"/>
        <v>99.999964346833991</v>
      </c>
      <c r="J880" s="222">
        <f t="shared" si="92"/>
        <v>100</v>
      </c>
    </row>
    <row r="881" spans="1:10" ht="26.25" x14ac:dyDescent="0.25">
      <c r="A881" s="65"/>
      <c r="B881" s="65"/>
      <c r="C881" s="7" t="s">
        <v>460</v>
      </c>
      <c r="D881" s="7"/>
      <c r="E881" s="3" t="s">
        <v>680</v>
      </c>
      <c r="F881" s="95">
        <v>1164</v>
      </c>
      <c r="G881" s="95">
        <v>1164</v>
      </c>
      <c r="H881" s="95">
        <v>1164</v>
      </c>
      <c r="I881" s="212">
        <f t="shared" si="91"/>
        <v>100</v>
      </c>
      <c r="J881" s="212">
        <f t="shared" si="92"/>
        <v>100</v>
      </c>
    </row>
    <row r="882" spans="1:10" ht="51.75" x14ac:dyDescent="0.25">
      <c r="A882" s="65"/>
      <c r="B882" s="65"/>
      <c r="C882" s="7"/>
      <c r="D882" s="7" t="s">
        <v>461</v>
      </c>
      <c r="E882" s="3" t="s">
        <v>462</v>
      </c>
      <c r="F882" s="107">
        <v>1164</v>
      </c>
      <c r="G882" s="107">
        <v>1164</v>
      </c>
      <c r="H882" s="107">
        <v>1164</v>
      </c>
      <c r="I882" s="214">
        <f t="shared" si="91"/>
        <v>100</v>
      </c>
      <c r="J882" s="214">
        <f t="shared" si="92"/>
        <v>100</v>
      </c>
    </row>
    <row r="883" spans="1:10" ht="26.25" x14ac:dyDescent="0.25">
      <c r="A883" s="65"/>
      <c r="B883" s="65"/>
      <c r="C883" s="7" t="s">
        <v>463</v>
      </c>
      <c r="D883" s="7"/>
      <c r="E883" s="3" t="s">
        <v>464</v>
      </c>
      <c r="F883" s="107">
        <f>F884+F885</f>
        <v>1625.8</v>
      </c>
      <c r="G883" s="107">
        <f>G884+G885</f>
        <v>1625.8</v>
      </c>
      <c r="H883" s="107">
        <f>H884+H885</f>
        <v>1625.8</v>
      </c>
      <c r="I883" s="214">
        <f t="shared" si="91"/>
        <v>100</v>
      </c>
      <c r="J883" s="214">
        <f t="shared" si="92"/>
        <v>100</v>
      </c>
    </row>
    <row r="884" spans="1:10" ht="51.75" x14ac:dyDescent="0.25">
      <c r="A884" s="65"/>
      <c r="B884" s="65"/>
      <c r="C884" s="7"/>
      <c r="D884" s="7" t="s">
        <v>461</v>
      </c>
      <c r="E884" s="3" t="s">
        <v>462</v>
      </c>
      <c r="F884" s="107">
        <v>1576.5</v>
      </c>
      <c r="G884" s="107">
        <v>1576.5</v>
      </c>
      <c r="H884" s="107">
        <v>1576.5</v>
      </c>
      <c r="I884" s="214">
        <f t="shared" si="91"/>
        <v>100</v>
      </c>
      <c r="J884" s="214">
        <f t="shared" si="92"/>
        <v>100</v>
      </c>
    </row>
    <row r="885" spans="1:10" ht="26.25" x14ac:dyDescent="0.25">
      <c r="A885" s="65"/>
      <c r="B885" s="65"/>
      <c r="C885" s="7"/>
      <c r="D885" s="7" t="s">
        <v>313</v>
      </c>
      <c r="E885" s="3" t="s">
        <v>314</v>
      </c>
      <c r="F885" s="95">
        <f>63-13.7</f>
        <v>49.3</v>
      </c>
      <c r="G885" s="95">
        <f>63-13.7</f>
        <v>49.3</v>
      </c>
      <c r="H885" s="95">
        <f>63-13.7</f>
        <v>49.3</v>
      </c>
      <c r="I885" s="212">
        <f t="shared" si="91"/>
        <v>100</v>
      </c>
      <c r="J885" s="212">
        <f t="shared" si="92"/>
        <v>100</v>
      </c>
    </row>
    <row r="886" spans="1:10" ht="39" x14ac:dyDescent="0.25">
      <c r="A886" s="65"/>
      <c r="B886" s="65"/>
      <c r="C886" s="7" t="s">
        <v>677</v>
      </c>
      <c r="D886" s="7"/>
      <c r="E886" s="3" t="s">
        <v>678</v>
      </c>
      <c r="F886" s="95">
        <v>15</v>
      </c>
      <c r="G886" s="95">
        <v>15</v>
      </c>
      <c r="H886" s="95">
        <f>H887</f>
        <v>14.999000000000001</v>
      </c>
      <c r="I886" s="212">
        <f t="shared" si="91"/>
        <v>99.993333333333339</v>
      </c>
      <c r="J886" s="212">
        <f t="shared" si="92"/>
        <v>100</v>
      </c>
    </row>
    <row r="887" spans="1:10" ht="26.25" x14ac:dyDescent="0.25">
      <c r="A887" s="65"/>
      <c r="B887" s="65"/>
      <c r="C887" s="7"/>
      <c r="D887" s="7" t="s">
        <v>313</v>
      </c>
      <c r="E887" s="3" t="s">
        <v>314</v>
      </c>
      <c r="F887" s="95">
        <v>15</v>
      </c>
      <c r="G887" s="95">
        <v>15</v>
      </c>
      <c r="H887" s="95">
        <v>14.999000000000001</v>
      </c>
      <c r="I887" s="212">
        <f t="shared" si="91"/>
        <v>99.993333333333339</v>
      </c>
      <c r="J887" s="212">
        <f t="shared" si="92"/>
        <v>100</v>
      </c>
    </row>
    <row r="888" spans="1:10" ht="38.25" x14ac:dyDescent="0.25">
      <c r="A888" s="93"/>
      <c r="B888" s="93"/>
      <c r="C888" s="128" t="s">
        <v>465</v>
      </c>
      <c r="D888" s="129"/>
      <c r="E888" s="134" t="s">
        <v>565</v>
      </c>
      <c r="F888" s="111">
        <f>F889+F891</f>
        <v>120</v>
      </c>
      <c r="G888" s="111">
        <f>G889+G891</f>
        <v>120</v>
      </c>
      <c r="H888" s="111">
        <f>H889+H891</f>
        <v>120</v>
      </c>
      <c r="I888" s="222">
        <f t="shared" si="91"/>
        <v>100</v>
      </c>
      <c r="J888" s="222">
        <f t="shared" si="92"/>
        <v>100</v>
      </c>
    </row>
    <row r="889" spans="1:10" ht="26.25" x14ac:dyDescent="0.25">
      <c r="A889" s="65"/>
      <c r="B889" s="65"/>
      <c r="C889" s="7" t="s">
        <v>492</v>
      </c>
      <c r="D889" s="7"/>
      <c r="E889" s="3" t="s">
        <v>493</v>
      </c>
      <c r="F889" s="95">
        <f>F890</f>
        <v>100</v>
      </c>
      <c r="G889" s="95">
        <f>G890</f>
        <v>100</v>
      </c>
      <c r="H889" s="95">
        <f>H890</f>
        <v>100</v>
      </c>
      <c r="I889" s="212">
        <f t="shared" si="91"/>
        <v>100</v>
      </c>
      <c r="J889" s="212">
        <f t="shared" si="92"/>
        <v>100</v>
      </c>
    </row>
    <row r="890" spans="1:10" ht="26.25" x14ac:dyDescent="0.25">
      <c r="A890" s="65"/>
      <c r="B890" s="65"/>
      <c r="C890" s="7"/>
      <c r="D890" s="7" t="s">
        <v>313</v>
      </c>
      <c r="E890" s="3" t="s">
        <v>314</v>
      </c>
      <c r="F890" s="95">
        <v>100</v>
      </c>
      <c r="G890" s="95">
        <v>100</v>
      </c>
      <c r="H890" s="95">
        <v>100</v>
      </c>
      <c r="I890" s="212">
        <f t="shared" si="91"/>
        <v>100</v>
      </c>
      <c r="J890" s="212">
        <f t="shared" si="92"/>
        <v>100</v>
      </c>
    </row>
    <row r="891" spans="1:10" ht="25.5" x14ac:dyDescent="0.25">
      <c r="A891" s="65"/>
      <c r="B891" s="65"/>
      <c r="C891" s="7" t="s">
        <v>482</v>
      </c>
      <c r="D891" s="15"/>
      <c r="E891" s="1" t="s">
        <v>483</v>
      </c>
      <c r="F891" s="95">
        <f>F892</f>
        <v>20</v>
      </c>
      <c r="G891" s="95">
        <f>G892</f>
        <v>20</v>
      </c>
      <c r="H891" s="95">
        <f>H892</f>
        <v>20</v>
      </c>
      <c r="I891" s="212">
        <f t="shared" si="91"/>
        <v>100</v>
      </c>
      <c r="J891" s="212">
        <f t="shared" si="92"/>
        <v>100</v>
      </c>
    </row>
    <row r="892" spans="1:10" x14ac:dyDescent="0.25">
      <c r="A892" s="65"/>
      <c r="B892" s="65"/>
      <c r="C892" s="7"/>
      <c r="D892" s="15" t="s">
        <v>469</v>
      </c>
      <c r="E892" s="1" t="s">
        <v>470</v>
      </c>
      <c r="F892" s="95">
        <v>20</v>
      </c>
      <c r="G892" s="95">
        <v>20</v>
      </c>
      <c r="H892" s="95">
        <v>20</v>
      </c>
      <c r="I892" s="212">
        <f t="shared" si="91"/>
        <v>100</v>
      </c>
      <c r="J892" s="212">
        <f t="shared" si="92"/>
        <v>100</v>
      </c>
    </row>
    <row r="893" spans="1:10" ht="25.5" x14ac:dyDescent="0.25">
      <c r="A893" s="67">
        <v>651</v>
      </c>
      <c r="B893" s="87"/>
      <c r="C893" s="88"/>
      <c r="D893" s="67"/>
      <c r="E893" s="68" t="s">
        <v>649</v>
      </c>
      <c r="F893" s="110">
        <f>F894</f>
        <v>33895.090329999999</v>
      </c>
      <c r="G893" s="110">
        <f>G894</f>
        <v>30274.523789999999</v>
      </c>
      <c r="H893" s="110">
        <f>H894</f>
        <v>30253.965380000001</v>
      </c>
      <c r="I893" s="221">
        <f t="shared" si="91"/>
        <v>99.932093366215753</v>
      </c>
      <c r="J893" s="221">
        <f t="shared" si="92"/>
        <v>89.318315706639396</v>
      </c>
    </row>
    <row r="894" spans="1:10" x14ac:dyDescent="0.25">
      <c r="A894" s="64"/>
      <c r="B894" s="16" t="s">
        <v>558</v>
      </c>
      <c r="C894" s="70"/>
      <c r="D894" s="69"/>
      <c r="E894" s="71" t="s">
        <v>665</v>
      </c>
      <c r="F894" s="100">
        <f>F895+F908+F913</f>
        <v>33895.090329999999</v>
      </c>
      <c r="G894" s="100">
        <f>G895+G908+G913</f>
        <v>30274.523789999999</v>
      </c>
      <c r="H894" s="100">
        <f>H895+H908+H913</f>
        <v>30253.965380000001</v>
      </c>
      <c r="I894" s="208">
        <f t="shared" si="91"/>
        <v>99.932093366215753</v>
      </c>
      <c r="J894" s="208">
        <f t="shared" si="92"/>
        <v>89.318315706639396</v>
      </c>
    </row>
    <row r="895" spans="1:10" ht="25.5" x14ac:dyDescent="0.25">
      <c r="A895" s="64"/>
      <c r="B895" s="16" t="s">
        <v>650</v>
      </c>
      <c r="C895" s="70"/>
      <c r="D895" s="69"/>
      <c r="E895" s="71" t="s">
        <v>651</v>
      </c>
      <c r="F895" s="100">
        <f>F896</f>
        <v>7814.7999999999993</v>
      </c>
      <c r="G895" s="100">
        <f>G896+G904</f>
        <v>7862.3349799999996</v>
      </c>
      <c r="H895" s="100">
        <f>H896+H904</f>
        <v>7849.082190000001</v>
      </c>
      <c r="I895" s="208">
        <f t="shared" si="91"/>
        <v>99.831439514677129</v>
      </c>
      <c r="J895" s="208">
        <f t="shared" si="92"/>
        <v>100.60826866970365</v>
      </c>
    </row>
    <row r="896" spans="1:10" ht="25.5" x14ac:dyDescent="0.25">
      <c r="A896" s="64"/>
      <c r="B896" s="16"/>
      <c r="C896" s="70" t="s">
        <v>4</v>
      </c>
      <c r="D896" s="69"/>
      <c r="E896" s="71" t="s">
        <v>5</v>
      </c>
      <c r="F896" s="100">
        <f>F898</f>
        <v>7814.7999999999993</v>
      </c>
      <c r="G896" s="100">
        <f>G898</f>
        <v>7814.7999999999993</v>
      </c>
      <c r="H896" s="100">
        <f>H898</f>
        <v>7801.5472100000006</v>
      </c>
      <c r="I896" s="208">
        <f t="shared" si="91"/>
        <v>99.830414214055395</v>
      </c>
      <c r="J896" s="208">
        <f t="shared" si="92"/>
        <v>100</v>
      </c>
    </row>
    <row r="897" spans="1:10" ht="25.5" x14ac:dyDescent="0.25">
      <c r="A897" s="89"/>
      <c r="B897" s="78"/>
      <c r="C897" s="79" t="s">
        <v>6</v>
      </c>
      <c r="D897" s="78"/>
      <c r="E897" s="80" t="s">
        <v>7</v>
      </c>
      <c r="F897" s="101">
        <f t="shared" ref="F897:H899" si="100">F898</f>
        <v>7814.7999999999993</v>
      </c>
      <c r="G897" s="101">
        <f t="shared" si="100"/>
        <v>7814.7999999999993</v>
      </c>
      <c r="H897" s="101">
        <f t="shared" si="100"/>
        <v>7801.5472100000006</v>
      </c>
      <c r="I897" s="226">
        <f t="shared" si="91"/>
        <v>99.830414214055395</v>
      </c>
      <c r="J897" s="226">
        <f t="shared" si="92"/>
        <v>100</v>
      </c>
    </row>
    <row r="898" spans="1:10" ht="39" x14ac:dyDescent="0.25">
      <c r="A898" s="29"/>
      <c r="B898" s="29"/>
      <c r="C898" s="29" t="s">
        <v>20</v>
      </c>
      <c r="D898" s="29"/>
      <c r="E898" s="33" t="s">
        <v>21</v>
      </c>
      <c r="F898" s="102">
        <f t="shared" si="100"/>
        <v>7814.7999999999993</v>
      </c>
      <c r="G898" s="102">
        <f t="shared" si="100"/>
        <v>7814.7999999999993</v>
      </c>
      <c r="H898" s="102">
        <f t="shared" si="100"/>
        <v>7801.5472100000006</v>
      </c>
      <c r="I898" s="210">
        <f t="shared" si="91"/>
        <v>99.830414214055395</v>
      </c>
      <c r="J898" s="210">
        <f t="shared" si="92"/>
        <v>100</v>
      </c>
    </row>
    <row r="899" spans="1:10" ht="39" x14ac:dyDescent="0.25">
      <c r="A899" s="31"/>
      <c r="B899" s="31"/>
      <c r="C899" s="31" t="s">
        <v>22</v>
      </c>
      <c r="D899" s="31"/>
      <c r="E899" s="32" t="s">
        <v>23</v>
      </c>
      <c r="F899" s="96">
        <f t="shared" si="100"/>
        <v>7814.7999999999993</v>
      </c>
      <c r="G899" s="96">
        <f t="shared" si="100"/>
        <v>7814.7999999999993</v>
      </c>
      <c r="H899" s="96">
        <f t="shared" si="100"/>
        <v>7801.5472100000006</v>
      </c>
      <c r="I899" s="211">
        <f t="shared" si="91"/>
        <v>99.830414214055395</v>
      </c>
      <c r="J899" s="211">
        <f t="shared" si="92"/>
        <v>100</v>
      </c>
    </row>
    <row r="900" spans="1:10" ht="25.5" x14ac:dyDescent="0.25">
      <c r="A900" s="65"/>
      <c r="B900" s="65"/>
      <c r="C900" s="7" t="s">
        <v>26</v>
      </c>
      <c r="D900" s="7"/>
      <c r="E900" s="1" t="s">
        <v>27</v>
      </c>
      <c r="F900" s="95">
        <f>F901+F902</f>
        <v>7814.7999999999993</v>
      </c>
      <c r="G900" s="95">
        <f>G901+G902+G903</f>
        <v>7814.7999999999993</v>
      </c>
      <c r="H900" s="95">
        <f>H901+H902+H903</f>
        <v>7801.5472100000006</v>
      </c>
      <c r="I900" s="212">
        <f t="shared" si="91"/>
        <v>99.830414214055395</v>
      </c>
      <c r="J900" s="212">
        <f t="shared" si="92"/>
        <v>100</v>
      </c>
    </row>
    <row r="901" spans="1:10" ht="51.75" x14ac:dyDescent="0.25">
      <c r="A901" s="65"/>
      <c r="B901" s="65"/>
      <c r="C901" s="7"/>
      <c r="D901" s="7" t="s">
        <v>461</v>
      </c>
      <c r="E901" s="3" t="s">
        <v>462</v>
      </c>
      <c r="F901" s="95">
        <v>7273.9</v>
      </c>
      <c r="G901" s="95">
        <v>7265.4</v>
      </c>
      <c r="H901" s="95">
        <v>7263.5272100000002</v>
      </c>
      <c r="I901" s="212">
        <f t="shared" si="91"/>
        <v>99.974223167341108</v>
      </c>
      <c r="J901" s="212">
        <f t="shared" si="92"/>
        <v>99.883143843055308</v>
      </c>
    </row>
    <row r="902" spans="1:10" ht="26.25" x14ac:dyDescent="0.25">
      <c r="A902" s="65"/>
      <c r="B902" s="65"/>
      <c r="C902" s="7"/>
      <c r="D902" s="7" t="s">
        <v>313</v>
      </c>
      <c r="E902" s="3" t="s">
        <v>314</v>
      </c>
      <c r="F902" s="95">
        <v>540.9</v>
      </c>
      <c r="G902" s="95">
        <v>546.4</v>
      </c>
      <c r="H902" s="95">
        <v>535.02</v>
      </c>
      <c r="I902" s="212">
        <f t="shared" ref="I902:I928" si="101">H902/G902*100</f>
        <v>97.917276720351381</v>
      </c>
      <c r="J902" s="212">
        <f t="shared" ref="J902:J928" si="102">G902/F902*100</f>
        <v>101.0168238121649</v>
      </c>
    </row>
    <row r="903" spans="1:10" x14ac:dyDescent="0.25">
      <c r="A903" s="65"/>
      <c r="B903" s="65"/>
      <c r="C903" s="7"/>
      <c r="D903" s="7" t="s">
        <v>469</v>
      </c>
      <c r="E903" s="3" t="s">
        <v>470</v>
      </c>
      <c r="F903" s="95">
        <v>0</v>
      </c>
      <c r="G903" s="95">
        <v>3</v>
      </c>
      <c r="H903" s="95">
        <v>3</v>
      </c>
      <c r="I903" s="212">
        <f t="shared" si="101"/>
        <v>100</v>
      </c>
      <c r="J903" s="212"/>
    </row>
    <row r="904" spans="1:10" x14ac:dyDescent="0.25">
      <c r="A904" s="194"/>
      <c r="B904" s="141"/>
      <c r="C904" s="84" t="s">
        <v>456</v>
      </c>
      <c r="D904" s="83"/>
      <c r="E904" s="85" t="s">
        <v>457</v>
      </c>
      <c r="F904" s="142">
        <v>0</v>
      </c>
      <c r="G904" s="142">
        <f>G905</f>
        <v>47.534979999999997</v>
      </c>
      <c r="H904" s="142">
        <f>H905</f>
        <v>47.534979999999997</v>
      </c>
      <c r="I904" s="228">
        <f t="shared" si="101"/>
        <v>100</v>
      </c>
      <c r="J904" s="228"/>
    </row>
    <row r="905" spans="1:10" ht="39" x14ac:dyDescent="0.25">
      <c r="A905" s="93"/>
      <c r="B905" s="93"/>
      <c r="C905" s="59" t="s">
        <v>465</v>
      </c>
      <c r="D905" s="59"/>
      <c r="E905" s="61" t="s">
        <v>466</v>
      </c>
      <c r="F905" s="111">
        <v>0</v>
      </c>
      <c r="G905" s="111">
        <f>G906</f>
        <v>47.534979999999997</v>
      </c>
      <c r="H905" s="111">
        <f>H906</f>
        <v>47.534979999999997</v>
      </c>
      <c r="I905" s="222">
        <f t="shared" si="101"/>
        <v>100</v>
      </c>
      <c r="J905" s="222"/>
    </row>
    <row r="906" spans="1:10" x14ac:dyDescent="0.25">
      <c r="A906" s="65"/>
      <c r="B906" s="65"/>
      <c r="C906" s="75" t="s">
        <v>811</v>
      </c>
      <c r="D906" s="15"/>
      <c r="E906" s="1" t="s">
        <v>812</v>
      </c>
      <c r="F906" s="95">
        <v>0</v>
      </c>
      <c r="G906" s="95">
        <v>47.534979999999997</v>
      </c>
      <c r="H906" s="95">
        <v>47.534979999999997</v>
      </c>
      <c r="I906" s="212">
        <f t="shared" si="101"/>
        <v>100</v>
      </c>
      <c r="J906" s="212"/>
    </row>
    <row r="907" spans="1:10" ht="51.75" x14ac:dyDescent="0.25">
      <c r="A907" s="65"/>
      <c r="B907" s="65"/>
      <c r="C907" s="75"/>
      <c r="D907" s="15" t="s">
        <v>461</v>
      </c>
      <c r="E907" s="3" t="s">
        <v>462</v>
      </c>
      <c r="F907" s="95">
        <v>0</v>
      </c>
      <c r="G907" s="95">
        <v>47.534979999999997</v>
      </c>
      <c r="H907" s="95">
        <v>47.534979999999997</v>
      </c>
      <c r="I907" s="212">
        <f t="shared" si="101"/>
        <v>100</v>
      </c>
      <c r="J907" s="212"/>
    </row>
    <row r="908" spans="1:10" x14ac:dyDescent="0.25">
      <c r="A908" s="65"/>
      <c r="B908" s="16" t="s">
        <v>652</v>
      </c>
      <c r="C908" s="70"/>
      <c r="D908" s="16"/>
      <c r="E908" s="74" t="s">
        <v>653</v>
      </c>
      <c r="F908" s="100">
        <f t="shared" ref="F908:H911" si="103">F909</f>
        <v>631</v>
      </c>
      <c r="G908" s="100">
        <f t="shared" si="103"/>
        <v>2.7999999999999998E-4</v>
      </c>
      <c r="H908" s="100">
        <f t="shared" si="103"/>
        <v>0</v>
      </c>
      <c r="I908" s="208">
        <f t="shared" si="101"/>
        <v>0</v>
      </c>
      <c r="J908" s="208">
        <f t="shared" si="102"/>
        <v>4.4374009508716316E-5</v>
      </c>
    </row>
    <row r="909" spans="1:10" s="37" customFormat="1" x14ac:dyDescent="0.25">
      <c r="A909" s="138"/>
      <c r="B909" s="138"/>
      <c r="C909" s="139" t="s">
        <v>456</v>
      </c>
      <c r="D909" s="139"/>
      <c r="E909" s="140" t="s">
        <v>457</v>
      </c>
      <c r="F909" s="137">
        <f t="shared" si="103"/>
        <v>631</v>
      </c>
      <c r="G909" s="137">
        <f t="shared" si="103"/>
        <v>2.7999999999999998E-4</v>
      </c>
      <c r="H909" s="137">
        <f t="shared" si="103"/>
        <v>0</v>
      </c>
      <c r="I909" s="230">
        <f t="shared" si="101"/>
        <v>0</v>
      </c>
      <c r="J909" s="230">
        <f t="shared" si="102"/>
        <v>4.4374009508716316E-5</v>
      </c>
    </row>
    <row r="910" spans="1:10" s="37" customFormat="1" ht="39" x14ac:dyDescent="0.25">
      <c r="A910" s="93"/>
      <c r="B910" s="93"/>
      <c r="C910" s="59" t="s">
        <v>465</v>
      </c>
      <c r="D910" s="59"/>
      <c r="E910" s="61" t="s">
        <v>466</v>
      </c>
      <c r="F910" s="111">
        <f t="shared" si="103"/>
        <v>631</v>
      </c>
      <c r="G910" s="111">
        <f t="shared" si="103"/>
        <v>2.7999999999999998E-4</v>
      </c>
      <c r="H910" s="111">
        <f t="shared" si="103"/>
        <v>0</v>
      </c>
      <c r="I910" s="222">
        <f t="shared" si="101"/>
        <v>0</v>
      </c>
      <c r="J910" s="222">
        <f t="shared" si="102"/>
        <v>4.4374009508716316E-5</v>
      </c>
    </row>
    <row r="911" spans="1:10" ht="26.25" x14ac:dyDescent="0.25">
      <c r="A911" s="65"/>
      <c r="B911" s="65"/>
      <c r="C911" s="7" t="s">
        <v>488</v>
      </c>
      <c r="D911" s="7"/>
      <c r="E911" s="3" t="s">
        <v>489</v>
      </c>
      <c r="F911" s="95">
        <f t="shared" si="103"/>
        <v>631</v>
      </c>
      <c r="G911" s="95">
        <f t="shared" si="103"/>
        <v>2.7999999999999998E-4</v>
      </c>
      <c r="H911" s="95">
        <f t="shared" si="103"/>
        <v>0</v>
      </c>
      <c r="I911" s="212">
        <f t="shared" si="101"/>
        <v>0</v>
      </c>
      <c r="J911" s="212">
        <f t="shared" si="102"/>
        <v>4.4374009508716316E-5</v>
      </c>
    </row>
    <row r="912" spans="1:10" x14ac:dyDescent="0.25">
      <c r="A912" s="65"/>
      <c r="B912" s="65"/>
      <c r="C912" s="7"/>
      <c r="D912" s="7" t="s">
        <v>469</v>
      </c>
      <c r="E912" s="3" t="s">
        <v>470</v>
      </c>
      <c r="F912" s="95">
        <v>631</v>
      </c>
      <c r="G912" s="95">
        <v>2.7999999999999998E-4</v>
      </c>
      <c r="H912" s="95">
        <v>0</v>
      </c>
      <c r="I912" s="212">
        <f t="shared" si="101"/>
        <v>0</v>
      </c>
      <c r="J912" s="212">
        <f t="shared" si="102"/>
        <v>4.4374009508716316E-5</v>
      </c>
    </row>
    <row r="913" spans="1:10" x14ac:dyDescent="0.25">
      <c r="A913" s="69"/>
      <c r="B913" s="16" t="s">
        <v>570</v>
      </c>
      <c r="C913" s="70"/>
      <c r="D913" s="69"/>
      <c r="E913" s="71" t="s">
        <v>571</v>
      </c>
      <c r="F913" s="115">
        <f>F914+F951</f>
        <v>25449.29033</v>
      </c>
      <c r="G913" s="115">
        <f>G914+G951</f>
        <v>22412.188529999999</v>
      </c>
      <c r="H913" s="115">
        <f>H914+H951</f>
        <v>22404.88319</v>
      </c>
      <c r="I913" s="229">
        <f t="shared" si="101"/>
        <v>99.967404611155132</v>
      </c>
      <c r="J913" s="229">
        <f t="shared" si="102"/>
        <v>88.06606486617892</v>
      </c>
    </row>
    <row r="914" spans="1:10" x14ac:dyDescent="0.25">
      <c r="A914" s="139"/>
      <c r="B914" s="139"/>
      <c r="C914" s="139" t="s">
        <v>456</v>
      </c>
      <c r="D914" s="139"/>
      <c r="E914" s="140" t="s">
        <v>457</v>
      </c>
      <c r="F914" s="137">
        <f>F915</f>
        <v>25449.29033</v>
      </c>
      <c r="G914" s="137">
        <f>G915</f>
        <v>22412.188529999999</v>
      </c>
      <c r="H914" s="137">
        <f>H915</f>
        <v>22404.88319</v>
      </c>
      <c r="I914" s="230">
        <f t="shared" si="101"/>
        <v>99.967404611155132</v>
      </c>
      <c r="J914" s="230">
        <f t="shared" si="102"/>
        <v>88.06606486617892</v>
      </c>
    </row>
    <row r="915" spans="1:10" ht="39" x14ac:dyDescent="0.25">
      <c r="A915" s="59"/>
      <c r="B915" s="59"/>
      <c r="C915" s="59" t="s">
        <v>465</v>
      </c>
      <c r="D915" s="59"/>
      <c r="E915" s="61" t="s">
        <v>466</v>
      </c>
      <c r="F915" s="111">
        <f>F916+F920+F922+F924+F926</f>
        <v>25449.29033</v>
      </c>
      <c r="G915" s="111">
        <f>G916+G920+G922+G924+G926</f>
        <v>22412.188529999999</v>
      </c>
      <c r="H915" s="111">
        <f>H916+H920+H922+H924+H926</f>
        <v>22404.88319</v>
      </c>
      <c r="I915" s="222">
        <f t="shared" si="101"/>
        <v>99.967404611155132</v>
      </c>
      <c r="J915" s="222">
        <f t="shared" si="102"/>
        <v>88.06606486617892</v>
      </c>
    </row>
    <row r="916" spans="1:10" ht="26.25" x14ac:dyDescent="0.25">
      <c r="A916" s="65"/>
      <c r="B916" s="65"/>
      <c r="C916" s="7" t="s">
        <v>471</v>
      </c>
      <c r="D916" s="7"/>
      <c r="E916" s="9" t="s">
        <v>472</v>
      </c>
      <c r="F916" s="95">
        <f>F917+F918</f>
        <v>16658</v>
      </c>
      <c r="G916" s="95">
        <f>G917+G918+G919</f>
        <v>16658</v>
      </c>
      <c r="H916" s="95">
        <f>H917+H918+H919</f>
        <v>16650.694660000001</v>
      </c>
      <c r="I916" s="212">
        <f t="shared" si="101"/>
        <v>99.956145155480854</v>
      </c>
      <c r="J916" s="212">
        <f t="shared" si="102"/>
        <v>100</v>
      </c>
    </row>
    <row r="917" spans="1:10" ht="51.75" x14ac:dyDescent="0.25">
      <c r="A917" s="65"/>
      <c r="B917" s="65"/>
      <c r="C917" s="7"/>
      <c r="D917" s="7" t="s">
        <v>461</v>
      </c>
      <c r="E917" s="3" t="s">
        <v>462</v>
      </c>
      <c r="F917" s="112">
        <v>15672.599999999999</v>
      </c>
      <c r="G917" s="112">
        <v>15857.175500000001</v>
      </c>
      <c r="H917" s="112">
        <v>15849.87016</v>
      </c>
      <c r="I917" s="223">
        <f t="shared" si="101"/>
        <v>99.953930383125282</v>
      </c>
      <c r="J917" s="223">
        <f t="shared" si="102"/>
        <v>101.1776954685247</v>
      </c>
    </row>
    <row r="918" spans="1:10" ht="26.25" x14ac:dyDescent="0.25">
      <c r="A918" s="65"/>
      <c r="B918" s="65"/>
      <c r="C918" s="7"/>
      <c r="D918" s="7" t="s">
        <v>313</v>
      </c>
      <c r="E918" s="3" t="s">
        <v>314</v>
      </c>
      <c r="F918" s="95">
        <v>985.4</v>
      </c>
      <c r="G918" s="95">
        <v>795.82449999999994</v>
      </c>
      <c r="H918" s="95">
        <v>795.82449999999994</v>
      </c>
      <c r="I918" s="212">
        <f t="shared" si="101"/>
        <v>100</v>
      </c>
      <c r="J918" s="212">
        <f t="shared" si="102"/>
        <v>80.761568906028003</v>
      </c>
    </row>
    <row r="919" spans="1:10" x14ac:dyDescent="0.25">
      <c r="A919" s="65"/>
      <c r="B919" s="65"/>
      <c r="C919" s="7"/>
      <c r="D919" s="7" t="s">
        <v>469</v>
      </c>
      <c r="E919" s="3" t="s">
        <v>470</v>
      </c>
      <c r="F919" s="95">
        <v>0</v>
      </c>
      <c r="G919" s="95">
        <v>5</v>
      </c>
      <c r="H919" s="95">
        <v>5</v>
      </c>
      <c r="I919" s="212">
        <f t="shared" si="101"/>
        <v>100</v>
      </c>
      <c r="J919" s="212"/>
    </row>
    <row r="920" spans="1:10" ht="39" x14ac:dyDescent="0.25">
      <c r="A920" s="65"/>
      <c r="B920" s="65"/>
      <c r="C920" s="7" t="s">
        <v>473</v>
      </c>
      <c r="D920" s="7"/>
      <c r="E920" s="3" t="s">
        <v>71</v>
      </c>
      <c r="F920" s="95">
        <f>F921</f>
        <v>153.6</v>
      </c>
      <c r="G920" s="95">
        <f>G921</f>
        <v>132</v>
      </c>
      <c r="H920" s="95">
        <f>H921</f>
        <v>132</v>
      </c>
      <c r="I920" s="212">
        <f t="shared" si="101"/>
        <v>100</v>
      </c>
      <c r="J920" s="212">
        <f t="shared" si="102"/>
        <v>85.9375</v>
      </c>
    </row>
    <row r="921" spans="1:10" ht="51.75" x14ac:dyDescent="0.25">
      <c r="A921" s="65"/>
      <c r="B921" s="65"/>
      <c r="C921" s="7"/>
      <c r="D921" s="7" t="s">
        <v>461</v>
      </c>
      <c r="E921" s="3" t="s">
        <v>462</v>
      </c>
      <c r="F921" s="95">
        <v>153.6</v>
      </c>
      <c r="G921" s="95">
        <v>132</v>
      </c>
      <c r="H921" s="95">
        <v>132</v>
      </c>
      <c r="I921" s="212">
        <f t="shared" si="101"/>
        <v>100</v>
      </c>
      <c r="J921" s="212">
        <f t="shared" si="102"/>
        <v>85.9375</v>
      </c>
    </row>
    <row r="922" spans="1:10" ht="25.5" x14ac:dyDescent="0.25">
      <c r="A922" s="65"/>
      <c r="B922" s="65"/>
      <c r="C922" s="7" t="s">
        <v>474</v>
      </c>
      <c r="D922" s="7"/>
      <c r="E922" s="1" t="s">
        <v>475</v>
      </c>
      <c r="F922" s="107">
        <f>F923</f>
        <v>72.790329999999997</v>
      </c>
      <c r="G922" s="107">
        <f>G923</f>
        <v>72.790329999999997</v>
      </c>
      <c r="H922" s="107">
        <f>H923</f>
        <v>72.790329999999997</v>
      </c>
      <c r="I922" s="214">
        <f t="shared" si="101"/>
        <v>100</v>
      </c>
      <c r="J922" s="214">
        <f t="shared" si="102"/>
        <v>100</v>
      </c>
    </row>
    <row r="923" spans="1:10" ht="51.75" x14ac:dyDescent="0.25">
      <c r="A923" s="65"/>
      <c r="B923" s="65"/>
      <c r="C923" s="7"/>
      <c r="D923" s="7" t="s">
        <v>461</v>
      </c>
      <c r="E923" s="3" t="s">
        <v>462</v>
      </c>
      <c r="F923" s="95">
        <v>72.790329999999997</v>
      </c>
      <c r="G923" s="95">
        <v>72.790329999999997</v>
      </c>
      <c r="H923" s="95">
        <v>72.790329999999997</v>
      </c>
      <c r="I923" s="212">
        <f t="shared" si="101"/>
        <v>100</v>
      </c>
      <c r="J923" s="212">
        <f t="shared" si="102"/>
        <v>100</v>
      </c>
    </row>
    <row r="924" spans="1:10" ht="51.75" x14ac:dyDescent="0.25">
      <c r="A924" s="65"/>
      <c r="B924" s="65"/>
      <c r="C924" s="7" t="s">
        <v>476</v>
      </c>
      <c r="D924" s="7"/>
      <c r="E924" s="3" t="s">
        <v>477</v>
      </c>
      <c r="F924" s="95">
        <v>8390.5</v>
      </c>
      <c r="G924" s="95">
        <f>G925</f>
        <v>5374.9982</v>
      </c>
      <c r="H924" s="95">
        <f>H925</f>
        <v>5374.9982</v>
      </c>
      <c r="I924" s="212">
        <f t="shared" si="101"/>
        <v>100</v>
      </c>
      <c r="J924" s="212">
        <f t="shared" si="102"/>
        <v>64.060523210774093</v>
      </c>
    </row>
    <row r="925" spans="1:10" ht="51.75" x14ac:dyDescent="0.25">
      <c r="A925" s="65"/>
      <c r="B925" s="65"/>
      <c r="C925" s="7"/>
      <c r="D925" s="7" t="s">
        <v>461</v>
      </c>
      <c r="E925" s="3" t="s">
        <v>462</v>
      </c>
      <c r="F925" s="95">
        <v>8390.5</v>
      </c>
      <c r="G925" s="95">
        <v>5374.9982</v>
      </c>
      <c r="H925" s="95">
        <v>5374.9982</v>
      </c>
      <c r="I925" s="212">
        <f t="shared" si="101"/>
        <v>100</v>
      </c>
      <c r="J925" s="212">
        <f t="shared" si="102"/>
        <v>64.060523210774093</v>
      </c>
    </row>
    <row r="926" spans="1:10" ht="64.5" x14ac:dyDescent="0.25">
      <c r="A926" s="65"/>
      <c r="B926" s="65"/>
      <c r="C926" s="7" t="s">
        <v>780</v>
      </c>
      <c r="D926" s="7"/>
      <c r="E926" s="3" t="s">
        <v>781</v>
      </c>
      <c r="F926" s="95">
        <f>F927</f>
        <v>174.4</v>
      </c>
      <c r="G926" s="95">
        <f>G927</f>
        <v>174.4</v>
      </c>
      <c r="H926" s="95">
        <f>H927</f>
        <v>174.4</v>
      </c>
      <c r="I926" s="212">
        <f t="shared" si="101"/>
        <v>100</v>
      </c>
      <c r="J926" s="212">
        <f t="shared" si="102"/>
        <v>100</v>
      </c>
    </row>
    <row r="927" spans="1:10" ht="51.75" x14ac:dyDescent="0.25">
      <c r="A927" s="65"/>
      <c r="B927" s="65"/>
      <c r="C927" s="7"/>
      <c r="D927" s="7" t="s">
        <v>461</v>
      </c>
      <c r="E927" s="3" t="s">
        <v>462</v>
      </c>
      <c r="F927" s="95">
        <v>174.4</v>
      </c>
      <c r="G927" s="95">
        <v>174.4</v>
      </c>
      <c r="H927" s="95">
        <v>174.4</v>
      </c>
      <c r="I927" s="212">
        <f t="shared" si="101"/>
        <v>100</v>
      </c>
      <c r="J927" s="212">
        <f t="shared" si="102"/>
        <v>100</v>
      </c>
    </row>
    <row r="928" spans="1:10" x14ac:dyDescent="0.25">
      <c r="A928" s="62"/>
      <c r="B928" s="62"/>
      <c r="C928" s="62"/>
      <c r="D928" s="62"/>
      <c r="E928" s="58" t="s">
        <v>498</v>
      </c>
      <c r="F928" s="113">
        <f>SUM(F893+F876+F734+F505+F9)</f>
        <v>883489.9556499999</v>
      </c>
      <c r="G928" s="113">
        <f>SUM(G893+G876+G734+G505+G9)</f>
        <v>1127873.84375</v>
      </c>
      <c r="H928" s="113">
        <f>SUM(H893+H876+H734+H505+H9)</f>
        <v>1092897.04455</v>
      </c>
      <c r="I928" s="224">
        <f t="shared" si="101"/>
        <v>96.898873097038248</v>
      </c>
      <c r="J928" s="224">
        <f t="shared" si="102"/>
        <v>127.66119598045711</v>
      </c>
    </row>
    <row r="929" spans="7:8" x14ac:dyDescent="0.25">
      <c r="G929" s="203"/>
      <c r="H929" s="203"/>
    </row>
  </sheetData>
  <autoFilter ref="A8:F928"/>
  <mergeCells count="5">
    <mergeCell ref="A6:J6"/>
    <mergeCell ref="A1:J1"/>
    <mergeCell ref="A2:J2"/>
    <mergeCell ref="A3:J3"/>
    <mergeCell ref="A4:J4"/>
  </mergeCells>
  <pageMargins left="1.1023622047244095" right="0.31496062992125984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4"/>
  <sheetViews>
    <sheetView view="pageBreakPreview" topLeftCell="A16" zoomScale="95" zoomScaleSheetLayoutView="95" workbookViewId="0">
      <selection activeCell="D53" sqref="D53:D55"/>
    </sheetView>
  </sheetViews>
  <sheetFormatPr defaultColWidth="9.140625" defaultRowHeight="12.75" x14ac:dyDescent="0.2"/>
  <cols>
    <col min="1" max="1" width="10.28515625" style="243" customWidth="1"/>
    <col min="2" max="2" width="40.42578125" style="243" customWidth="1"/>
    <col min="3" max="4" width="13.85546875" style="243" customWidth="1"/>
    <col min="5" max="5" width="13.140625" style="243" customWidth="1"/>
    <col min="6" max="6" width="11.42578125" style="243" bestFit="1" customWidth="1"/>
    <col min="7" max="16384" width="9.140625" style="243"/>
  </cols>
  <sheetData>
    <row r="1" spans="1:6" s="239" customFormat="1" x14ac:dyDescent="0.2">
      <c r="A1" s="756"/>
      <c r="B1" s="756"/>
      <c r="C1" s="756"/>
      <c r="D1" s="756"/>
      <c r="E1" s="238" t="s">
        <v>822</v>
      </c>
      <c r="F1" s="238"/>
    </row>
    <row r="2" spans="1:6" s="239" customFormat="1" x14ac:dyDescent="0.2">
      <c r="A2" s="756" t="s">
        <v>823</v>
      </c>
      <c r="B2" s="756"/>
      <c r="C2" s="756"/>
      <c r="D2" s="756"/>
      <c r="E2" s="756"/>
      <c r="F2" s="238"/>
    </row>
    <row r="3" spans="1:6" s="239" customFormat="1" x14ac:dyDescent="0.2">
      <c r="A3" s="756" t="s">
        <v>845</v>
      </c>
      <c r="B3" s="756"/>
      <c r="C3" s="756"/>
      <c r="D3" s="756"/>
      <c r="E3" s="756"/>
      <c r="F3" s="238"/>
    </row>
    <row r="4" spans="1:6" s="239" customFormat="1" ht="15" customHeight="1" x14ac:dyDescent="0.2">
      <c r="A4" s="757" t="s">
        <v>847</v>
      </c>
      <c r="B4" s="757"/>
      <c r="C4" s="757"/>
      <c r="D4" s="757"/>
      <c r="E4" s="757"/>
      <c r="F4" s="240"/>
    </row>
    <row r="5" spans="1:6" s="239" customFormat="1" ht="15" customHeight="1" x14ac:dyDescent="0.25">
      <c r="A5" s="241"/>
      <c r="B5" s="241"/>
      <c r="C5" s="241"/>
      <c r="D5" s="241"/>
      <c r="E5" s="241"/>
      <c r="F5" s="240"/>
    </row>
    <row r="6" spans="1:6" ht="39.75" customHeight="1" x14ac:dyDescent="0.2">
      <c r="A6" s="758" t="s">
        <v>846</v>
      </c>
      <c r="B6" s="758"/>
      <c r="C6" s="758"/>
      <c r="D6" s="758"/>
      <c r="E6" s="758"/>
      <c r="F6" s="242"/>
    </row>
    <row r="7" spans="1:6" ht="14.25" customHeight="1" x14ac:dyDescent="0.2">
      <c r="A7" s="244"/>
      <c r="B7" s="244"/>
      <c r="C7" s="244"/>
      <c r="D7" s="244"/>
      <c r="E7" s="245" t="s">
        <v>824</v>
      </c>
      <c r="F7" s="242"/>
    </row>
    <row r="8" spans="1:6" ht="25.5" x14ac:dyDescent="0.2">
      <c r="A8" s="246" t="s">
        <v>825</v>
      </c>
      <c r="B8" s="246" t="s">
        <v>826</v>
      </c>
      <c r="C8" s="247" t="s">
        <v>785</v>
      </c>
      <c r="D8" s="247" t="s">
        <v>827</v>
      </c>
      <c r="E8" s="248" t="s">
        <v>787</v>
      </c>
      <c r="F8" s="242"/>
    </row>
    <row r="9" spans="1:6" ht="38.25" x14ac:dyDescent="0.2">
      <c r="A9" s="246" t="s">
        <v>559</v>
      </c>
      <c r="B9" s="249" t="s">
        <v>560</v>
      </c>
      <c r="C9" s="250">
        <v>2778.1379999999999</v>
      </c>
      <c r="D9" s="250">
        <v>2778.1379999999999</v>
      </c>
      <c r="E9" s="251">
        <f>SUM(D9/C9*100)</f>
        <v>100</v>
      </c>
      <c r="F9" s="242"/>
    </row>
    <row r="10" spans="1:6" ht="51" x14ac:dyDescent="0.2">
      <c r="A10" s="246" t="s">
        <v>647</v>
      </c>
      <c r="B10" s="249" t="s">
        <v>648</v>
      </c>
      <c r="C10" s="252">
        <v>2924.8</v>
      </c>
      <c r="D10" s="252">
        <v>2924.799</v>
      </c>
      <c r="E10" s="251">
        <f t="shared" ref="E10:E52" si="0">SUM(D10/C10*100)</f>
        <v>99.999965809627994</v>
      </c>
      <c r="F10" s="242"/>
    </row>
    <row r="11" spans="1:6" ht="51" x14ac:dyDescent="0.2">
      <c r="A11" s="246" t="s">
        <v>561</v>
      </c>
      <c r="B11" s="249" t="s">
        <v>562</v>
      </c>
      <c r="C11" s="250">
        <v>45129.236950000006</v>
      </c>
      <c r="D11" s="250">
        <v>45122.237220000003</v>
      </c>
      <c r="E11" s="251">
        <f t="shared" si="0"/>
        <v>99.984489589292721</v>
      </c>
      <c r="F11" s="242"/>
    </row>
    <row r="12" spans="1:6" x14ac:dyDescent="0.2">
      <c r="A12" s="246" t="s">
        <v>566</v>
      </c>
      <c r="B12" s="249" t="s">
        <v>567</v>
      </c>
      <c r="C12" s="250">
        <v>2</v>
      </c>
      <c r="D12" s="250">
        <v>2</v>
      </c>
      <c r="E12" s="251">
        <f t="shared" si="0"/>
        <v>100</v>
      </c>
      <c r="F12" s="242"/>
    </row>
    <row r="13" spans="1:6" ht="61.5" customHeight="1" x14ac:dyDescent="0.2">
      <c r="A13" s="246" t="s">
        <v>650</v>
      </c>
      <c r="B13" s="249" t="s">
        <v>651</v>
      </c>
      <c r="C13" s="250">
        <v>7862.3349799999996</v>
      </c>
      <c r="D13" s="250">
        <v>7849.082190000001</v>
      </c>
      <c r="E13" s="251">
        <f t="shared" si="0"/>
        <v>99.831439514677129</v>
      </c>
      <c r="F13" s="242"/>
    </row>
    <row r="14" spans="1:6" x14ac:dyDescent="0.2">
      <c r="A14" s="246" t="s">
        <v>652</v>
      </c>
      <c r="B14" s="249" t="s">
        <v>653</v>
      </c>
      <c r="C14" s="95">
        <v>2.7999999999999998E-4</v>
      </c>
      <c r="D14" s="250">
        <f>'[1]2. Расходы'!H922</f>
        <v>0</v>
      </c>
      <c r="E14" s="251">
        <f t="shared" si="0"/>
        <v>0</v>
      </c>
      <c r="F14" s="242"/>
    </row>
    <row r="15" spans="1:6" x14ac:dyDescent="0.2">
      <c r="A15" s="246" t="s">
        <v>570</v>
      </c>
      <c r="B15" s="249" t="s">
        <v>828</v>
      </c>
      <c r="C15" s="250">
        <v>61584.166669999991</v>
      </c>
      <c r="D15" s="250">
        <v>61544.327660000003</v>
      </c>
      <c r="E15" s="251">
        <f t="shared" si="0"/>
        <v>99.935309654811974</v>
      </c>
      <c r="F15" s="242"/>
    </row>
    <row r="16" spans="1:6" x14ac:dyDescent="0.2">
      <c r="A16" s="753" t="s">
        <v>829</v>
      </c>
      <c r="B16" s="755"/>
      <c r="C16" s="253">
        <f>SUM(C9:C15)</f>
        <v>120280.67688</v>
      </c>
      <c r="D16" s="253">
        <f>SUM(D9:D15)</f>
        <v>120220.58407000001</v>
      </c>
      <c r="E16" s="254">
        <f t="shared" si="0"/>
        <v>99.950039514609699</v>
      </c>
      <c r="F16" s="675"/>
    </row>
    <row r="17" spans="1:6" x14ac:dyDescent="0.2">
      <c r="A17" s="246" t="s">
        <v>574</v>
      </c>
      <c r="B17" s="255" t="s">
        <v>575</v>
      </c>
      <c r="C17" s="250">
        <v>1051.7</v>
      </c>
      <c r="D17" s="250">
        <v>1051.7</v>
      </c>
      <c r="E17" s="251">
        <f t="shared" si="0"/>
        <v>100</v>
      </c>
      <c r="F17" s="242"/>
    </row>
    <row r="18" spans="1:6" ht="15" customHeight="1" x14ac:dyDescent="0.2">
      <c r="A18" s="753" t="s">
        <v>830</v>
      </c>
      <c r="B18" s="754"/>
      <c r="C18" s="256">
        <f>SUM(C17)</f>
        <v>1051.7</v>
      </c>
      <c r="D18" s="256">
        <f>SUM(D17)</f>
        <v>1051.7</v>
      </c>
      <c r="E18" s="254">
        <f t="shared" si="0"/>
        <v>100</v>
      </c>
      <c r="F18" s="675"/>
    </row>
    <row r="19" spans="1:6" ht="38.25" x14ac:dyDescent="0.2">
      <c r="A19" s="246" t="s">
        <v>580</v>
      </c>
      <c r="B19" s="249" t="s">
        <v>831</v>
      </c>
      <c r="C19" s="250">
        <v>16611.7</v>
      </c>
      <c r="D19" s="250">
        <v>16611.7</v>
      </c>
      <c r="E19" s="251">
        <f t="shared" si="0"/>
        <v>100</v>
      </c>
      <c r="F19" s="242"/>
    </row>
    <row r="20" spans="1:6" ht="16.5" customHeight="1" x14ac:dyDescent="0.2">
      <c r="A20" s="246" t="s">
        <v>583</v>
      </c>
      <c r="B20" s="249" t="s">
        <v>584</v>
      </c>
      <c r="C20" s="250">
        <v>4565.3999999999996</v>
      </c>
      <c r="D20" s="250">
        <v>4564.3881799999999</v>
      </c>
      <c r="E20" s="251">
        <f t="shared" si="0"/>
        <v>99.977837210321113</v>
      </c>
      <c r="F20" s="242"/>
    </row>
    <row r="21" spans="1:6" ht="38.25" x14ac:dyDescent="0.2">
      <c r="A21" s="246" t="s">
        <v>586</v>
      </c>
      <c r="B21" s="249" t="s">
        <v>587</v>
      </c>
      <c r="C21" s="250">
        <v>1053</v>
      </c>
      <c r="D21" s="250">
        <v>1013.135</v>
      </c>
      <c r="E21" s="251">
        <f t="shared" si="0"/>
        <v>96.214150047483386</v>
      </c>
      <c r="F21" s="242"/>
    </row>
    <row r="22" spans="1:6" x14ac:dyDescent="0.2">
      <c r="A22" s="753" t="s">
        <v>832</v>
      </c>
      <c r="B22" s="755"/>
      <c r="C22" s="253">
        <f>SUM(C19:C21)</f>
        <v>22230.1</v>
      </c>
      <c r="D22" s="253">
        <f>SUM(D19:D21)</f>
        <v>22189.223179999997</v>
      </c>
      <c r="E22" s="254">
        <f t="shared" si="0"/>
        <v>99.816119495638787</v>
      </c>
      <c r="F22" s="675"/>
    </row>
    <row r="23" spans="1:6" x14ac:dyDescent="0.2">
      <c r="A23" s="246" t="s">
        <v>590</v>
      </c>
      <c r="B23" s="249" t="s">
        <v>591</v>
      </c>
      <c r="C23" s="250">
        <v>442.7</v>
      </c>
      <c r="D23" s="250">
        <v>441.62730999999997</v>
      </c>
      <c r="E23" s="251">
        <f t="shared" si="0"/>
        <v>99.757693697763713</v>
      </c>
      <c r="F23" s="242"/>
    </row>
    <row r="24" spans="1:6" x14ac:dyDescent="0.2">
      <c r="A24" s="246" t="s">
        <v>592</v>
      </c>
      <c r="B24" s="249" t="s">
        <v>593</v>
      </c>
      <c r="C24" s="250">
        <v>3629.4</v>
      </c>
      <c r="D24" s="250">
        <v>3629.3920499999999</v>
      </c>
      <c r="E24" s="251">
        <f t="shared" si="0"/>
        <v>99.999780955529843</v>
      </c>
      <c r="F24" s="242"/>
    </row>
    <row r="25" spans="1:6" x14ac:dyDescent="0.2">
      <c r="A25" s="246" t="s">
        <v>594</v>
      </c>
      <c r="B25" s="249" t="s">
        <v>595</v>
      </c>
      <c r="C25" s="250">
        <v>52927.2883</v>
      </c>
      <c r="D25" s="250">
        <v>47582.49022</v>
      </c>
      <c r="E25" s="251">
        <f t="shared" si="0"/>
        <v>89.901621164294568</v>
      </c>
      <c r="F25" s="242"/>
    </row>
    <row r="26" spans="1:6" ht="25.5" x14ac:dyDescent="0.2">
      <c r="A26" s="246" t="s">
        <v>596</v>
      </c>
      <c r="B26" s="249" t="s">
        <v>597</v>
      </c>
      <c r="C26" s="250">
        <v>8401.9468899999993</v>
      </c>
      <c r="D26" s="250">
        <v>8317.4005799999995</v>
      </c>
      <c r="E26" s="251">
        <f t="shared" si="0"/>
        <v>98.993729535464851</v>
      </c>
      <c r="F26" s="242"/>
    </row>
    <row r="27" spans="1:6" x14ac:dyDescent="0.2">
      <c r="A27" s="753" t="s">
        <v>833</v>
      </c>
      <c r="B27" s="755"/>
      <c r="C27" s="253">
        <f>SUM(C23:C26)</f>
        <v>65401.335189999998</v>
      </c>
      <c r="D27" s="253">
        <f>SUM(D23:D26)</f>
        <v>59970.910159999999</v>
      </c>
      <c r="E27" s="254">
        <f t="shared" si="0"/>
        <v>91.696767330171696</v>
      </c>
      <c r="F27" s="675"/>
    </row>
    <row r="28" spans="1:6" x14ac:dyDescent="0.2">
      <c r="A28" s="246" t="s">
        <v>600</v>
      </c>
      <c r="B28" s="6" t="s">
        <v>601</v>
      </c>
      <c r="C28" s="250">
        <v>5893.3814600000005</v>
      </c>
      <c r="D28" s="250">
        <v>5688.5411700000004</v>
      </c>
      <c r="E28" s="251">
        <f t="shared" si="0"/>
        <v>96.524231608113141</v>
      </c>
      <c r="F28" s="242"/>
    </row>
    <row r="29" spans="1:6" x14ac:dyDescent="0.2">
      <c r="A29" s="246" t="s">
        <v>603</v>
      </c>
      <c r="B29" s="249" t="s">
        <v>604</v>
      </c>
      <c r="C29" s="250">
        <v>119985.01139</v>
      </c>
      <c r="D29" s="250">
        <v>119897.31243999999</v>
      </c>
      <c r="E29" s="251">
        <f t="shared" si="0"/>
        <v>99.926908412155797</v>
      </c>
      <c r="F29" s="242"/>
    </row>
    <row r="30" spans="1:6" x14ac:dyDescent="0.2">
      <c r="A30" s="246" t="s">
        <v>606</v>
      </c>
      <c r="B30" s="249" t="s">
        <v>607</v>
      </c>
      <c r="C30" s="250">
        <v>43609.016680000001</v>
      </c>
      <c r="D30" s="250">
        <v>43598.669269999999</v>
      </c>
      <c r="E30" s="251">
        <f t="shared" si="0"/>
        <v>99.976272315250924</v>
      </c>
      <c r="F30" s="242"/>
    </row>
    <row r="31" spans="1:6" x14ac:dyDescent="0.2">
      <c r="A31" s="753" t="s">
        <v>834</v>
      </c>
      <c r="B31" s="755"/>
      <c r="C31" s="253">
        <f>SUM(C28:C30)</f>
        <v>169487.40953</v>
      </c>
      <c r="D31" s="253">
        <f>SUM(D28:D30)</f>
        <v>169184.52288</v>
      </c>
      <c r="E31" s="254">
        <f t="shared" si="0"/>
        <v>99.821292536808528</v>
      </c>
      <c r="F31" s="675"/>
    </row>
    <row r="32" spans="1:6" x14ac:dyDescent="0.2">
      <c r="A32" s="246" t="s">
        <v>624</v>
      </c>
      <c r="B32" s="249" t="s">
        <v>625</v>
      </c>
      <c r="C32" s="250">
        <v>121999.16990000001</v>
      </c>
      <c r="D32" s="250">
        <v>121991.91001000001</v>
      </c>
      <c r="E32" s="251">
        <f t="shared" si="0"/>
        <v>99.994049230002176</v>
      </c>
      <c r="F32" s="242"/>
    </row>
    <row r="33" spans="1:6" x14ac:dyDescent="0.2">
      <c r="A33" s="246" t="s">
        <v>612</v>
      </c>
      <c r="B33" s="249" t="s">
        <v>613</v>
      </c>
      <c r="C33" s="250">
        <v>416973.77229999995</v>
      </c>
      <c r="D33" s="250">
        <v>400130.96730999998</v>
      </c>
      <c r="E33" s="251">
        <f t="shared" si="0"/>
        <v>95.960703979750051</v>
      </c>
      <c r="F33" s="242"/>
    </row>
    <row r="34" spans="1:6" x14ac:dyDescent="0.2">
      <c r="A34" s="246" t="s">
        <v>626</v>
      </c>
      <c r="B34" s="249" t="s">
        <v>627</v>
      </c>
      <c r="C34" s="250">
        <v>50000.244740000002</v>
      </c>
      <c r="D34" s="250">
        <v>50000.231639999998</v>
      </c>
      <c r="E34" s="251">
        <f t="shared" si="0"/>
        <v>99.999973800128245</v>
      </c>
      <c r="F34" s="242"/>
    </row>
    <row r="35" spans="1:6" x14ac:dyDescent="0.2">
      <c r="A35" s="246" t="s">
        <v>630</v>
      </c>
      <c r="B35" s="249" t="s">
        <v>835</v>
      </c>
      <c r="C35" s="250">
        <v>307</v>
      </c>
      <c r="D35" s="250">
        <v>307</v>
      </c>
      <c r="E35" s="251">
        <f t="shared" si="0"/>
        <v>100</v>
      </c>
      <c r="F35" s="242"/>
    </row>
    <row r="36" spans="1:6" x14ac:dyDescent="0.2">
      <c r="A36" s="246" t="s">
        <v>628</v>
      </c>
      <c r="B36" s="249" t="s">
        <v>629</v>
      </c>
      <c r="C36" s="250">
        <v>13190.648719999999</v>
      </c>
      <c r="D36" s="250">
        <v>12892.959470000002</v>
      </c>
      <c r="E36" s="251">
        <f t="shared" si="0"/>
        <v>97.743179609137542</v>
      </c>
      <c r="F36" s="242"/>
    </row>
    <row r="37" spans="1:6" x14ac:dyDescent="0.2">
      <c r="A37" s="753" t="s">
        <v>836</v>
      </c>
      <c r="B37" s="755"/>
      <c r="C37" s="253">
        <f>SUM(C32:C36)</f>
        <v>602470.83565999998</v>
      </c>
      <c r="D37" s="253">
        <f>SUM(D32:D36)</f>
        <v>585323.06842999998</v>
      </c>
      <c r="E37" s="254">
        <f t="shared" si="0"/>
        <v>97.153759781381808</v>
      </c>
      <c r="F37" s="675"/>
    </row>
    <row r="38" spans="1:6" x14ac:dyDescent="0.2">
      <c r="A38" s="246" t="s">
        <v>638</v>
      </c>
      <c r="B38" s="249" t="s">
        <v>639</v>
      </c>
      <c r="C38" s="250">
        <v>71646.30012</v>
      </c>
      <c r="D38" s="250">
        <v>71646.275120000006</v>
      </c>
      <c r="E38" s="251">
        <f t="shared" si="0"/>
        <v>99.999965106362851</v>
      </c>
      <c r="F38" s="242"/>
    </row>
    <row r="39" spans="1:6" ht="25.5" x14ac:dyDescent="0.2">
      <c r="A39" s="246" t="s">
        <v>640</v>
      </c>
      <c r="B39" s="249" t="s">
        <v>641</v>
      </c>
      <c r="C39" s="250">
        <v>5319.9605700000002</v>
      </c>
      <c r="D39" s="250">
        <v>5235.4548800000002</v>
      </c>
      <c r="E39" s="251">
        <f t="shared" si="0"/>
        <v>98.41153540730096</v>
      </c>
      <c r="F39" s="242"/>
    </row>
    <row r="40" spans="1:6" x14ac:dyDescent="0.2">
      <c r="A40" s="753" t="s">
        <v>837</v>
      </c>
      <c r="B40" s="755"/>
      <c r="C40" s="253">
        <f>SUM(C38:C39)</f>
        <v>76966.260689999996</v>
      </c>
      <c r="D40" s="253">
        <f>SUM(D38:D39)</f>
        <v>76881.73000000001</v>
      </c>
      <c r="E40" s="254">
        <f t="shared" si="0"/>
        <v>99.890171759362914</v>
      </c>
      <c r="F40" s="675"/>
    </row>
    <row r="41" spans="1:6" x14ac:dyDescent="0.2">
      <c r="A41" s="258" t="s">
        <v>711</v>
      </c>
      <c r="B41" s="257" t="s">
        <v>712</v>
      </c>
      <c r="C41" s="250">
        <v>8425.1264300000003</v>
      </c>
      <c r="D41" s="250">
        <v>7097.2201800000003</v>
      </c>
      <c r="E41" s="251">
        <f t="shared" si="0"/>
        <v>84.238738005501958</v>
      </c>
      <c r="F41" s="242"/>
    </row>
    <row r="42" spans="1:6" x14ac:dyDescent="0.2">
      <c r="A42" s="753" t="s">
        <v>838</v>
      </c>
      <c r="B42" s="755"/>
      <c r="C42" s="253">
        <f>C41</f>
        <v>8425.1264300000003</v>
      </c>
      <c r="D42" s="253">
        <f>D41</f>
        <v>7097.2201800000003</v>
      </c>
      <c r="E42" s="254">
        <f t="shared" si="0"/>
        <v>84.238738005501958</v>
      </c>
      <c r="F42" s="675"/>
    </row>
    <row r="43" spans="1:6" x14ac:dyDescent="0.2">
      <c r="A43" s="246" t="s">
        <v>615</v>
      </c>
      <c r="B43" s="249" t="s">
        <v>616</v>
      </c>
      <c r="C43" s="250">
        <v>7298.9000000000005</v>
      </c>
      <c r="D43" s="250">
        <v>7254.2079899999999</v>
      </c>
      <c r="E43" s="251">
        <f t="shared" si="0"/>
        <v>99.387688418802824</v>
      </c>
      <c r="F43" s="242"/>
    </row>
    <row r="44" spans="1:6" x14ac:dyDescent="0.2">
      <c r="A44" s="246" t="s">
        <v>617</v>
      </c>
      <c r="B44" s="249" t="s">
        <v>618</v>
      </c>
      <c r="C44" s="250">
        <v>26816.325029999996</v>
      </c>
      <c r="D44" s="250">
        <v>23171.250479999999</v>
      </c>
      <c r="E44" s="251">
        <f t="shared" si="0"/>
        <v>86.407255483657153</v>
      </c>
      <c r="F44" s="242"/>
    </row>
    <row r="45" spans="1:6" x14ac:dyDescent="0.2">
      <c r="A45" s="246" t="s">
        <v>839</v>
      </c>
      <c r="B45" s="249" t="s">
        <v>620</v>
      </c>
      <c r="C45" s="250">
        <v>20098.345880000001</v>
      </c>
      <c r="D45" s="250">
        <v>13284.68881</v>
      </c>
      <c r="E45" s="251">
        <f t="shared" si="0"/>
        <v>66.098418692354585</v>
      </c>
      <c r="F45" s="242"/>
    </row>
    <row r="46" spans="1:6" ht="25.5" x14ac:dyDescent="0.2">
      <c r="A46" s="246" t="s">
        <v>621</v>
      </c>
      <c r="B46" s="259" t="s">
        <v>622</v>
      </c>
      <c r="C46" s="250">
        <v>95.067120000000003</v>
      </c>
      <c r="D46" s="250">
        <v>95.067120000000003</v>
      </c>
      <c r="E46" s="251">
        <f t="shared" si="0"/>
        <v>100</v>
      </c>
      <c r="F46" s="242"/>
    </row>
    <row r="47" spans="1:6" x14ac:dyDescent="0.2">
      <c r="A47" s="753" t="s">
        <v>840</v>
      </c>
      <c r="B47" s="755"/>
      <c r="C47" s="253">
        <f>SUM(C43:C46)</f>
        <v>54308.638029999995</v>
      </c>
      <c r="D47" s="253">
        <f>SUM(D43:D46)</f>
        <v>43805.214399999997</v>
      </c>
      <c r="E47" s="254">
        <f t="shared" si="0"/>
        <v>80.659755038972023</v>
      </c>
      <c r="F47" s="675"/>
    </row>
    <row r="48" spans="1:6" x14ac:dyDescent="0.2">
      <c r="A48" s="246" t="s">
        <v>633</v>
      </c>
      <c r="B48" s="249" t="s">
        <v>634</v>
      </c>
      <c r="C48" s="250">
        <v>5882.92083</v>
      </c>
      <c r="D48" s="250">
        <v>5804.0307400000002</v>
      </c>
      <c r="E48" s="251">
        <f t="shared" si="0"/>
        <v>98.658997931814767</v>
      </c>
      <c r="F48" s="242"/>
    </row>
    <row r="49" spans="1:6" x14ac:dyDescent="0.2">
      <c r="A49" s="753" t="s">
        <v>841</v>
      </c>
      <c r="B49" s="755"/>
      <c r="C49" s="253">
        <f>C48</f>
        <v>5882.92083</v>
      </c>
      <c r="D49" s="253">
        <f>D48</f>
        <v>5804.0307400000002</v>
      </c>
      <c r="E49" s="254">
        <f t="shared" si="0"/>
        <v>98.658997931814767</v>
      </c>
      <c r="F49" s="675"/>
    </row>
    <row r="50" spans="1:6" x14ac:dyDescent="0.2">
      <c r="A50" s="246" t="s">
        <v>842</v>
      </c>
      <c r="B50" s="249" t="s">
        <v>645</v>
      </c>
      <c r="C50" s="250">
        <v>1368.84051</v>
      </c>
      <c r="D50" s="250">
        <v>1368.84051</v>
      </c>
      <c r="E50" s="251">
        <f t="shared" si="0"/>
        <v>100</v>
      </c>
      <c r="F50" s="675"/>
    </row>
    <row r="51" spans="1:6" x14ac:dyDescent="0.2">
      <c r="A51" s="753" t="s">
        <v>843</v>
      </c>
      <c r="B51" s="755"/>
      <c r="C51" s="253">
        <f>C50</f>
        <v>1368.84051</v>
      </c>
      <c r="D51" s="253">
        <f>D50</f>
        <v>1368.84051</v>
      </c>
      <c r="E51" s="254">
        <f t="shared" si="0"/>
        <v>100</v>
      </c>
      <c r="F51" s="675"/>
    </row>
    <row r="52" spans="1:6" x14ac:dyDescent="0.2">
      <c r="A52" s="751" t="s">
        <v>844</v>
      </c>
      <c r="B52" s="752"/>
      <c r="C52" s="260">
        <f>C16+C22+C27+C31+C37+C40+C47+C49+C51+C18+C42</f>
        <v>1127873.8437499998</v>
      </c>
      <c r="D52" s="260">
        <f>D16+D22+D27+D31+D37+D40+D47+D49+D51+D18+D42</f>
        <v>1092897.04455</v>
      </c>
      <c r="E52" s="254">
        <f t="shared" si="0"/>
        <v>96.898873097038276</v>
      </c>
      <c r="F52" s="675"/>
    </row>
    <row r="53" spans="1:6" ht="13.15" x14ac:dyDescent="0.25">
      <c r="C53" s="262"/>
      <c r="D53" s="262"/>
    </row>
    <row r="54" spans="1:6" ht="13.15" x14ac:dyDescent="0.25">
      <c r="C54" s="261"/>
      <c r="D54" s="261"/>
    </row>
  </sheetData>
  <autoFilter ref="A8:F8"/>
  <mergeCells count="17">
    <mergeCell ref="A16:B16"/>
    <mergeCell ref="A1:D1"/>
    <mergeCell ref="A2:E2"/>
    <mergeCell ref="A3:E3"/>
    <mergeCell ref="A4:E4"/>
    <mergeCell ref="A6:E6"/>
    <mergeCell ref="A52:B52"/>
    <mergeCell ref="A18:B18"/>
    <mergeCell ref="A22:B22"/>
    <mergeCell ref="A27:B27"/>
    <mergeCell ref="A31:B31"/>
    <mergeCell ref="A37:B37"/>
    <mergeCell ref="A40:B40"/>
    <mergeCell ref="A42:B42"/>
    <mergeCell ref="A47:B47"/>
    <mergeCell ref="A49:B49"/>
    <mergeCell ref="A51:B51"/>
  </mergeCells>
  <pageMargins left="0.70866141732283472" right="0.11811023622047245" top="0.74803149606299213" bottom="0.74803149606299213" header="0.31496062992125984" footer="0.31496062992125984"/>
  <pageSetup paperSize="9" scale="94" orientation="portrait" r:id="rId1"/>
  <rowBreaks count="1" manualBreakCount="1">
    <brk id="3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4"/>
  <sheetViews>
    <sheetView view="pageBreakPreview" zoomScale="66" zoomScaleSheetLayoutView="66" workbookViewId="0">
      <selection activeCell="L10" sqref="L10"/>
    </sheetView>
  </sheetViews>
  <sheetFormatPr defaultRowHeight="15" x14ac:dyDescent="0.25"/>
  <cols>
    <col min="1" max="1" width="30" style="655" customWidth="1"/>
    <col min="2" max="2" width="52.28515625" style="655" customWidth="1"/>
    <col min="3" max="4" width="18.5703125" style="655" customWidth="1"/>
    <col min="5" max="5" width="15.5703125" style="655" customWidth="1"/>
    <col min="6" max="256" width="9.140625" style="655"/>
    <col min="257" max="257" width="30" style="655" customWidth="1"/>
    <col min="258" max="258" width="52.28515625" style="655" customWidth="1"/>
    <col min="259" max="261" width="15.5703125" style="655" customWidth="1"/>
    <col min="262" max="512" width="9.140625" style="655"/>
    <col min="513" max="513" width="30" style="655" customWidth="1"/>
    <col min="514" max="514" width="52.28515625" style="655" customWidth="1"/>
    <col min="515" max="517" width="15.5703125" style="655" customWidth="1"/>
    <col min="518" max="768" width="9.140625" style="655"/>
    <col min="769" max="769" width="30" style="655" customWidth="1"/>
    <col min="770" max="770" width="52.28515625" style="655" customWidth="1"/>
    <col min="771" max="773" width="15.5703125" style="655" customWidth="1"/>
    <col min="774" max="1024" width="9.140625" style="655"/>
    <col min="1025" max="1025" width="30" style="655" customWidth="1"/>
    <col min="1026" max="1026" width="52.28515625" style="655" customWidth="1"/>
    <col min="1027" max="1029" width="15.5703125" style="655" customWidth="1"/>
    <col min="1030" max="1280" width="9.140625" style="655"/>
    <col min="1281" max="1281" width="30" style="655" customWidth="1"/>
    <col min="1282" max="1282" width="52.28515625" style="655" customWidth="1"/>
    <col min="1283" max="1285" width="15.5703125" style="655" customWidth="1"/>
    <col min="1286" max="1536" width="9.140625" style="655"/>
    <col min="1537" max="1537" width="30" style="655" customWidth="1"/>
    <col min="1538" max="1538" width="52.28515625" style="655" customWidth="1"/>
    <col min="1539" max="1541" width="15.5703125" style="655" customWidth="1"/>
    <col min="1542" max="1792" width="9.140625" style="655"/>
    <col min="1793" max="1793" width="30" style="655" customWidth="1"/>
    <col min="1794" max="1794" width="52.28515625" style="655" customWidth="1"/>
    <col min="1795" max="1797" width="15.5703125" style="655" customWidth="1"/>
    <col min="1798" max="2048" width="9.140625" style="655"/>
    <col min="2049" max="2049" width="30" style="655" customWidth="1"/>
    <col min="2050" max="2050" width="52.28515625" style="655" customWidth="1"/>
    <col min="2051" max="2053" width="15.5703125" style="655" customWidth="1"/>
    <col min="2054" max="2304" width="9.140625" style="655"/>
    <col min="2305" max="2305" width="30" style="655" customWidth="1"/>
    <col min="2306" max="2306" width="52.28515625" style="655" customWidth="1"/>
    <col min="2307" max="2309" width="15.5703125" style="655" customWidth="1"/>
    <col min="2310" max="2560" width="9.140625" style="655"/>
    <col min="2561" max="2561" width="30" style="655" customWidth="1"/>
    <col min="2562" max="2562" width="52.28515625" style="655" customWidth="1"/>
    <col min="2563" max="2565" width="15.5703125" style="655" customWidth="1"/>
    <col min="2566" max="2816" width="9.140625" style="655"/>
    <col min="2817" max="2817" width="30" style="655" customWidth="1"/>
    <col min="2818" max="2818" width="52.28515625" style="655" customWidth="1"/>
    <col min="2819" max="2821" width="15.5703125" style="655" customWidth="1"/>
    <col min="2822" max="3072" width="9.140625" style="655"/>
    <col min="3073" max="3073" width="30" style="655" customWidth="1"/>
    <col min="3074" max="3074" width="52.28515625" style="655" customWidth="1"/>
    <col min="3075" max="3077" width="15.5703125" style="655" customWidth="1"/>
    <col min="3078" max="3328" width="9.140625" style="655"/>
    <col min="3329" max="3329" width="30" style="655" customWidth="1"/>
    <col min="3330" max="3330" width="52.28515625" style="655" customWidth="1"/>
    <col min="3331" max="3333" width="15.5703125" style="655" customWidth="1"/>
    <col min="3334" max="3584" width="9.140625" style="655"/>
    <col min="3585" max="3585" width="30" style="655" customWidth="1"/>
    <col min="3586" max="3586" width="52.28515625" style="655" customWidth="1"/>
    <col min="3587" max="3589" width="15.5703125" style="655" customWidth="1"/>
    <col min="3590" max="3840" width="9.140625" style="655"/>
    <col min="3841" max="3841" width="30" style="655" customWidth="1"/>
    <col min="3842" max="3842" width="52.28515625" style="655" customWidth="1"/>
    <col min="3843" max="3845" width="15.5703125" style="655" customWidth="1"/>
    <col min="3846" max="4096" width="9.140625" style="655"/>
    <col min="4097" max="4097" width="30" style="655" customWidth="1"/>
    <col min="4098" max="4098" width="52.28515625" style="655" customWidth="1"/>
    <col min="4099" max="4101" width="15.5703125" style="655" customWidth="1"/>
    <col min="4102" max="4352" width="9.140625" style="655"/>
    <col min="4353" max="4353" width="30" style="655" customWidth="1"/>
    <col min="4354" max="4354" width="52.28515625" style="655" customWidth="1"/>
    <col min="4355" max="4357" width="15.5703125" style="655" customWidth="1"/>
    <col min="4358" max="4608" width="9.140625" style="655"/>
    <col min="4609" max="4609" width="30" style="655" customWidth="1"/>
    <col min="4610" max="4610" width="52.28515625" style="655" customWidth="1"/>
    <col min="4611" max="4613" width="15.5703125" style="655" customWidth="1"/>
    <col min="4614" max="4864" width="9.140625" style="655"/>
    <col min="4865" max="4865" width="30" style="655" customWidth="1"/>
    <col min="4866" max="4866" width="52.28515625" style="655" customWidth="1"/>
    <col min="4867" max="4869" width="15.5703125" style="655" customWidth="1"/>
    <col min="4870" max="5120" width="9.140625" style="655"/>
    <col min="5121" max="5121" width="30" style="655" customWidth="1"/>
    <col min="5122" max="5122" width="52.28515625" style="655" customWidth="1"/>
    <col min="5123" max="5125" width="15.5703125" style="655" customWidth="1"/>
    <col min="5126" max="5376" width="9.140625" style="655"/>
    <col min="5377" max="5377" width="30" style="655" customWidth="1"/>
    <col min="5378" max="5378" width="52.28515625" style="655" customWidth="1"/>
    <col min="5379" max="5381" width="15.5703125" style="655" customWidth="1"/>
    <col min="5382" max="5632" width="9.140625" style="655"/>
    <col min="5633" max="5633" width="30" style="655" customWidth="1"/>
    <col min="5634" max="5634" width="52.28515625" style="655" customWidth="1"/>
    <col min="5635" max="5637" width="15.5703125" style="655" customWidth="1"/>
    <col min="5638" max="5888" width="9.140625" style="655"/>
    <col min="5889" max="5889" width="30" style="655" customWidth="1"/>
    <col min="5890" max="5890" width="52.28515625" style="655" customWidth="1"/>
    <col min="5891" max="5893" width="15.5703125" style="655" customWidth="1"/>
    <col min="5894" max="6144" width="9.140625" style="655"/>
    <col min="6145" max="6145" width="30" style="655" customWidth="1"/>
    <col min="6146" max="6146" width="52.28515625" style="655" customWidth="1"/>
    <col min="6147" max="6149" width="15.5703125" style="655" customWidth="1"/>
    <col min="6150" max="6400" width="9.140625" style="655"/>
    <col min="6401" max="6401" width="30" style="655" customWidth="1"/>
    <col min="6402" max="6402" width="52.28515625" style="655" customWidth="1"/>
    <col min="6403" max="6405" width="15.5703125" style="655" customWidth="1"/>
    <col min="6406" max="6656" width="9.140625" style="655"/>
    <col min="6657" max="6657" width="30" style="655" customWidth="1"/>
    <col min="6658" max="6658" width="52.28515625" style="655" customWidth="1"/>
    <col min="6659" max="6661" width="15.5703125" style="655" customWidth="1"/>
    <col min="6662" max="6912" width="9.140625" style="655"/>
    <col min="6913" max="6913" width="30" style="655" customWidth="1"/>
    <col min="6914" max="6914" width="52.28515625" style="655" customWidth="1"/>
    <col min="6915" max="6917" width="15.5703125" style="655" customWidth="1"/>
    <col min="6918" max="7168" width="9.140625" style="655"/>
    <col min="7169" max="7169" width="30" style="655" customWidth="1"/>
    <col min="7170" max="7170" width="52.28515625" style="655" customWidth="1"/>
    <col min="7171" max="7173" width="15.5703125" style="655" customWidth="1"/>
    <col min="7174" max="7424" width="9.140625" style="655"/>
    <col min="7425" max="7425" width="30" style="655" customWidth="1"/>
    <col min="7426" max="7426" width="52.28515625" style="655" customWidth="1"/>
    <col min="7427" max="7429" width="15.5703125" style="655" customWidth="1"/>
    <col min="7430" max="7680" width="9.140625" style="655"/>
    <col min="7681" max="7681" width="30" style="655" customWidth="1"/>
    <col min="7682" max="7682" width="52.28515625" style="655" customWidth="1"/>
    <col min="7683" max="7685" width="15.5703125" style="655" customWidth="1"/>
    <col min="7686" max="7936" width="9.140625" style="655"/>
    <col min="7937" max="7937" width="30" style="655" customWidth="1"/>
    <col min="7938" max="7938" width="52.28515625" style="655" customWidth="1"/>
    <col min="7939" max="7941" width="15.5703125" style="655" customWidth="1"/>
    <col min="7942" max="8192" width="9.140625" style="655"/>
    <col min="8193" max="8193" width="30" style="655" customWidth="1"/>
    <col min="8194" max="8194" width="52.28515625" style="655" customWidth="1"/>
    <col min="8195" max="8197" width="15.5703125" style="655" customWidth="1"/>
    <col min="8198" max="8448" width="9.140625" style="655"/>
    <col min="8449" max="8449" width="30" style="655" customWidth="1"/>
    <col min="8450" max="8450" width="52.28515625" style="655" customWidth="1"/>
    <col min="8451" max="8453" width="15.5703125" style="655" customWidth="1"/>
    <col min="8454" max="8704" width="9.140625" style="655"/>
    <col min="8705" max="8705" width="30" style="655" customWidth="1"/>
    <col min="8706" max="8706" width="52.28515625" style="655" customWidth="1"/>
    <col min="8707" max="8709" width="15.5703125" style="655" customWidth="1"/>
    <col min="8710" max="8960" width="9.140625" style="655"/>
    <col min="8961" max="8961" width="30" style="655" customWidth="1"/>
    <col min="8962" max="8962" width="52.28515625" style="655" customWidth="1"/>
    <col min="8963" max="8965" width="15.5703125" style="655" customWidth="1"/>
    <col min="8966" max="9216" width="9.140625" style="655"/>
    <col min="9217" max="9217" width="30" style="655" customWidth="1"/>
    <col min="9218" max="9218" width="52.28515625" style="655" customWidth="1"/>
    <col min="9219" max="9221" width="15.5703125" style="655" customWidth="1"/>
    <col min="9222" max="9472" width="9.140625" style="655"/>
    <col min="9473" max="9473" width="30" style="655" customWidth="1"/>
    <col min="9474" max="9474" width="52.28515625" style="655" customWidth="1"/>
    <col min="9475" max="9477" width="15.5703125" style="655" customWidth="1"/>
    <col min="9478" max="9728" width="9.140625" style="655"/>
    <col min="9729" max="9729" width="30" style="655" customWidth="1"/>
    <col min="9730" max="9730" width="52.28515625" style="655" customWidth="1"/>
    <col min="9731" max="9733" width="15.5703125" style="655" customWidth="1"/>
    <col min="9734" max="9984" width="9.140625" style="655"/>
    <col min="9985" max="9985" width="30" style="655" customWidth="1"/>
    <col min="9986" max="9986" width="52.28515625" style="655" customWidth="1"/>
    <col min="9987" max="9989" width="15.5703125" style="655" customWidth="1"/>
    <col min="9990" max="10240" width="9.140625" style="655"/>
    <col min="10241" max="10241" width="30" style="655" customWidth="1"/>
    <col min="10242" max="10242" width="52.28515625" style="655" customWidth="1"/>
    <col min="10243" max="10245" width="15.5703125" style="655" customWidth="1"/>
    <col min="10246" max="10496" width="9.140625" style="655"/>
    <col min="10497" max="10497" width="30" style="655" customWidth="1"/>
    <col min="10498" max="10498" width="52.28515625" style="655" customWidth="1"/>
    <col min="10499" max="10501" width="15.5703125" style="655" customWidth="1"/>
    <col min="10502" max="10752" width="9.140625" style="655"/>
    <col min="10753" max="10753" width="30" style="655" customWidth="1"/>
    <col min="10754" max="10754" width="52.28515625" style="655" customWidth="1"/>
    <col min="10755" max="10757" width="15.5703125" style="655" customWidth="1"/>
    <col min="10758" max="11008" width="9.140625" style="655"/>
    <col min="11009" max="11009" width="30" style="655" customWidth="1"/>
    <col min="11010" max="11010" width="52.28515625" style="655" customWidth="1"/>
    <col min="11011" max="11013" width="15.5703125" style="655" customWidth="1"/>
    <col min="11014" max="11264" width="9.140625" style="655"/>
    <col min="11265" max="11265" width="30" style="655" customWidth="1"/>
    <col min="11266" max="11266" width="52.28515625" style="655" customWidth="1"/>
    <col min="11267" max="11269" width="15.5703125" style="655" customWidth="1"/>
    <col min="11270" max="11520" width="9.140625" style="655"/>
    <col min="11521" max="11521" width="30" style="655" customWidth="1"/>
    <col min="11522" max="11522" width="52.28515625" style="655" customWidth="1"/>
    <col min="11523" max="11525" width="15.5703125" style="655" customWidth="1"/>
    <col min="11526" max="11776" width="9.140625" style="655"/>
    <col min="11777" max="11777" width="30" style="655" customWidth="1"/>
    <col min="11778" max="11778" width="52.28515625" style="655" customWidth="1"/>
    <col min="11779" max="11781" width="15.5703125" style="655" customWidth="1"/>
    <col min="11782" max="12032" width="9.140625" style="655"/>
    <col min="12033" max="12033" width="30" style="655" customWidth="1"/>
    <col min="12034" max="12034" width="52.28515625" style="655" customWidth="1"/>
    <col min="12035" max="12037" width="15.5703125" style="655" customWidth="1"/>
    <col min="12038" max="12288" width="9.140625" style="655"/>
    <col min="12289" max="12289" width="30" style="655" customWidth="1"/>
    <col min="12290" max="12290" width="52.28515625" style="655" customWidth="1"/>
    <col min="12291" max="12293" width="15.5703125" style="655" customWidth="1"/>
    <col min="12294" max="12544" width="9.140625" style="655"/>
    <col min="12545" max="12545" width="30" style="655" customWidth="1"/>
    <col min="12546" max="12546" width="52.28515625" style="655" customWidth="1"/>
    <col min="12547" max="12549" width="15.5703125" style="655" customWidth="1"/>
    <col min="12550" max="12800" width="9.140625" style="655"/>
    <col min="12801" max="12801" width="30" style="655" customWidth="1"/>
    <col min="12802" max="12802" width="52.28515625" style="655" customWidth="1"/>
    <col min="12803" max="12805" width="15.5703125" style="655" customWidth="1"/>
    <col min="12806" max="13056" width="9.140625" style="655"/>
    <col min="13057" max="13057" width="30" style="655" customWidth="1"/>
    <col min="13058" max="13058" width="52.28515625" style="655" customWidth="1"/>
    <col min="13059" max="13061" width="15.5703125" style="655" customWidth="1"/>
    <col min="13062" max="13312" width="9.140625" style="655"/>
    <col min="13313" max="13313" width="30" style="655" customWidth="1"/>
    <col min="13314" max="13314" width="52.28515625" style="655" customWidth="1"/>
    <col min="13315" max="13317" width="15.5703125" style="655" customWidth="1"/>
    <col min="13318" max="13568" width="9.140625" style="655"/>
    <col min="13569" max="13569" width="30" style="655" customWidth="1"/>
    <col min="13570" max="13570" width="52.28515625" style="655" customWidth="1"/>
    <col min="13571" max="13573" width="15.5703125" style="655" customWidth="1"/>
    <col min="13574" max="13824" width="9.140625" style="655"/>
    <col min="13825" max="13825" width="30" style="655" customWidth="1"/>
    <col min="13826" max="13826" width="52.28515625" style="655" customWidth="1"/>
    <col min="13827" max="13829" width="15.5703125" style="655" customWidth="1"/>
    <col min="13830" max="14080" width="9.140625" style="655"/>
    <col min="14081" max="14081" width="30" style="655" customWidth="1"/>
    <col min="14082" max="14082" width="52.28515625" style="655" customWidth="1"/>
    <col min="14083" max="14085" width="15.5703125" style="655" customWidth="1"/>
    <col min="14086" max="14336" width="9.140625" style="655"/>
    <col min="14337" max="14337" width="30" style="655" customWidth="1"/>
    <col min="14338" max="14338" width="52.28515625" style="655" customWidth="1"/>
    <col min="14339" max="14341" width="15.5703125" style="655" customWidth="1"/>
    <col min="14342" max="14592" width="9.140625" style="655"/>
    <col min="14593" max="14593" width="30" style="655" customWidth="1"/>
    <col min="14594" max="14594" width="52.28515625" style="655" customWidth="1"/>
    <col min="14595" max="14597" width="15.5703125" style="655" customWidth="1"/>
    <col min="14598" max="14848" width="9.140625" style="655"/>
    <col min="14849" max="14849" width="30" style="655" customWidth="1"/>
    <col min="14850" max="14850" width="52.28515625" style="655" customWidth="1"/>
    <col min="14851" max="14853" width="15.5703125" style="655" customWidth="1"/>
    <col min="14854" max="15104" width="9.140625" style="655"/>
    <col min="15105" max="15105" width="30" style="655" customWidth="1"/>
    <col min="15106" max="15106" width="52.28515625" style="655" customWidth="1"/>
    <col min="15107" max="15109" width="15.5703125" style="655" customWidth="1"/>
    <col min="15110" max="15360" width="9.140625" style="655"/>
    <col min="15361" max="15361" width="30" style="655" customWidth="1"/>
    <col min="15362" max="15362" width="52.28515625" style="655" customWidth="1"/>
    <col min="15363" max="15365" width="15.5703125" style="655" customWidth="1"/>
    <col min="15366" max="15616" width="9.140625" style="655"/>
    <col min="15617" max="15617" width="30" style="655" customWidth="1"/>
    <col min="15618" max="15618" width="52.28515625" style="655" customWidth="1"/>
    <col min="15619" max="15621" width="15.5703125" style="655" customWidth="1"/>
    <col min="15622" max="15872" width="9.140625" style="655"/>
    <col min="15873" max="15873" width="30" style="655" customWidth="1"/>
    <col min="15874" max="15874" width="52.28515625" style="655" customWidth="1"/>
    <col min="15875" max="15877" width="15.5703125" style="655" customWidth="1"/>
    <col min="15878" max="16128" width="9.140625" style="655"/>
    <col min="16129" max="16129" width="30" style="655" customWidth="1"/>
    <col min="16130" max="16130" width="52.28515625" style="655" customWidth="1"/>
    <col min="16131" max="16133" width="15.5703125" style="655" customWidth="1"/>
    <col min="16134" max="16384" width="9.140625" style="655"/>
  </cols>
  <sheetData>
    <row r="1" spans="1:5" ht="15.75" x14ac:dyDescent="0.25">
      <c r="A1" s="653"/>
      <c r="B1" s="654"/>
      <c r="C1" s="759" t="s">
        <v>736</v>
      </c>
      <c r="D1" s="759"/>
      <c r="E1" s="759"/>
    </row>
    <row r="2" spans="1:5" ht="15.75" x14ac:dyDescent="0.25">
      <c r="A2" s="653"/>
      <c r="B2" s="759" t="s">
        <v>790</v>
      </c>
      <c r="C2" s="759"/>
      <c r="D2" s="759"/>
      <c r="E2" s="759"/>
    </row>
    <row r="3" spans="1:5" ht="15.75" x14ac:dyDescent="0.25">
      <c r="A3" s="760" t="s">
        <v>1496</v>
      </c>
      <c r="B3" s="760"/>
      <c r="C3" s="760"/>
      <c r="D3" s="760"/>
      <c r="E3" s="760"/>
    </row>
    <row r="4" spans="1:5" ht="15.75" x14ac:dyDescent="0.25">
      <c r="A4" s="653"/>
      <c r="B4" s="656"/>
      <c r="C4" s="656"/>
      <c r="D4" s="656"/>
      <c r="E4" s="656" t="s">
        <v>847</v>
      </c>
    </row>
    <row r="5" spans="1:5" ht="50.25" customHeight="1" x14ac:dyDescent="0.25">
      <c r="A5" s="761" t="s">
        <v>1560</v>
      </c>
      <c r="B5" s="761"/>
      <c r="C5" s="761"/>
      <c r="D5" s="761"/>
      <c r="E5" s="761"/>
    </row>
    <row r="6" spans="1:5" x14ac:dyDescent="0.25">
      <c r="A6" s="657"/>
      <c r="B6" s="657"/>
      <c r="C6" s="762" t="s">
        <v>849</v>
      </c>
      <c r="D6" s="762"/>
      <c r="E6" s="762"/>
    </row>
    <row r="7" spans="1:5" ht="15" customHeight="1" x14ac:dyDescent="0.25">
      <c r="A7" s="763" t="s">
        <v>1475</v>
      </c>
      <c r="B7" s="765" t="s">
        <v>1476</v>
      </c>
      <c r="C7" s="765" t="s">
        <v>785</v>
      </c>
      <c r="D7" s="765" t="s">
        <v>786</v>
      </c>
      <c r="E7" s="765" t="s">
        <v>787</v>
      </c>
    </row>
    <row r="8" spans="1:5" s="658" customFormat="1" ht="40.5" customHeight="1" x14ac:dyDescent="0.2">
      <c r="A8" s="764"/>
      <c r="B8" s="765"/>
      <c r="C8" s="765"/>
      <c r="D8" s="765"/>
      <c r="E8" s="765"/>
    </row>
    <row r="9" spans="1:5" ht="56.25" customHeight="1" x14ac:dyDescent="0.35">
      <c r="A9" s="672" t="s">
        <v>1477</v>
      </c>
      <c r="B9" s="673" t="s">
        <v>1478</v>
      </c>
      <c r="C9" s="674">
        <f>C15</f>
        <v>-38549.115809999872</v>
      </c>
      <c r="D9" s="674">
        <f>D15-D14</f>
        <v>-10528.109060000257</v>
      </c>
      <c r="E9" s="661" t="s">
        <v>1479</v>
      </c>
    </row>
    <row r="10" spans="1:5" ht="56.25" customHeight="1" x14ac:dyDescent="0.3">
      <c r="A10" s="669" t="s">
        <v>1504</v>
      </c>
      <c r="B10" s="670" t="s">
        <v>1499</v>
      </c>
      <c r="C10" s="671"/>
      <c r="D10" s="671">
        <f>D11</f>
        <v>1.1E-4</v>
      </c>
      <c r="E10" s="661"/>
    </row>
    <row r="11" spans="1:5" ht="56.25" customHeight="1" x14ac:dyDescent="0.3">
      <c r="A11" s="669" t="s">
        <v>1505</v>
      </c>
      <c r="B11" s="670" t="s">
        <v>1500</v>
      </c>
      <c r="C11" s="671"/>
      <c r="D11" s="671">
        <f>D12</f>
        <v>1.1E-4</v>
      </c>
      <c r="E11" s="661"/>
    </row>
    <row r="12" spans="1:5" ht="56.25" customHeight="1" x14ac:dyDescent="0.3">
      <c r="A12" s="669" t="s">
        <v>1506</v>
      </c>
      <c r="B12" s="670" t="s">
        <v>1501</v>
      </c>
      <c r="C12" s="671"/>
      <c r="D12" s="671">
        <f>D13</f>
        <v>1.1E-4</v>
      </c>
      <c r="E12" s="661"/>
    </row>
    <row r="13" spans="1:5" ht="56.25" customHeight="1" x14ac:dyDescent="0.3">
      <c r="A13" s="669" t="s">
        <v>1507</v>
      </c>
      <c r="B13" s="670" t="s">
        <v>1502</v>
      </c>
      <c r="C13" s="671"/>
      <c r="D13" s="671">
        <f>D14</f>
        <v>1.1E-4</v>
      </c>
      <c r="E13" s="661"/>
    </row>
    <row r="14" spans="1:5" ht="56.25" customHeight="1" x14ac:dyDescent="0.3">
      <c r="A14" s="669" t="s">
        <v>1508</v>
      </c>
      <c r="B14" s="670" t="s">
        <v>1503</v>
      </c>
      <c r="C14" s="671"/>
      <c r="D14" s="671">
        <v>1.1E-4</v>
      </c>
      <c r="E14" s="661"/>
    </row>
    <row r="15" spans="1:5" ht="57.75" customHeight="1" x14ac:dyDescent="0.3">
      <c r="A15" s="659" t="s">
        <v>1480</v>
      </c>
      <c r="B15" s="660" t="s">
        <v>1481</v>
      </c>
      <c r="C15" s="666">
        <f>C24</f>
        <v>-38549.115809999872</v>
      </c>
      <c r="D15" s="666">
        <f>D24</f>
        <v>-10528.108950000256</v>
      </c>
      <c r="E15" s="661" t="s">
        <v>1479</v>
      </c>
    </row>
    <row r="16" spans="1:5" ht="24.75" customHeight="1" x14ac:dyDescent="0.3">
      <c r="A16" s="662" t="s">
        <v>1482</v>
      </c>
      <c r="B16" s="663" t="s">
        <v>1483</v>
      </c>
      <c r="C16" s="667">
        <f t="shared" ref="C16:D18" si="0">C17</f>
        <v>1089324.7279400001</v>
      </c>
      <c r="D16" s="667">
        <f t="shared" si="0"/>
        <v>1082368.9355999997</v>
      </c>
      <c r="E16" s="661">
        <f t="shared" ref="E16:E23" si="1">D16/C16*100</f>
        <v>99.361458327201078</v>
      </c>
    </row>
    <row r="17" spans="1:5" ht="37.5" x14ac:dyDescent="0.3">
      <c r="A17" s="662" t="s">
        <v>1484</v>
      </c>
      <c r="B17" s="663" t="s">
        <v>1485</v>
      </c>
      <c r="C17" s="667">
        <f t="shared" si="0"/>
        <v>1089324.7279400001</v>
      </c>
      <c r="D17" s="667">
        <f t="shared" si="0"/>
        <v>1082368.9355999997</v>
      </c>
      <c r="E17" s="661">
        <f t="shared" si="1"/>
        <v>99.361458327201078</v>
      </c>
    </row>
    <row r="18" spans="1:5" ht="37.5" x14ac:dyDescent="0.3">
      <c r="A18" s="662" t="s">
        <v>1486</v>
      </c>
      <c r="B18" s="663" t="s">
        <v>1487</v>
      </c>
      <c r="C18" s="667">
        <f t="shared" si="0"/>
        <v>1089324.7279400001</v>
      </c>
      <c r="D18" s="667">
        <f t="shared" si="0"/>
        <v>1082368.9355999997</v>
      </c>
      <c r="E18" s="661">
        <f t="shared" si="1"/>
        <v>99.361458327201078</v>
      </c>
    </row>
    <row r="19" spans="1:5" ht="37.5" x14ac:dyDescent="0.3">
      <c r="A19" s="662" t="s">
        <v>1497</v>
      </c>
      <c r="B19" s="663" t="s">
        <v>1488</v>
      </c>
      <c r="C19" s="667">
        <f>'1. Доходы'!D200</f>
        <v>1089324.7279400001</v>
      </c>
      <c r="D19" s="667">
        <f>'1. Доходы'!E200+0.00011</f>
        <v>1082368.9355999997</v>
      </c>
      <c r="E19" s="661">
        <f t="shared" si="1"/>
        <v>99.361458327201078</v>
      </c>
    </row>
    <row r="20" spans="1:5" ht="18.75" x14ac:dyDescent="0.3">
      <c r="A20" s="662" t="s">
        <v>1489</v>
      </c>
      <c r="B20" s="663" t="s">
        <v>1490</v>
      </c>
      <c r="C20" s="667">
        <f t="shared" ref="C20:D22" si="2">C21</f>
        <v>1127873.84375</v>
      </c>
      <c r="D20" s="667">
        <f t="shared" si="2"/>
        <v>1092897.04455</v>
      </c>
      <c r="E20" s="661">
        <f t="shared" si="1"/>
        <v>96.898873097038248</v>
      </c>
    </row>
    <row r="21" spans="1:5" ht="37.5" x14ac:dyDescent="0.3">
      <c r="A21" s="662" t="s">
        <v>1491</v>
      </c>
      <c r="B21" s="663" t="s">
        <v>1492</v>
      </c>
      <c r="C21" s="667">
        <f t="shared" si="2"/>
        <v>1127873.84375</v>
      </c>
      <c r="D21" s="667">
        <f t="shared" si="2"/>
        <v>1092897.04455</v>
      </c>
      <c r="E21" s="661">
        <f t="shared" si="1"/>
        <v>96.898873097038248</v>
      </c>
    </row>
    <row r="22" spans="1:5" ht="37.5" x14ac:dyDescent="0.3">
      <c r="A22" s="662" t="s">
        <v>1493</v>
      </c>
      <c r="B22" s="663" t="s">
        <v>1494</v>
      </c>
      <c r="C22" s="667">
        <f t="shared" si="2"/>
        <v>1127873.84375</v>
      </c>
      <c r="D22" s="667">
        <f t="shared" si="2"/>
        <v>1092897.04455</v>
      </c>
      <c r="E22" s="661">
        <f t="shared" si="1"/>
        <v>96.898873097038248</v>
      </c>
    </row>
    <row r="23" spans="1:5" ht="39" customHeight="1" x14ac:dyDescent="0.3">
      <c r="A23" s="662" t="s">
        <v>1498</v>
      </c>
      <c r="B23" s="663" t="s">
        <v>1495</v>
      </c>
      <c r="C23" s="667">
        <f>'2.Расходы по вед.'!G928</f>
        <v>1127873.84375</v>
      </c>
      <c r="D23" s="667">
        <f>'2.Расходы по вед.'!H928</f>
        <v>1092897.04455</v>
      </c>
      <c r="E23" s="661">
        <f t="shared" si="1"/>
        <v>96.898873097038248</v>
      </c>
    </row>
    <row r="24" spans="1:5" ht="18" hidden="1" x14ac:dyDescent="0.35">
      <c r="A24" s="664"/>
      <c r="B24" s="665" t="s">
        <v>659</v>
      </c>
      <c r="C24" s="668">
        <f>C16-C20</f>
        <v>-38549.115809999872</v>
      </c>
      <c r="D24" s="668">
        <f>D16-D20</f>
        <v>-10528.108950000256</v>
      </c>
      <c r="E24" s="661" t="s">
        <v>1479</v>
      </c>
    </row>
  </sheetData>
  <mergeCells count="10">
    <mergeCell ref="A7:A8"/>
    <mergeCell ref="B7:B8"/>
    <mergeCell ref="C7:C8"/>
    <mergeCell ref="D7:D8"/>
    <mergeCell ref="E7:E8"/>
    <mergeCell ref="C1:E1"/>
    <mergeCell ref="B2:E2"/>
    <mergeCell ref="A3:E3"/>
    <mergeCell ref="A5:E5"/>
    <mergeCell ref="C6:E6"/>
  </mergeCells>
  <pageMargins left="0.9055118110236221" right="0.5118110236220472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B9" sqref="B9"/>
    </sheetView>
  </sheetViews>
  <sheetFormatPr defaultColWidth="9.140625" defaultRowHeight="12.75" x14ac:dyDescent="0.2"/>
  <cols>
    <col min="1" max="1" width="4.7109375" style="265" customWidth="1"/>
    <col min="2" max="2" width="71.85546875" style="265" customWidth="1"/>
    <col min="3" max="3" width="21.7109375" style="265" customWidth="1"/>
    <col min="4" max="16384" width="9.140625" style="265"/>
  </cols>
  <sheetData>
    <row r="1" spans="1:3" ht="15.75" x14ac:dyDescent="0.25">
      <c r="A1" s="263"/>
      <c r="B1" s="243"/>
      <c r="C1" s="264" t="s">
        <v>657</v>
      </c>
    </row>
    <row r="2" spans="1:3" ht="15.75" x14ac:dyDescent="0.25">
      <c r="A2" s="263"/>
      <c r="B2" s="766" t="s">
        <v>790</v>
      </c>
      <c r="C2" s="766"/>
    </row>
    <row r="3" spans="1:3" ht="15.75" x14ac:dyDescent="0.25">
      <c r="A3" s="263"/>
      <c r="B3" s="767" t="s">
        <v>792</v>
      </c>
      <c r="C3" s="767"/>
    </row>
    <row r="4" spans="1:3" ht="15.75" x14ac:dyDescent="0.25">
      <c r="A4" s="263"/>
      <c r="C4" s="737" t="s">
        <v>847</v>
      </c>
    </row>
    <row r="5" spans="1:3" ht="15.6" x14ac:dyDescent="0.3">
      <c r="A5" s="263"/>
      <c r="C5" s="266"/>
    </row>
    <row r="6" spans="1:3" ht="18.75" x14ac:dyDescent="0.2">
      <c r="A6" s="768" t="s">
        <v>848</v>
      </c>
      <c r="B6" s="768"/>
      <c r="C6" s="768"/>
    </row>
    <row r="7" spans="1:3" ht="33.75" customHeight="1" x14ac:dyDescent="0.2">
      <c r="A7" s="769" t="s">
        <v>1556</v>
      </c>
      <c r="B7" s="769"/>
      <c r="C7" s="769"/>
    </row>
    <row r="8" spans="1:3" ht="15.75" x14ac:dyDescent="0.2">
      <c r="A8" s="770" t="s">
        <v>737</v>
      </c>
      <c r="B8" s="771"/>
      <c r="C8" s="267" t="s">
        <v>849</v>
      </c>
    </row>
    <row r="9" spans="1:3" ht="31.5" x14ac:dyDescent="0.2">
      <c r="A9" s="268" t="s">
        <v>654</v>
      </c>
      <c r="B9" s="268" t="s">
        <v>850</v>
      </c>
      <c r="C9" s="268" t="s">
        <v>851</v>
      </c>
    </row>
    <row r="10" spans="1:3" ht="21" customHeight="1" x14ac:dyDescent="0.2">
      <c r="A10" s="269" t="s">
        <v>739</v>
      </c>
      <c r="B10" s="270" t="s">
        <v>852</v>
      </c>
      <c r="C10" s="271">
        <v>0</v>
      </c>
    </row>
    <row r="11" spans="1:3" ht="21" customHeight="1" x14ac:dyDescent="0.2">
      <c r="A11" s="269">
        <v>2</v>
      </c>
      <c r="B11" s="270" t="s">
        <v>853</v>
      </c>
      <c r="C11" s="271">
        <v>0</v>
      </c>
    </row>
    <row r="12" spans="1:3" s="274" customFormat="1" ht="15.75" x14ac:dyDescent="0.2">
      <c r="A12" s="272"/>
      <c r="B12" s="273" t="s">
        <v>854</v>
      </c>
      <c r="C12" s="268">
        <f>C10</f>
        <v>0</v>
      </c>
    </row>
    <row r="13" spans="1:3" ht="15.6" x14ac:dyDescent="0.3">
      <c r="A13" s="275"/>
    </row>
  </sheetData>
  <mergeCells count="5">
    <mergeCell ref="B2:C2"/>
    <mergeCell ref="B3:C3"/>
    <mergeCell ref="A6:C6"/>
    <mergeCell ref="A7:C7"/>
    <mergeCell ref="A8:B8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B9" sqref="B9"/>
    </sheetView>
  </sheetViews>
  <sheetFormatPr defaultColWidth="9.140625" defaultRowHeight="15.75" x14ac:dyDescent="0.25"/>
  <cols>
    <col min="1" max="1" width="7" style="276" customWidth="1"/>
    <col min="2" max="2" width="62.140625" style="276" customWidth="1"/>
    <col min="3" max="3" width="17" style="276" customWidth="1"/>
    <col min="4" max="16384" width="9.140625" style="276"/>
  </cols>
  <sheetData>
    <row r="1" spans="1:3" x14ac:dyDescent="0.25">
      <c r="A1" s="774" t="s">
        <v>855</v>
      </c>
      <c r="B1" s="774"/>
      <c r="C1" s="774"/>
    </row>
    <row r="2" spans="1:3" x14ac:dyDescent="0.25">
      <c r="A2" s="774" t="s">
        <v>790</v>
      </c>
      <c r="B2" s="774"/>
      <c r="C2" s="774"/>
    </row>
    <row r="3" spans="1:3" x14ac:dyDescent="0.25">
      <c r="A3" s="774" t="s">
        <v>792</v>
      </c>
      <c r="B3" s="774"/>
      <c r="C3" s="774"/>
    </row>
    <row r="4" spans="1:3" x14ac:dyDescent="0.25">
      <c r="B4" s="774" t="s">
        <v>847</v>
      </c>
      <c r="C4" s="774"/>
    </row>
    <row r="5" spans="1:3" ht="15.6" x14ac:dyDescent="0.3">
      <c r="B5" s="266"/>
      <c r="C5" s="266"/>
    </row>
    <row r="6" spans="1:3" x14ac:dyDescent="0.25">
      <c r="A6" s="775" t="s">
        <v>856</v>
      </c>
      <c r="B6" s="775"/>
      <c r="C6" s="775"/>
    </row>
    <row r="7" spans="1:3" ht="30" customHeight="1" x14ac:dyDescent="0.25">
      <c r="A7" s="776" t="s">
        <v>1557</v>
      </c>
      <c r="B7" s="776"/>
      <c r="C7" s="776"/>
    </row>
    <row r="8" spans="1:3" x14ac:dyDescent="0.25">
      <c r="A8" s="772" t="s">
        <v>849</v>
      </c>
      <c r="B8" s="772"/>
      <c r="C8" s="772"/>
    </row>
    <row r="9" spans="1:3" x14ac:dyDescent="0.25">
      <c r="A9" s="277" t="s">
        <v>654</v>
      </c>
      <c r="B9" s="277" t="s">
        <v>857</v>
      </c>
      <c r="C9" s="277" t="s">
        <v>858</v>
      </c>
    </row>
    <row r="10" spans="1:3" ht="63" x14ac:dyDescent="0.25">
      <c r="A10" s="773" t="s">
        <v>739</v>
      </c>
      <c r="B10" s="278" t="s">
        <v>859</v>
      </c>
      <c r="C10" s="277">
        <v>0</v>
      </c>
    </row>
    <row r="11" spans="1:3" x14ac:dyDescent="0.25">
      <c r="A11" s="773"/>
      <c r="B11" s="278" t="s">
        <v>860</v>
      </c>
      <c r="C11" s="277">
        <v>0</v>
      </c>
    </row>
    <row r="12" spans="1:3" ht="18" customHeight="1" x14ac:dyDescent="0.25">
      <c r="A12" s="773"/>
      <c r="B12" s="278" t="s">
        <v>861</v>
      </c>
      <c r="C12" s="277">
        <v>0</v>
      </c>
    </row>
    <row r="13" spans="1:3" ht="18" customHeight="1" x14ac:dyDescent="0.3"/>
  </sheetData>
  <mergeCells count="8">
    <mergeCell ref="A8:C8"/>
    <mergeCell ref="A10:A12"/>
    <mergeCell ref="A1:C1"/>
    <mergeCell ref="A2:C2"/>
    <mergeCell ref="A3:C3"/>
    <mergeCell ref="B4:C4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E10" sqref="E10"/>
    </sheetView>
  </sheetViews>
  <sheetFormatPr defaultColWidth="9.140625" defaultRowHeight="15.75" x14ac:dyDescent="0.25"/>
  <cols>
    <col min="1" max="1" width="80.42578125" style="276" customWidth="1"/>
    <col min="2" max="2" width="13.7109375" style="276" customWidth="1"/>
    <col min="3" max="16384" width="9.140625" style="276"/>
  </cols>
  <sheetData>
    <row r="1" spans="1:3" x14ac:dyDescent="0.25">
      <c r="A1" s="774" t="s">
        <v>862</v>
      </c>
      <c r="B1" s="774"/>
      <c r="C1" s="279"/>
    </row>
    <row r="2" spans="1:3" x14ac:dyDescent="0.25">
      <c r="A2" s="774" t="s">
        <v>790</v>
      </c>
      <c r="B2" s="774"/>
      <c r="C2" s="279"/>
    </row>
    <row r="3" spans="1:3" x14ac:dyDescent="0.25">
      <c r="A3" s="774" t="s">
        <v>792</v>
      </c>
      <c r="B3" s="774"/>
      <c r="C3" s="279"/>
    </row>
    <row r="4" spans="1:3" x14ac:dyDescent="0.25">
      <c r="A4" s="774" t="s">
        <v>847</v>
      </c>
      <c r="B4" s="774"/>
      <c r="C4" s="279"/>
    </row>
    <row r="6" spans="1:3" x14ac:dyDescent="0.25">
      <c r="A6" s="778" t="s">
        <v>863</v>
      </c>
      <c r="B6" s="778"/>
    </row>
    <row r="7" spans="1:3" ht="37.5" customHeight="1" x14ac:dyDescent="0.25">
      <c r="A7" s="777" t="s">
        <v>1558</v>
      </c>
      <c r="B7" s="777"/>
    </row>
    <row r="8" spans="1:3" x14ac:dyDescent="0.25">
      <c r="A8" s="280"/>
      <c r="B8" s="281" t="s">
        <v>849</v>
      </c>
    </row>
    <row r="9" spans="1:3" x14ac:dyDescent="0.25">
      <c r="A9" s="277" t="s">
        <v>864</v>
      </c>
      <c r="B9" s="277" t="s">
        <v>858</v>
      </c>
    </row>
    <row r="10" spans="1:3" ht="31.5" x14ac:dyDescent="0.25">
      <c r="A10" s="282" t="s">
        <v>865</v>
      </c>
      <c r="B10" s="277">
        <v>0</v>
      </c>
    </row>
    <row r="11" spans="1:3" ht="31.5" x14ac:dyDescent="0.25">
      <c r="A11" s="282" t="s">
        <v>866</v>
      </c>
      <c r="B11" s="277">
        <v>0</v>
      </c>
    </row>
    <row r="12" spans="1:3" ht="31.5" x14ac:dyDescent="0.25">
      <c r="A12" s="282" t="s">
        <v>867</v>
      </c>
      <c r="B12" s="283">
        <v>0</v>
      </c>
    </row>
    <row r="13" spans="1:3" ht="15.6" x14ac:dyDescent="0.3">
      <c r="A13" s="284"/>
    </row>
  </sheetData>
  <mergeCells count="6">
    <mergeCell ref="A7:B7"/>
    <mergeCell ref="A1:B1"/>
    <mergeCell ref="A2:B2"/>
    <mergeCell ref="A3:B3"/>
    <mergeCell ref="A4:B4"/>
    <mergeCell ref="A6:B6"/>
  </mergeCells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view="pageBreakPreview" zoomScale="60" workbookViewId="0">
      <selection activeCell="B21" sqref="B21"/>
    </sheetView>
  </sheetViews>
  <sheetFormatPr defaultRowHeight="12.75" x14ac:dyDescent="0.2"/>
  <cols>
    <col min="1" max="1" width="7.140625" style="285" customWidth="1"/>
    <col min="2" max="2" width="64.5703125" style="285" customWidth="1"/>
    <col min="3" max="3" width="10.140625" style="285" hidden="1" customWidth="1"/>
    <col min="4" max="4" width="10.85546875" style="285" hidden="1" customWidth="1"/>
    <col min="5" max="5" width="12.5703125" style="285" hidden="1" customWidth="1"/>
    <col min="6" max="6" width="23.28515625" style="285" customWidth="1"/>
    <col min="7" max="7" width="23" style="285" customWidth="1"/>
    <col min="8" max="8" width="18.7109375" style="285" customWidth="1"/>
    <col min="9" max="9" width="22.5703125" style="243" bestFit="1" customWidth="1"/>
    <col min="10" max="256" width="9.140625" style="285"/>
    <col min="257" max="257" width="7.140625" style="285" customWidth="1"/>
    <col min="258" max="258" width="64.5703125" style="285" customWidth="1"/>
    <col min="259" max="261" width="0" style="285" hidden="1" customWidth="1"/>
    <col min="262" max="262" width="14.7109375" style="285" customWidth="1"/>
    <col min="263" max="263" width="15.5703125" style="285" customWidth="1"/>
    <col min="264" max="264" width="18.7109375" style="285" customWidth="1"/>
    <col min="265" max="265" width="22.5703125" style="285" bestFit="1" customWidth="1"/>
    <col min="266" max="512" width="9.140625" style="285"/>
    <col min="513" max="513" width="7.140625" style="285" customWidth="1"/>
    <col min="514" max="514" width="64.5703125" style="285" customWidth="1"/>
    <col min="515" max="517" width="0" style="285" hidden="1" customWidth="1"/>
    <col min="518" max="518" width="14.7109375" style="285" customWidth="1"/>
    <col min="519" max="519" width="15.5703125" style="285" customWidth="1"/>
    <col min="520" max="520" width="18.7109375" style="285" customWidth="1"/>
    <col min="521" max="521" width="22.5703125" style="285" bestFit="1" customWidth="1"/>
    <col min="522" max="768" width="9.140625" style="285"/>
    <col min="769" max="769" width="7.140625" style="285" customWidth="1"/>
    <col min="770" max="770" width="64.5703125" style="285" customWidth="1"/>
    <col min="771" max="773" width="0" style="285" hidden="1" customWidth="1"/>
    <col min="774" max="774" width="14.7109375" style="285" customWidth="1"/>
    <col min="775" max="775" width="15.5703125" style="285" customWidth="1"/>
    <col min="776" max="776" width="18.7109375" style="285" customWidth="1"/>
    <col min="777" max="777" width="22.5703125" style="285" bestFit="1" customWidth="1"/>
    <col min="778" max="1024" width="9.140625" style="285"/>
    <col min="1025" max="1025" width="7.140625" style="285" customWidth="1"/>
    <col min="1026" max="1026" width="64.5703125" style="285" customWidth="1"/>
    <col min="1027" max="1029" width="0" style="285" hidden="1" customWidth="1"/>
    <col min="1030" max="1030" width="14.7109375" style="285" customWidth="1"/>
    <col min="1031" max="1031" width="15.5703125" style="285" customWidth="1"/>
    <col min="1032" max="1032" width="18.7109375" style="285" customWidth="1"/>
    <col min="1033" max="1033" width="22.5703125" style="285" bestFit="1" customWidth="1"/>
    <col min="1034" max="1280" width="9.140625" style="285"/>
    <col min="1281" max="1281" width="7.140625" style="285" customWidth="1"/>
    <col min="1282" max="1282" width="64.5703125" style="285" customWidth="1"/>
    <col min="1283" max="1285" width="0" style="285" hidden="1" customWidth="1"/>
    <col min="1286" max="1286" width="14.7109375" style="285" customWidth="1"/>
    <col min="1287" max="1287" width="15.5703125" style="285" customWidth="1"/>
    <col min="1288" max="1288" width="18.7109375" style="285" customWidth="1"/>
    <col min="1289" max="1289" width="22.5703125" style="285" bestFit="1" customWidth="1"/>
    <col min="1290" max="1536" width="9.140625" style="285"/>
    <col min="1537" max="1537" width="7.140625" style="285" customWidth="1"/>
    <col min="1538" max="1538" width="64.5703125" style="285" customWidth="1"/>
    <col min="1539" max="1541" width="0" style="285" hidden="1" customWidth="1"/>
    <col min="1542" max="1542" width="14.7109375" style="285" customWidth="1"/>
    <col min="1543" max="1543" width="15.5703125" style="285" customWidth="1"/>
    <col min="1544" max="1544" width="18.7109375" style="285" customWidth="1"/>
    <col min="1545" max="1545" width="22.5703125" style="285" bestFit="1" customWidth="1"/>
    <col min="1546" max="1792" width="9.140625" style="285"/>
    <col min="1793" max="1793" width="7.140625" style="285" customWidth="1"/>
    <col min="1794" max="1794" width="64.5703125" style="285" customWidth="1"/>
    <col min="1795" max="1797" width="0" style="285" hidden="1" customWidth="1"/>
    <col min="1798" max="1798" width="14.7109375" style="285" customWidth="1"/>
    <col min="1799" max="1799" width="15.5703125" style="285" customWidth="1"/>
    <col min="1800" max="1800" width="18.7109375" style="285" customWidth="1"/>
    <col min="1801" max="1801" width="22.5703125" style="285" bestFit="1" customWidth="1"/>
    <col min="1802" max="2048" width="9.140625" style="285"/>
    <col min="2049" max="2049" width="7.140625" style="285" customWidth="1"/>
    <col min="2050" max="2050" width="64.5703125" style="285" customWidth="1"/>
    <col min="2051" max="2053" width="0" style="285" hidden="1" customWidth="1"/>
    <col min="2054" max="2054" width="14.7109375" style="285" customWidth="1"/>
    <col min="2055" max="2055" width="15.5703125" style="285" customWidth="1"/>
    <col min="2056" max="2056" width="18.7109375" style="285" customWidth="1"/>
    <col min="2057" max="2057" width="22.5703125" style="285" bestFit="1" customWidth="1"/>
    <col min="2058" max="2304" width="9.140625" style="285"/>
    <col min="2305" max="2305" width="7.140625" style="285" customWidth="1"/>
    <col min="2306" max="2306" width="64.5703125" style="285" customWidth="1"/>
    <col min="2307" max="2309" width="0" style="285" hidden="1" customWidth="1"/>
    <col min="2310" max="2310" width="14.7109375" style="285" customWidth="1"/>
    <col min="2311" max="2311" width="15.5703125" style="285" customWidth="1"/>
    <col min="2312" max="2312" width="18.7109375" style="285" customWidth="1"/>
    <col min="2313" max="2313" width="22.5703125" style="285" bestFit="1" customWidth="1"/>
    <col min="2314" max="2560" width="9.140625" style="285"/>
    <col min="2561" max="2561" width="7.140625" style="285" customWidth="1"/>
    <col min="2562" max="2562" width="64.5703125" style="285" customWidth="1"/>
    <col min="2563" max="2565" width="0" style="285" hidden="1" customWidth="1"/>
    <col min="2566" max="2566" width="14.7109375" style="285" customWidth="1"/>
    <col min="2567" max="2567" width="15.5703125" style="285" customWidth="1"/>
    <col min="2568" max="2568" width="18.7109375" style="285" customWidth="1"/>
    <col min="2569" max="2569" width="22.5703125" style="285" bestFit="1" customWidth="1"/>
    <col min="2570" max="2816" width="9.140625" style="285"/>
    <col min="2817" max="2817" width="7.140625" style="285" customWidth="1"/>
    <col min="2818" max="2818" width="64.5703125" style="285" customWidth="1"/>
    <col min="2819" max="2821" width="0" style="285" hidden="1" customWidth="1"/>
    <col min="2822" max="2822" width="14.7109375" style="285" customWidth="1"/>
    <col min="2823" max="2823" width="15.5703125" style="285" customWidth="1"/>
    <col min="2824" max="2824" width="18.7109375" style="285" customWidth="1"/>
    <col min="2825" max="2825" width="22.5703125" style="285" bestFit="1" customWidth="1"/>
    <col min="2826" max="3072" width="9.140625" style="285"/>
    <col min="3073" max="3073" width="7.140625" style="285" customWidth="1"/>
    <col min="3074" max="3074" width="64.5703125" style="285" customWidth="1"/>
    <col min="3075" max="3077" width="0" style="285" hidden="1" customWidth="1"/>
    <col min="3078" max="3078" width="14.7109375" style="285" customWidth="1"/>
    <col min="3079" max="3079" width="15.5703125" style="285" customWidth="1"/>
    <col min="3080" max="3080" width="18.7109375" style="285" customWidth="1"/>
    <col min="3081" max="3081" width="22.5703125" style="285" bestFit="1" customWidth="1"/>
    <col min="3082" max="3328" width="9.140625" style="285"/>
    <col min="3329" max="3329" width="7.140625" style="285" customWidth="1"/>
    <col min="3330" max="3330" width="64.5703125" style="285" customWidth="1"/>
    <col min="3331" max="3333" width="0" style="285" hidden="1" customWidth="1"/>
    <col min="3334" max="3334" width="14.7109375" style="285" customWidth="1"/>
    <col min="3335" max="3335" width="15.5703125" style="285" customWidth="1"/>
    <col min="3336" max="3336" width="18.7109375" style="285" customWidth="1"/>
    <col min="3337" max="3337" width="22.5703125" style="285" bestFit="1" customWidth="1"/>
    <col min="3338" max="3584" width="9.140625" style="285"/>
    <col min="3585" max="3585" width="7.140625" style="285" customWidth="1"/>
    <col min="3586" max="3586" width="64.5703125" style="285" customWidth="1"/>
    <col min="3587" max="3589" width="0" style="285" hidden="1" customWidth="1"/>
    <col min="3590" max="3590" width="14.7109375" style="285" customWidth="1"/>
    <col min="3591" max="3591" width="15.5703125" style="285" customWidth="1"/>
    <col min="3592" max="3592" width="18.7109375" style="285" customWidth="1"/>
    <col min="3593" max="3593" width="22.5703125" style="285" bestFit="1" customWidth="1"/>
    <col min="3594" max="3840" width="9.140625" style="285"/>
    <col min="3841" max="3841" width="7.140625" style="285" customWidth="1"/>
    <col min="3842" max="3842" width="64.5703125" style="285" customWidth="1"/>
    <col min="3843" max="3845" width="0" style="285" hidden="1" customWidth="1"/>
    <col min="3846" max="3846" width="14.7109375" style="285" customWidth="1"/>
    <col min="3847" max="3847" width="15.5703125" style="285" customWidth="1"/>
    <col min="3848" max="3848" width="18.7109375" style="285" customWidth="1"/>
    <col min="3849" max="3849" width="22.5703125" style="285" bestFit="1" customWidth="1"/>
    <col min="3850" max="4096" width="9.140625" style="285"/>
    <col min="4097" max="4097" width="7.140625" style="285" customWidth="1"/>
    <col min="4098" max="4098" width="64.5703125" style="285" customWidth="1"/>
    <col min="4099" max="4101" width="0" style="285" hidden="1" customWidth="1"/>
    <col min="4102" max="4102" width="14.7109375" style="285" customWidth="1"/>
    <col min="4103" max="4103" width="15.5703125" style="285" customWidth="1"/>
    <col min="4104" max="4104" width="18.7109375" style="285" customWidth="1"/>
    <col min="4105" max="4105" width="22.5703125" style="285" bestFit="1" customWidth="1"/>
    <col min="4106" max="4352" width="9.140625" style="285"/>
    <col min="4353" max="4353" width="7.140625" style="285" customWidth="1"/>
    <col min="4354" max="4354" width="64.5703125" style="285" customWidth="1"/>
    <col min="4355" max="4357" width="0" style="285" hidden="1" customWidth="1"/>
    <col min="4358" max="4358" width="14.7109375" style="285" customWidth="1"/>
    <col min="4359" max="4359" width="15.5703125" style="285" customWidth="1"/>
    <col min="4360" max="4360" width="18.7109375" style="285" customWidth="1"/>
    <col min="4361" max="4361" width="22.5703125" style="285" bestFit="1" customWidth="1"/>
    <col min="4362" max="4608" width="9.140625" style="285"/>
    <col min="4609" max="4609" width="7.140625" style="285" customWidth="1"/>
    <col min="4610" max="4610" width="64.5703125" style="285" customWidth="1"/>
    <col min="4611" max="4613" width="0" style="285" hidden="1" customWidth="1"/>
    <col min="4614" max="4614" width="14.7109375" style="285" customWidth="1"/>
    <col min="4615" max="4615" width="15.5703125" style="285" customWidth="1"/>
    <col min="4616" max="4616" width="18.7109375" style="285" customWidth="1"/>
    <col min="4617" max="4617" width="22.5703125" style="285" bestFit="1" customWidth="1"/>
    <col min="4618" max="4864" width="9.140625" style="285"/>
    <col min="4865" max="4865" width="7.140625" style="285" customWidth="1"/>
    <col min="4866" max="4866" width="64.5703125" style="285" customWidth="1"/>
    <col min="4867" max="4869" width="0" style="285" hidden="1" customWidth="1"/>
    <col min="4870" max="4870" width="14.7109375" style="285" customWidth="1"/>
    <col min="4871" max="4871" width="15.5703125" style="285" customWidth="1"/>
    <col min="4872" max="4872" width="18.7109375" style="285" customWidth="1"/>
    <col min="4873" max="4873" width="22.5703125" style="285" bestFit="1" customWidth="1"/>
    <col min="4874" max="5120" width="9.140625" style="285"/>
    <col min="5121" max="5121" width="7.140625" style="285" customWidth="1"/>
    <col min="5122" max="5122" width="64.5703125" style="285" customWidth="1"/>
    <col min="5123" max="5125" width="0" style="285" hidden="1" customWidth="1"/>
    <col min="5126" max="5126" width="14.7109375" style="285" customWidth="1"/>
    <col min="5127" max="5127" width="15.5703125" style="285" customWidth="1"/>
    <col min="5128" max="5128" width="18.7109375" style="285" customWidth="1"/>
    <col min="5129" max="5129" width="22.5703125" style="285" bestFit="1" customWidth="1"/>
    <col min="5130" max="5376" width="9.140625" style="285"/>
    <col min="5377" max="5377" width="7.140625" style="285" customWidth="1"/>
    <col min="5378" max="5378" width="64.5703125" style="285" customWidth="1"/>
    <col min="5379" max="5381" width="0" style="285" hidden="1" customWidth="1"/>
    <col min="5382" max="5382" width="14.7109375" style="285" customWidth="1"/>
    <col min="5383" max="5383" width="15.5703125" style="285" customWidth="1"/>
    <col min="5384" max="5384" width="18.7109375" style="285" customWidth="1"/>
    <col min="5385" max="5385" width="22.5703125" style="285" bestFit="1" customWidth="1"/>
    <col min="5386" max="5632" width="9.140625" style="285"/>
    <col min="5633" max="5633" width="7.140625" style="285" customWidth="1"/>
    <col min="5634" max="5634" width="64.5703125" style="285" customWidth="1"/>
    <col min="5635" max="5637" width="0" style="285" hidden="1" customWidth="1"/>
    <col min="5638" max="5638" width="14.7109375" style="285" customWidth="1"/>
    <col min="5639" max="5639" width="15.5703125" style="285" customWidth="1"/>
    <col min="5640" max="5640" width="18.7109375" style="285" customWidth="1"/>
    <col min="5641" max="5641" width="22.5703125" style="285" bestFit="1" customWidth="1"/>
    <col min="5642" max="5888" width="9.140625" style="285"/>
    <col min="5889" max="5889" width="7.140625" style="285" customWidth="1"/>
    <col min="5890" max="5890" width="64.5703125" style="285" customWidth="1"/>
    <col min="5891" max="5893" width="0" style="285" hidden="1" customWidth="1"/>
    <col min="5894" max="5894" width="14.7109375" style="285" customWidth="1"/>
    <col min="5895" max="5895" width="15.5703125" style="285" customWidth="1"/>
    <col min="5896" max="5896" width="18.7109375" style="285" customWidth="1"/>
    <col min="5897" max="5897" width="22.5703125" style="285" bestFit="1" customWidth="1"/>
    <col min="5898" max="6144" width="9.140625" style="285"/>
    <col min="6145" max="6145" width="7.140625" style="285" customWidth="1"/>
    <col min="6146" max="6146" width="64.5703125" style="285" customWidth="1"/>
    <col min="6147" max="6149" width="0" style="285" hidden="1" customWidth="1"/>
    <col min="6150" max="6150" width="14.7109375" style="285" customWidth="1"/>
    <col min="6151" max="6151" width="15.5703125" style="285" customWidth="1"/>
    <col min="6152" max="6152" width="18.7109375" style="285" customWidth="1"/>
    <col min="6153" max="6153" width="22.5703125" style="285" bestFit="1" customWidth="1"/>
    <col min="6154" max="6400" width="9.140625" style="285"/>
    <col min="6401" max="6401" width="7.140625" style="285" customWidth="1"/>
    <col min="6402" max="6402" width="64.5703125" style="285" customWidth="1"/>
    <col min="6403" max="6405" width="0" style="285" hidden="1" customWidth="1"/>
    <col min="6406" max="6406" width="14.7109375" style="285" customWidth="1"/>
    <col min="6407" max="6407" width="15.5703125" style="285" customWidth="1"/>
    <col min="6408" max="6408" width="18.7109375" style="285" customWidth="1"/>
    <col min="6409" max="6409" width="22.5703125" style="285" bestFit="1" customWidth="1"/>
    <col min="6410" max="6656" width="9.140625" style="285"/>
    <col min="6657" max="6657" width="7.140625" style="285" customWidth="1"/>
    <col min="6658" max="6658" width="64.5703125" style="285" customWidth="1"/>
    <col min="6659" max="6661" width="0" style="285" hidden="1" customWidth="1"/>
    <col min="6662" max="6662" width="14.7109375" style="285" customWidth="1"/>
    <col min="6663" max="6663" width="15.5703125" style="285" customWidth="1"/>
    <col min="6664" max="6664" width="18.7109375" style="285" customWidth="1"/>
    <col min="6665" max="6665" width="22.5703125" style="285" bestFit="1" customWidth="1"/>
    <col min="6666" max="6912" width="9.140625" style="285"/>
    <col min="6913" max="6913" width="7.140625" style="285" customWidth="1"/>
    <col min="6914" max="6914" width="64.5703125" style="285" customWidth="1"/>
    <col min="6915" max="6917" width="0" style="285" hidden="1" customWidth="1"/>
    <col min="6918" max="6918" width="14.7109375" style="285" customWidth="1"/>
    <col min="6919" max="6919" width="15.5703125" style="285" customWidth="1"/>
    <col min="6920" max="6920" width="18.7109375" style="285" customWidth="1"/>
    <col min="6921" max="6921" width="22.5703125" style="285" bestFit="1" customWidth="1"/>
    <col min="6922" max="7168" width="9.140625" style="285"/>
    <col min="7169" max="7169" width="7.140625" style="285" customWidth="1"/>
    <col min="7170" max="7170" width="64.5703125" style="285" customWidth="1"/>
    <col min="7171" max="7173" width="0" style="285" hidden="1" customWidth="1"/>
    <col min="7174" max="7174" width="14.7109375" style="285" customWidth="1"/>
    <col min="7175" max="7175" width="15.5703125" style="285" customWidth="1"/>
    <col min="7176" max="7176" width="18.7109375" style="285" customWidth="1"/>
    <col min="7177" max="7177" width="22.5703125" style="285" bestFit="1" customWidth="1"/>
    <col min="7178" max="7424" width="9.140625" style="285"/>
    <col min="7425" max="7425" width="7.140625" style="285" customWidth="1"/>
    <col min="7426" max="7426" width="64.5703125" style="285" customWidth="1"/>
    <col min="7427" max="7429" width="0" style="285" hidden="1" customWidth="1"/>
    <col min="7430" max="7430" width="14.7109375" style="285" customWidth="1"/>
    <col min="7431" max="7431" width="15.5703125" style="285" customWidth="1"/>
    <col min="7432" max="7432" width="18.7109375" style="285" customWidth="1"/>
    <col min="7433" max="7433" width="22.5703125" style="285" bestFit="1" customWidth="1"/>
    <col min="7434" max="7680" width="9.140625" style="285"/>
    <col min="7681" max="7681" width="7.140625" style="285" customWidth="1"/>
    <col min="7682" max="7682" width="64.5703125" style="285" customWidth="1"/>
    <col min="7683" max="7685" width="0" style="285" hidden="1" customWidth="1"/>
    <col min="7686" max="7686" width="14.7109375" style="285" customWidth="1"/>
    <col min="7687" max="7687" width="15.5703125" style="285" customWidth="1"/>
    <col min="7688" max="7688" width="18.7109375" style="285" customWidth="1"/>
    <col min="7689" max="7689" width="22.5703125" style="285" bestFit="1" customWidth="1"/>
    <col min="7690" max="7936" width="9.140625" style="285"/>
    <col min="7937" max="7937" width="7.140625" style="285" customWidth="1"/>
    <col min="7938" max="7938" width="64.5703125" style="285" customWidth="1"/>
    <col min="7939" max="7941" width="0" style="285" hidden="1" customWidth="1"/>
    <col min="7942" max="7942" width="14.7109375" style="285" customWidth="1"/>
    <col min="7943" max="7943" width="15.5703125" style="285" customWidth="1"/>
    <col min="7944" max="7944" width="18.7109375" style="285" customWidth="1"/>
    <col min="7945" max="7945" width="22.5703125" style="285" bestFit="1" customWidth="1"/>
    <col min="7946" max="8192" width="9.140625" style="285"/>
    <col min="8193" max="8193" width="7.140625" style="285" customWidth="1"/>
    <col min="8194" max="8194" width="64.5703125" style="285" customWidth="1"/>
    <col min="8195" max="8197" width="0" style="285" hidden="1" customWidth="1"/>
    <col min="8198" max="8198" width="14.7109375" style="285" customWidth="1"/>
    <col min="8199" max="8199" width="15.5703125" style="285" customWidth="1"/>
    <col min="8200" max="8200" width="18.7109375" style="285" customWidth="1"/>
    <col min="8201" max="8201" width="22.5703125" style="285" bestFit="1" customWidth="1"/>
    <col min="8202" max="8448" width="9.140625" style="285"/>
    <col min="8449" max="8449" width="7.140625" style="285" customWidth="1"/>
    <col min="8450" max="8450" width="64.5703125" style="285" customWidth="1"/>
    <col min="8451" max="8453" width="0" style="285" hidden="1" customWidth="1"/>
    <col min="8454" max="8454" width="14.7109375" style="285" customWidth="1"/>
    <col min="8455" max="8455" width="15.5703125" style="285" customWidth="1"/>
    <col min="8456" max="8456" width="18.7109375" style="285" customWidth="1"/>
    <col min="8457" max="8457" width="22.5703125" style="285" bestFit="1" customWidth="1"/>
    <col min="8458" max="8704" width="9.140625" style="285"/>
    <col min="8705" max="8705" width="7.140625" style="285" customWidth="1"/>
    <col min="8706" max="8706" width="64.5703125" style="285" customWidth="1"/>
    <col min="8707" max="8709" width="0" style="285" hidden="1" customWidth="1"/>
    <col min="8710" max="8710" width="14.7109375" style="285" customWidth="1"/>
    <col min="8711" max="8711" width="15.5703125" style="285" customWidth="1"/>
    <col min="8712" max="8712" width="18.7109375" style="285" customWidth="1"/>
    <col min="8713" max="8713" width="22.5703125" style="285" bestFit="1" customWidth="1"/>
    <col min="8714" max="8960" width="9.140625" style="285"/>
    <col min="8961" max="8961" width="7.140625" style="285" customWidth="1"/>
    <col min="8962" max="8962" width="64.5703125" style="285" customWidth="1"/>
    <col min="8963" max="8965" width="0" style="285" hidden="1" customWidth="1"/>
    <col min="8966" max="8966" width="14.7109375" style="285" customWidth="1"/>
    <col min="8967" max="8967" width="15.5703125" style="285" customWidth="1"/>
    <col min="8968" max="8968" width="18.7109375" style="285" customWidth="1"/>
    <col min="8969" max="8969" width="22.5703125" style="285" bestFit="1" customWidth="1"/>
    <col min="8970" max="9216" width="9.140625" style="285"/>
    <col min="9217" max="9217" width="7.140625" style="285" customWidth="1"/>
    <col min="9218" max="9218" width="64.5703125" style="285" customWidth="1"/>
    <col min="9219" max="9221" width="0" style="285" hidden="1" customWidth="1"/>
    <col min="9222" max="9222" width="14.7109375" style="285" customWidth="1"/>
    <col min="9223" max="9223" width="15.5703125" style="285" customWidth="1"/>
    <col min="9224" max="9224" width="18.7109375" style="285" customWidth="1"/>
    <col min="9225" max="9225" width="22.5703125" style="285" bestFit="1" customWidth="1"/>
    <col min="9226" max="9472" width="9.140625" style="285"/>
    <col min="9473" max="9473" width="7.140625" style="285" customWidth="1"/>
    <col min="9474" max="9474" width="64.5703125" style="285" customWidth="1"/>
    <col min="9475" max="9477" width="0" style="285" hidden="1" customWidth="1"/>
    <col min="9478" max="9478" width="14.7109375" style="285" customWidth="1"/>
    <col min="9479" max="9479" width="15.5703125" style="285" customWidth="1"/>
    <col min="9480" max="9480" width="18.7109375" style="285" customWidth="1"/>
    <col min="9481" max="9481" width="22.5703125" style="285" bestFit="1" customWidth="1"/>
    <col min="9482" max="9728" width="9.140625" style="285"/>
    <col min="9729" max="9729" width="7.140625" style="285" customWidth="1"/>
    <col min="9730" max="9730" width="64.5703125" style="285" customWidth="1"/>
    <col min="9731" max="9733" width="0" style="285" hidden="1" customWidth="1"/>
    <col min="9734" max="9734" width="14.7109375" style="285" customWidth="1"/>
    <col min="9735" max="9735" width="15.5703125" style="285" customWidth="1"/>
    <col min="9736" max="9736" width="18.7109375" style="285" customWidth="1"/>
    <col min="9737" max="9737" width="22.5703125" style="285" bestFit="1" customWidth="1"/>
    <col min="9738" max="9984" width="9.140625" style="285"/>
    <col min="9985" max="9985" width="7.140625" style="285" customWidth="1"/>
    <col min="9986" max="9986" width="64.5703125" style="285" customWidth="1"/>
    <col min="9987" max="9989" width="0" style="285" hidden="1" customWidth="1"/>
    <col min="9990" max="9990" width="14.7109375" style="285" customWidth="1"/>
    <col min="9991" max="9991" width="15.5703125" style="285" customWidth="1"/>
    <col min="9992" max="9992" width="18.7109375" style="285" customWidth="1"/>
    <col min="9993" max="9993" width="22.5703125" style="285" bestFit="1" customWidth="1"/>
    <col min="9994" max="10240" width="9.140625" style="285"/>
    <col min="10241" max="10241" width="7.140625" style="285" customWidth="1"/>
    <col min="10242" max="10242" width="64.5703125" style="285" customWidth="1"/>
    <col min="10243" max="10245" width="0" style="285" hidden="1" customWidth="1"/>
    <col min="10246" max="10246" width="14.7109375" style="285" customWidth="1"/>
    <col min="10247" max="10247" width="15.5703125" style="285" customWidth="1"/>
    <col min="10248" max="10248" width="18.7109375" style="285" customWidth="1"/>
    <col min="10249" max="10249" width="22.5703125" style="285" bestFit="1" customWidth="1"/>
    <col min="10250" max="10496" width="9.140625" style="285"/>
    <col min="10497" max="10497" width="7.140625" style="285" customWidth="1"/>
    <col min="10498" max="10498" width="64.5703125" style="285" customWidth="1"/>
    <col min="10499" max="10501" width="0" style="285" hidden="1" customWidth="1"/>
    <col min="10502" max="10502" width="14.7109375" style="285" customWidth="1"/>
    <col min="10503" max="10503" width="15.5703125" style="285" customWidth="1"/>
    <col min="10504" max="10504" width="18.7109375" style="285" customWidth="1"/>
    <col min="10505" max="10505" width="22.5703125" style="285" bestFit="1" customWidth="1"/>
    <col min="10506" max="10752" width="9.140625" style="285"/>
    <col min="10753" max="10753" width="7.140625" style="285" customWidth="1"/>
    <col min="10754" max="10754" width="64.5703125" style="285" customWidth="1"/>
    <col min="10755" max="10757" width="0" style="285" hidden="1" customWidth="1"/>
    <col min="10758" max="10758" width="14.7109375" style="285" customWidth="1"/>
    <col min="10759" max="10759" width="15.5703125" style="285" customWidth="1"/>
    <col min="10760" max="10760" width="18.7109375" style="285" customWidth="1"/>
    <col min="10761" max="10761" width="22.5703125" style="285" bestFit="1" customWidth="1"/>
    <col min="10762" max="11008" width="9.140625" style="285"/>
    <col min="11009" max="11009" width="7.140625" style="285" customWidth="1"/>
    <col min="11010" max="11010" width="64.5703125" style="285" customWidth="1"/>
    <col min="11011" max="11013" width="0" style="285" hidden="1" customWidth="1"/>
    <col min="11014" max="11014" width="14.7109375" style="285" customWidth="1"/>
    <col min="11015" max="11015" width="15.5703125" style="285" customWidth="1"/>
    <col min="11016" max="11016" width="18.7109375" style="285" customWidth="1"/>
    <col min="11017" max="11017" width="22.5703125" style="285" bestFit="1" customWidth="1"/>
    <col min="11018" max="11264" width="9.140625" style="285"/>
    <col min="11265" max="11265" width="7.140625" style="285" customWidth="1"/>
    <col min="11266" max="11266" width="64.5703125" style="285" customWidth="1"/>
    <col min="11267" max="11269" width="0" style="285" hidden="1" customWidth="1"/>
    <col min="11270" max="11270" width="14.7109375" style="285" customWidth="1"/>
    <col min="11271" max="11271" width="15.5703125" style="285" customWidth="1"/>
    <col min="11272" max="11272" width="18.7109375" style="285" customWidth="1"/>
    <col min="11273" max="11273" width="22.5703125" style="285" bestFit="1" customWidth="1"/>
    <col min="11274" max="11520" width="9.140625" style="285"/>
    <col min="11521" max="11521" width="7.140625" style="285" customWidth="1"/>
    <col min="11522" max="11522" width="64.5703125" style="285" customWidth="1"/>
    <col min="11523" max="11525" width="0" style="285" hidden="1" customWidth="1"/>
    <col min="11526" max="11526" width="14.7109375" style="285" customWidth="1"/>
    <col min="11527" max="11527" width="15.5703125" style="285" customWidth="1"/>
    <col min="11528" max="11528" width="18.7109375" style="285" customWidth="1"/>
    <col min="11529" max="11529" width="22.5703125" style="285" bestFit="1" customWidth="1"/>
    <col min="11530" max="11776" width="9.140625" style="285"/>
    <col min="11777" max="11777" width="7.140625" style="285" customWidth="1"/>
    <col min="11778" max="11778" width="64.5703125" style="285" customWidth="1"/>
    <col min="11779" max="11781" width="0" style="285" hidden="1" customWidth="1"/>
    <col min="11782" max="11782" width="14.7109375" style="285" customWidth="1"/>
    <col min="11783" max="11783" width="15.5703125" style="285" customWidth="1"/>
    <col min="11784" max="11784" width="18.7109375" style="285" customWidth="1"/>
    <col min="11785" max="11785" width="22.5703125" style="285" bestFit="1" customWidth="1"/>
    <col min="11786" max="12032" width="9.140625" style="285"/>
    <col min="12033" max="12033" width="7.140625" style="285" customWidth="1"/>
    <col min="12034" max="12034" width="64.5703125" style="285" customWidth="1"/>
    <col min="12035" max="12037" width="0" style="285" hidden="1" customWidth="1"/>
    <col min="12038" max="12038" width="14.7109375" style="285" customWidth="1"/>
    <col min="12039" max="12039" width="15.5703125" style="285" customWidth="1"/>
    <col min="12040" max="12040" width="18.7109375" style="285" customWidth="1"/>
    <col min="12041" max="12041" width="22.5703125" style="285" bestFit="1" customWidth="1"/>
    <col min="12042" max="12288" width="9.140625" style="285"/>
    <col min="12289" max="12289" width="7.140625" style="285" customWidth="1"/>
    <col min="12290" max="12290" width="64.5703125" style="285" customWidth="1"/>
    <col min="12291" max="12293" width="0" style="285" hidden="1" customWidth="1"/>
    <col min="12294" max="12294" width="14.7109375" style="285" customWidth="1"/>
    <col min="12295" max="12295" width="15.5703125" style="285" customWidth="1"/>
    <col min="12296" max="12296" width="18.7109375" style="285" customWidth="1"/>
    <col min="12297" max="12297" width="22.5703125" style="285" bestFit="1" customWidth="1"/>
    <col min="12298" max="12544" width="9.140625" style="285"/>
    <col min="12545" max="12545" width="7.140625" style="285" customWidth="1"/>
    <col min="12546" max="12546" width="64.5703125" style="285" customWidth="1"/>
    <col min="12547" max="12549" width="0" style="285" hidden="1" customWidth="1"/>
    <col min="12550" max="12550" width="14.7109375" style="285" customWidth="1"/>
    <col min="12551" max="12551" width="15.5703125" style="285" customWidth="1"/>
    <col min="12552" max="12552" width="18.7109375" style="285" customWidth="1"/>
    <col min="12553" max="12553" width="22.5703125" style="285" bestFit="1" customWidth="1"/>
    <col min="12554" max="12800" width="9.140625" style="285"/>
    <col min="12801" max="12801" width="7.140625" style="285" customWidth="1"/>
    <col min="12802" max="12802" width="64.5703125" style="285" customWidth="1"/>
    <col min="12803" max="12805" width="0" style="285" hidden="1" customWidth="1"/>
    <col min="12806" max="12806" width="14.7109375" style="285" customWidth="1"/>
    <col min="12807" max="12807" width="15.5703125" style="285" customWidth="1"/>
    <col min="12808" max="12808" width="18.7109375" style="285" customWidth="1"/>
    <col min="12809" max="12809" width="22.5703125" style="285" bestFit="1" customWidth="1"/>
    <col min="12810" max="13056" width="9.140625" style="285"/>
    <col min="13057" max="13057" width="7.140625" style="285" customWidth="1"/>
    <col min="13058" max="13058" width="64.5703125" style="285" customWidth="1"/>
    <col min="13059" max="13061" width="0" style="285" hidden="1" customWidth="1"/>
    <col min="13062" max="13062" width="14.7109375" style="285" customWidth="1"/>
    <col min="13063" max="13063" width="15.5703125" style="285" customWidth="1"/>
    <col min="13064" max="13064" width="18.7109375" style="285" customWidth="1"/>
    <col min="13065" max="13065" width="22.5703125" style="285" bestFit="1" customWidth="1"/>
    <col min="13066" max="13312" width="9.140625" style="285"/>
    <col min="13313" max="13313" width="7.140625" style="285" customWidth="1"/>
    <col min="13314" max="13314" width="64.5703125" style="285" customWidth="1"/>
    <col min="13315" max="13317" width="0" style="285" hidden="1" customWidth="1"/>
    <col min="13318" max="13318" width="14.7109375" style="285" customWidth="1"/>
    <col min="13319" max="13319" width="15.5703125" style="285" customWidth="1"/>
    <col min="13320" max="13320" width="18.7109375" style="285" customWidth="1"/>
    <col min="13321" max="13321" width="22.5703125" style="285" bestFit="1" customWidth="1"/>
    <col min="13322" max="13568" width="9.140625" style="285"/>
    <col min="13569" max="13569" width="7.140625" style="285" customWidth="1"/>
    <col min="13570" max="13570" width="64.5703125" style="285" customWidth="1"/>
    <col min="13571" max="13573" width="0" style="285" hidden="1" customWidth="1"/>
    <col min="13574" max="13574" width="14.7109375" style="285" customWidth="1"/>
    <col min="13575" max="13575" width="15.5703125" style="285" customWidth="1"/>
    <col min="13576" max="13576" width="18.7109375" style="285" customWidth="1"/>
    <col min="13577" max="13577" width="22.5703125" style="285" bestFit="1" customWidth="1"/>
    <col min="13578" max="13824" width="9.140625" style="285"/>
    <col min="13825" max="13825" width="7.140625" style="285" customWidth="1"/>
    <col min="13826" max="13826" width="64.5703125" style="285" customWidth="1"/>
    <col min="13827" max="13829" width="0" style="285" hidden="1" customWidth="1"/>
    <col min="13830" max="13830" width="14.7109375" style="285" customWidth="1"/>
    <col min="13831" max="13831" width="15.5703125" style="285" customWidth="1"/>
    <col min="13832" max="13832" width="18.7109375" style="285" customWidth="1"/>
    <col min="13833" max="13833" width="22.5703125" style="285" bestFit="1" customWidth="1"/>
    <col min="13834" max="14080" width="9.140625" style="285"/>
    <col min="14081" max="14081" width="7.140625" style="285" customWidth="1"/>
    <col min="14082" max="14082" width="64.5703125" style="285" customWidth="1"/>
    <col min="14083" max="14085" width="0" style="285" hidden="1" customWidth="1"/>
    <col min="14086" max="14086" width="14.7109375" style="285" customWidth="1"/>
    <col min="14087" max="14087" width="15.5703125" style="285" customWidth="1"/>
    <col min="14088" max="14088" width="18.7109375" style="285" customWidth="1"/>
    <col min="14089" max="14089" width="22.5703125" style="285" bestFit="1" customWidth="1"/>
    <col min="14090" max="14336" width="9.140625" style="285"/>
    <col min="14337" max="14337" width="7.140625" style="285" customWidth="1"/>
    <col min="14338" max="14338" width="64.5703125" style="285" customWidth="1"/>
    <col min="14339" max="14341" width="0" style="285" hidden="1" customWidth="1"/>
    <col min="14342" max="14342" width="14.7109375" style="285" customWidth="1"/>
    <col min="14343" max="14343" width="15.5703125" style="285" customWidth="1"/>
    <col min="14344" max="14344" width="18.7109375" style="285" customWidth="1"/>
    <col min="14345" max="14345" width="22.5703125" style="285" bestFit="1" customWidth="1"/>
    <col min="14346" max="14592" width="9.140625" style="285"/>
    <col min="14593" max="14593" width="7.140625" style="285" customWidth="1"/>
    <col min="14594" max="14594" width="64.5703125" style="285" customWidth="1"/>
    <col min="14595" max="14597" width="0" style="285" hidden="1" customWidth="1"/>
    <col min="14598" max="14598" width="14.7109375" style="285" customWidth="1"/>
    <col min="14599" max="14599" width="15.5703125" style="285" customWidth="1"/>
    <col min="14600" max="14600" width="18.7109375" style="285" customWidth="1"/>
    <col min="14601" max="14601" width="22.5703125" style="285" bestFit="1" customWidth="1"/>
    <col min="14602" max="14848" width="9.140625" style="285"/>
    <col min="14849" max="14849" width="7.140625" style="285" customWidth="1"/>
    <col min="14850" max="14850" width="64.5703125" style="285" customWidth="1"/>
    <col min="14851" max="14853" width="0" style="285" hidden="1" customWidth="1"/>
    <col min="14854" max="14854" width="14.7109375" style="285" customWidth="1"/>
    <col min="14855" max="14855" width="15.5703125" style="285" customWidth="1"/>
    <col min="14856" max="14856" width="18.7109375" style="285" customWidth="1"/>
    <col min="14857" max="14857" width="22.5703125" style="285" bestFit="1" customWidth="1"/>
    <col min="14858" max="15104" width="9.140625" style="285"/>
    <col min="15105" max="15105" width="7.140625" style="285" customWidth="1"/>
    <col min="15106" max="15106" width="64.5703125" style="285" customWidth="1"/>
    <col min="15107" max="15109" width="0" style="285" hidden="1" customWidth="1"/>
    <col min="15110" max="15110" width="14.7109375" style="285" customWidth="1"/>
    <col min="15111" max="15111" width="15.5703125" style="285" customWidth="1"/>
    <col min="15112" max="15112" width="18.7109375" style="285" customWidth="1"/>
    <col min="15113" max="15113" width="22.5703125" style="285" bestFit="1" customWidth="1"/>
    <col min="15114" max="15360" width="9.140625" style="285"/>
    <col min="15361" max="15361" width="7.140625" style="285" customWidth="1"/>
    <col min="15362" max="15362" width="64.5703125" style="285" customWidth="1"/>
    <col min="15363" max="15365" width="0" style="285" hidden="1" customWidth="1"/>
    <col min="15366" max="15366" width="14.7109375" style="285" customWidth="1"/>
    <col min="15367" max="15367" width="15.5703125" style="285" customWidth="1"/>
    <col min="15368" max="15368" width="18.7109375" style="285" customWidth="1"/>
    <col min="15369" max="15369" width="22.5703125" style="285" bestFit="1" customWidth="1"/>
    <col min="15370" max="15616" width="9.140625" style="285"/>
    <col min="15617" max="15617" width="7.140625" style="285" customWidth="1"/>
    <col min="15618" max="15618" width="64.5703125" style="285" customWidth="1"/>
    <col min="15619" max="15621" width="0" style="285" hidden="1" customWidth="1"/>
    <col min="15622" max="15622" width="14.7109375" style="285" customWidth="1"/>
    <col min="15623" max="15623" width="15.5703125" style="285" customWidth="1"/>
    <col min="15624" max="15624" width="18.7109375" style="285" customWidth="1"/>
    <col min="15625" max="15625" width="22.5703125" style="285" bestFit="1" customWidth="1"/>
    <col min="15626" max="15872" width="9.140625" style="285"/>
    <col min="15873" max="15873" width="7.140625" style="285" customWidth="1"/>
    <col min="15874" max="15874" width="64.5703125" style="285" customWidth="1"/>
    <col min="15875" max="15877" width="0" style="285" hidden="1" customWidth="1"/>
    <col min="15878" max="15878" width="14.7109375" style="285" customWidth="1"/>
    <col min="15879" max="15879" width="15.5703125" style="285" customWidth="1"/>
    <col min="15880" max="15880" width="18.7109375" style="285" customWidth="1"/>
    <col min="15881" max="15881" width="22.5703125" style="285" bestFit="1" customWidth="1"/>
    <col min="15882" max="16128" width="9.140625" style="285"/>
    <col min="16129" max="16129" width="7.140625" style="285" customWidth="1"/>
    <col min="16130" max="16130" width="64.5703125" style="285" customWidth="1"/>
    <col min="16131" max="16133" width="0" style="285" hidden="1" customWidth="1"/>
    <col min="16134" max="16134" width="14.7109375" style="285" customWidth="1"/>
    <col min="16135" max="16135" width="15.5703125" style="285" customWidth="1"/>
    <col min="16136" max="16136" width="18.7109375" style="285" customWidth="1"/>
    <col min="16137" max="16137" width="22.5703125" style="285" bestFit="1" customWidth="1"/>
    <col min="16138" max="16384" width="9.140625" style="285"/>
  </cols>
  <sheetData>
    <row r="1" spans="1:9" ht="15.75" x14ac:dyDescent="0.25">
      <c r="B1" s="286"/>
      <c r="C1" s="286"/>
      <c r="D1" s="286"/>
      <c r="E1" s="286"/>
      <c r="F1" s="286"/>
      <c r="G1" s="286"/>
      <c r="H1" s="286"/>
      <c r="I1" s="287" t="s">
        <v>791</v>
      </c>
    </row>
    <row r="2" spans="1:9" ht="15.75" x14ac:dyDescent="0.25">
      <c r="B2" s="286"/>
      <c r="C2" s="286"/>
      <c r="D2" s="286"/>
      <c r="E2" s="286"/>
      <c r="F2" s="286"/>
      <c r="G2" s="286"/>
      <c r="H2" s="286"/>
      <c r="I2" s="287" t="s">
        <v>790</v>
      </c>
    </row>
    <row r="3" spans="1:9" ht="15.75" x14ac:dyDescent="0.25">
      <c r="A3" s="287"/>
      <c r="B3" s="287"/>
      <c r="C3" s="287"/>
      <c r="D3" s="287"/>
      <c r="E3" s="287"/>
      <c r="F3" s="287"/>
      <c r="G3" s="287"/>
      <c r="I3" s="287" t="s">
        <v>792</v>
      </c>
    </row>
    <row r="4" spans="1:9" ht="15.75" x14ac:dyDescent="0.25">
      <c r="A4" s="286"/>
      <c r="B4" s="286"/>
      <c r="C4" s="286"/>
      <c r="D4" s="286"/>
      <c r="E4" s="286"/>
      <c r="F4" s="286"/>
      <c r="G4" s="286"/>
      <c r="H4" s="781" t="s">
        <v>877</v>
      </c>
      <c r="I4" s="781"/>
    </row>
    <row r="5" spans="1:9" ht="15.6" x14ac:dyDescent="0.3">
      <c r="A5" s="287"/>
    </row>
    <row r="6" spans="1:9" ht="37.5" customHeight="1" x14ac:dyDescent="0.2">
      <c r="A6" s="782" t="s">
        <v>876</v>
      </c>
      <c r="B6" s="782"/>
      <c r="C6" s="782"/>
      <c r="D6" s="782"/>
      <c r="E6" s="782"/>
      <c r="F6" s="782"/>
      <c r="G6" s="782"/>
      <c r="H6" s="782"/>
      <c r="I6" s="782"/>
    </row>
    <row r="7" spans="1:9" ht="26.25" customHeight="1" x14ac:dyDescent="0.2">
      <c r="A7" s="288"/>
      <c r="B7" s="288"/>
      <c r="C7" s="289"/>
      <c r="D7" s="289"/>
      <c r="E7" s="289"/>
      <c r="F7" s="289"/>
      <c r="G7" s="289"/>
      <c r="H7" s="289"/>
      <c r="I7" s="290" t="s">
        <v>849</v>
      </c>
    </row>
    <row r="8" spans="1:9" ht="48" customHeight="1" x14ac:dyDescent="0.2">
      <c r="A8" s="783" t="s">
        <v>654</v>
      </c>
      <c r="B8" s="783" t="s">
        <v>868</v>
      </c>
      <c r="C8" s="786" t="s">
        <v>869</v>
      </c>
      <c r="D8" s="786"/>
      <c r="E8" s="786"/>
      <c r="F8" s="789" t="s">
        <v>870</v>
      </c>
      <c r="G8" s="790"/>
      <c r="H8" s="786" t="s">
        <v>1555</v>
      </c>
      <c r="I8" s="786"/>
    </row>
    <row r="9" spans="1:9" ht="18.75" customHeight="1" x14ac:dyDescent="0.2">
      <c r="A9" s="784"/>
      <c r="B9" s="784"/>
      <c r="C9" s="291">
        <v>2015</v>
      </c>
      <c r="D9" s="291">
        <v>2016</v>
      </c>
      <c r="E9" s="291">
        <v>2017</v>
      </c>
      <c r="F9" s="787" t="s">
        <v>3</v>
      </c>
      <c r="G9" s="788"/>
      <c r="H9" s="783" t="s">
        <v>1553</v>
      </c>
      <c r="I9" s="786" t="s">
        <v>1554</v>
      </c>
    </row>
    <row r="10" spans="1:9" ht="55.5" customHeight="1" x14ac:dyDescent="0.2">
      <c r="A10" s="785"/>
      <c r="B10" s="785"/>
      <c r="C10" s="291">
        <v>3</v>
      </c>
      <c r="D10" s="291">
        <v>4</v>
      </c>
      <c r="E10" s="291">
        <v>5</v>
      </c>
      <c r="F10" s="291" t="s">
        <v>871</v>
      </c>
      <c r="G10" s="291" t="s">
        <v>872</v>
      </c>
      <c r="H10" s="785"/>
      <c r="I10" s="786"/>
    </row>
    <row r="11" spans="1:9" ht="60.75" customHeight="1" x14ac:dyDescent="0.2">
      <c r="A11" s="292">
        <v>1</v>
      </c>
      <c r="B11" s="293" t="s">
        <v>7</v>
      </c>
      <c r="C11" s="294">
        <v>34989.599999999999</v>
      </c>
      <c r="D11" s="294">
        <v>33992.699999999997</v>
      </c>
      <c r="E11" s="294">
        <v>34015.5</v>
      </c>
      <c r="F11" s="697">
        <v>74950.852039999998</v>
      </c>
      <c r="G11" s="697">
        <v>74775.717009999993</v>
      </c>
      <c r="H11" s="734">
        <v>100</v>
      </c>
      <c r="I11" s="734" t="s">
        <v>873</v>
      </c>
    </row>
    <row r="12" spans="1:9" ht="60" customHeight="1" x14ac:dyDescent="0.2">
      <c r="A12" s="295">
        <v>2</v>
      </c>
      <c r="B12" s="296" t="s">
        <v>61</v>
      </c>
      <c r="C12" s="297">
        <v>82483.100000000006</v>
      </c>
      <c r="D12" s="294">
        <v>82232.700000000012</v>
      </c>
      <c r="E12" s="294">
        <v>77044.799999999988</v>
      </c>
      <c r="F12" s="697">
        <v>604842.0615200001</v>
      </c>
      <c r="G12" s="697">
        <v>583011.62387000013</v>
      </c>
      <c r="H12" s="734">
        <v>100</v>
      </c>
      <c r="I12" s="734" t="s">
        <v>873</v>
      </c>
    </row>
    <row r="13" spans="1:9" ht="60" customHeight="1" x14ac:dyDescent="0.2">
      <c r="A13" s="295">
        <v>3</v>
      </c>
      <c r="B13" s="296" t="s">
        <v>182</v>
      </c>
      <c r="C13" s="294">
        <v>543.5</v>
      </c>
      <c r="D13" s="294">
        <v>628</v>
      </c>
      <c r="E13" s="294">
        <v>628</v>
      </c>
      <c r="F13" s="697">
        <v>405.5</v>
      </c>
      <c r="G13" s="697">
        <v>405.48</v>
      </c>
      <c r="H13" s="734">
        <v>100</v>
      </c>
      <c r="I13" s="734" t="s">
        <v>873</v>
      </c>
    </row>
    <row r="14" spans="1:9" ht="57.75" customHeight="1" x14ac:dyDescent="0.2">
      <c r="A14" s="295">
        <v>4</v>
      </c>
      <c r="B14" s="296" t="s">
        <v>205</v>
      </c>
      <c r="C14" s="294"/>
      <c r="D14" s="294"/>
      <c r="E14" s="294"/>
      <c r="F14" s="697">
        <v>17910.996999999999</v>
      </c>
      <c r="G14" s="697">
        <v>12267.61692</v>
      </c>
      <c r="H14" s="734">
        <v>75</v>
      </c>
      <c r="I14" s="734" t="s">
        <v>874</v>
      </c>
    </row>
    <row r="15" spans="1:9" ht="66" customHeight="1" x14ac:dyDescent="0.2">
      <c r="A15" s="295">
        <v>5</v>
      </c>
      <c r="B15" s="296" t="s">
        <v>229</v>
      </c>
      <c r="C15" s="294">
        <v>1100</v>
      </c>
      <c r="D15" s="294">
        <v>400</v>
      </c>
      <c r="E15" s="294">
        <v>400</v>
      </c>
      <c r="F15" s="697">
        <v>3644.2999999999997</v>
      </c>
      <c r="G15" s="697">
        <v>3439.4597100000001</v>
      </c>
      <c r="H15" s="734">
        <v>100</v>
      </c>
      <c r="I15" s="734" t="s">
        <v>873</v>
      </c>
    </row>
    <row r="16" spans="1:9" ht="66" customHeight="1" x14ac:dyDescent="0.2">
      <c r="A16" s="295">
        <v>6</v>
      </c>
      <c r="B16" s="296" t="s">
        <v>241</v>
      </c>
      <c r="C16" s="294">
        <v>26086.5</v>
      </c>
      <c r="D16" s="294">
        <v>27033.1</v>
      </c>
      <c r="E16" s="294">
        <v>29069.9</v>
      </c>
      <c r="F16" s="697">
        <v>93418.210550000003</v>
      </c>
      <c r="G16" s="697">
        <v>93418.185550000009</v>
      </c>
      <c r="H16" s="734">
        <v>100</v>
      </c>
      <c r="I16" s="734" t="s">
        <v>873</v>
      </c>
    </row>
    <row r="17" spans="1:9" ht="60.75" customHeight="1" x14ac:dyDescent="0.2">
      <c r="A17" s="295">
        <v>7</v>
      </c>
      <c r="B17" s="296" t="s">
        <v>290</v>
      </c>
      <c r="C17" s="294">
        <v>8853.4</v>
      </c>
      <c r="D17" s="294">
        <v>9248</v>
      </c>
      <c r="E17" s="294">
        <v>9914.6</v>
      </c>
      <c r="F17" s="697">
        <v>5882.92083</v>
      </c>
      <c r="G17" s="697">
        <v>5804.0307400000002</v>
      </c>
      <c r="H17" s="734">
        <v>100</v>
      </c>
      <c r="I17" s="734" t="s">
        <v>873</v>
      </c>
    </row>
    <row r="18" spans="1:9" ht="80.25" customHeight="1" x14ac:dyDescent="0.2">
      <c r="A18" s="295">
        <v>8</v>
      </c>
      <c r="B18" s="296" t="s">
        <v>300</v>
      </c>
      <c r="C18" s="294">
        <v>2632.2</v>
      </c>
      <c r="D18" s="294">
        <v>2626.2</v>
      </c>
      <c r="E18" s="294">
        <v>2641.2</v>
      </c>
      <c r="F18" s="697">
        <v>925.7</v>
      </c>
      <c r="G18" s="697">
        <v>885.83500000000004</v>
      </c>
      <c r="H18" s="734">
        <v>100</v>
      </c>
      <c r="I18" s="734" t="s">
        <v>873</v>
      </c>
    </row>
    <row r="19" spans="1:9" ht="62.25" customHeight="1" x14ac:dyDescent="0.2">
      <c r="A19" s="292">
        <v>9</v>
      </c>
      <c r="B19" s="296" t="s">
        <v>878</v>
      </c>
      <c r="C19" s="294">
        <v>1500</v>
      </c>
      <c r="D19" s="294">
        <v>1500</v>
      </c>
      <c r="E19" s="294">
        <v>1500</v>
      </c>
      <c r="F19" s="697">
        <v>418</v>
      </c>
      <c r="G19" s="697">
        <v>417</v>
      </c>
      <c r="H19" s="734">
        <v>83.3</v>
      </c>
      <c r="I19" s="734" t="s">
        <v>873</v>
      </c>
    </row>
    <row r="20" spans="1:9" ht="56.25" customHeight="1" x14ac:dyDescent="0.2">
      <c r="A20" s="292">
        <v>10</v>
      </c>
      <c r="B20" s="296" t="s">
        <v>324</v>
      </c>
      <c r="C20" s="294">
        <v>4500</v>
      </c>
      <c r="D20" s="294">
        <v>4500</v>
      </c>
      <c r="E20" s="294">
        <v>0</v>
      </c>
      <c r="F20" s="697">
        <v>157951.84409</v>
      </c>
      <c r="G20" s="697">
        <v>157852.80291</v>
      </c>
      <c r="H20" s="738">
        <v>90</v>
      </c>
      <c r="I20" s="736" t="s">
        <v>873</v>
      </c>
    </row>
    <row r="21" spans="1:9" ht="64.5" customHeight="1" x14ac:dyDescent="0.2">
      <c r="A21" s="291">
        <v>11</v>
      </c>
      <c r="B21" s="296" t="s">
        <v>382</v>
      </c>
      <c r="C21" s="294">
        <v>2008.6</v>
      </c>
      <c r="D21" s="294">
        <v>1433.5</v>
      </c>
      <c r="E21" s="294">
        <v>3196.7</v>
      </c>
      <c r="F21" s="697">
        <v>56256.688300000002</v>
      </c>
      <c r="G21" s="697">
        <v>50911.882270000002</v>
      </c>
      <c r="H21" s="734">
        <v>66.599999999999994</v>
      </c>
      <c r="I21" s="734" t="s">
        <v>874</v>
      </c>
    </row>
    <row r="22" spans="1:9" ht="64.5" customHeight="1" x14ac:dyDescent="0.2">
      <c r="A22" s="298">
        <v>12</v>
      </c>
      <c r="B22" s="296" t="s">
        <v>449</v>
      </c>
      <c r="C22" s="294"/>
      <c r="D22" s="294"/>
      <c r="E22" s="294"/>
      <c r="F22" s="697">
        <v>9146.90798</v>
      </c>
      <c r="G22" s="697">
        <v>9146.9063200000001</v>
      </c>
      <c r="H22" s="735">
        <v>100</v>
      </c>
      <c r="I22" s="734" t="s">
        <v>873</v>
      </c>
    </row>
    <row r="23" spans="1:9" ht="70.5" customHeight="1" x14ac:dyDescent="0.2">
      <c r="A23" s="298">
        <v>13</v>
      </c>
      <c r="B23" s="296" t="str">
        <f>'[2]справочно по ЦС'!$C$525</f>
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</c>
      <c r="C23" s="294"/>
      <c r="D23" s="294"/>
      <c r="E23" s="294"/>
      <c r="F23" s="697">
        <v>21153.399999999998</v>
      </c>
      <c r="G23" s="697">
        <v>21153.388179999998</v>
      </c>
      <c r="H23" s="735">
        <v>100</v>
      </c>
      <c r="I23" s="734" t="s">
        <v>873</v>
      </c>
    </row>
    <row r="24" spans="1:9" ht="64.5" customHeight="1" x14ac:dyDescent="0.2">
      <c r="A24" s="298">
        <v>14</v>
      </c>
      <c r="B24" s="296" t="s">
        <v>875</v>
      </c>
      <c r="C24" s="294"/>
      <c r="D24" s="294"/>
      <c r="E24" s="294"/>
      <c r="F24" s="697">
        <v>4005.9416900000001</v>
      </c>
      <c r="G24" s="697">
        <v>3985.8747100000001</v>
      </c>
      <c r="H24" s="735">
        <v>100</v>
      </c>
      <c r="I24" s="734" t="s">
        <v>873</v>
      </c>
    </row>
    <row r="25" spans="1:9" ht="28.5" customHeight="1" x14ac:dyDescent="0.3">
      <c r="A25" s="779" t="s">
        <v>735</v>
      </c>
      <c r="B25" s="780"/>
      <c r="C25" s="299">
        <f>SUM(C11:C21)</f>
        <v>164696.90000000002</v>
      </c>
      <c r="D25" s="299">
        <f>SUM(D11:D21)</f>
        <v>163594.20000000001</v>
      </c>
      <c r="E25" s="299">
        <f>SUM(E11:E21)</f>
        <v>158410.70000000001</v>
      </c>
      <c r="F25" s="302">
        <f>SUM(F11:F24)</f>
        <v>1050913.324</v>
      </c>
      <c r="G25" s="302">
        <f>SUM(G11:G24)</f>
        <v>1017475.8031900001</v>
      </c>
      <c r="H25" s="300">
        <f t="shared" ref="H25" si="0">G25/F25*100</f>
        <v>96.818241804877914</v>
      </c>
      <c r="I25" s="301"/>
    </row>
  </sheetData>
  <mergeCells count="11">
    <mergeCell ref="A25:B25"/>
    <mergeCell ref="H4:I4"/>
    <mergeCell ref="A6:I6"/>
    <mergeCell ref="A8:A10"/>
    <mergeCell ref="B8:B10"/>
    <mergeCell ref="C8:E8"/>
    <mergeCell ref="F9:G9"/>
    <mergeCell ref="H9:H10"/>
    <mergeCell ref="F8:G8"/>
    <mergeCell ref="H8:I8"/>
    <mergeCell ref="I9:I10"/>
  </mergeCells>
  <pageMargins left="0.70866141732283472" right="0.70866141732283472" top="0.15748031496062992" bottom="0.15748031496062992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18"/>
  <sheetViews>
    <sheetView view="pageBreakPreview" zoomScale="85" zoomScaleSheetLayoutView="85" workbookViewId="0">
      <selection activeCell="G8" sqref="G8"/>
    </sheetView>
  </sheetViews>
  <sheetFormatPr defaultColWidth="9.140625" defaultRowHeight="15" x14ac:dyDescent="0.25"/>
  <cols>
    <col min="1" max="1" width="14.42578125" style="24" customWidth="1"/>
    <col min="2" max="2" width="7.5703125" style="24" customWidth="1"/>
    <col min="3" max="3" width="62.140625" style="24" customWidth="1"/>
    <col min="4" max="4" width="14" style="24" customWidth="1"/>
    <col min="5" max="5" width="15" style="24" customWidth="1"/>
    <col min="6" max="6" width="16.5703125" style="24" customWidth="1"/>
    <col min="7" max="8" width="14" style="24" customWidth="1"/>
    <col min="9" max="16384" width="9.140625" style="24"/>
  </cols>
  <sheetData>
    <row r="1" spans="1:8" ht="15.75" x14ac:dyDescent="0.25">
      <c r="A1" s="750" t="s">
        <v>791</v>
      </c>
      <c r="B1" s="750"/>
      <c r="C1" s="750"/>
      <c r="D1" s="750"/>
      <c r="E1" s="750"/>
      <c r="F1" s="750"/>
      <c r="G1" s="750"/>
      <c r="H1" s="750"/>
    </row>
    <row r="2" spans="1:8" ht="15.75" x14ac:dyDescent="0.25">
      <c r="A2" s="750" t="s">
        <v>790</v>
      </c>
      <c r="B2" s="750"/>
      <c r="C2" s="750"/>
      <c r="D2" s="750"/>
      <c r="E2" s="750"/>
      <c r="F2" s="750"/>
      <c r="G2" s="750"/>
      <c r="H2" s="750"/>
    </row>
    <row r="3" spans="1:8" ht="15.75" x14ac:dyDescent="0.25">
      <c r="A3" s="750" t="s">
        <v>792</v>
      </c>
      <c r="B3" s="750"/>
      <c r="C3" s="750"/>
      <c r="D3" s="750"/>
      <c r="E3" s="750"/>
      <c r="F3" s="750"/>
      <c r="G3" s="750"/>
      <c r="H3" s="750"/>
    </row>
    <row r="4" spans="1:8" ht="15.75" x14ac:dyDescent="0.25">
      <c r="A4" s="750" t="s">
        <v>847</v>
      </c>
      <c r="B4" s="750"/>
      <c r="C4" s="750"/>
      <c r="D4" s="750"/>
      <c r="E4" s="750"/>
      <c r="F4" s="750"/>
      <c r="G4" s="750"/>
      <c r="H4" s="750"/>
    </row>
    <row r="5" spans="1:8" ht="33" customHeight="1" x14ac:dyDescent="0.25">
      <c r="A5" s="791" t="s">
        <v>793</v>
      </c>
      <c r="B5" s="791"/>
      <c r="C5" s="791"/>
      <c r="D5" s="791"/>
      <c r="E5" s="791"/>
      <c r="F5" s="791"/>
      <c r="G5" s="791"/>
      <c r="H5" s="791"/>
    </row>
    <row r="6" spans="1:8" ht="14.45" x14ac:dyDescent="0.3">
      <c r="A6" s="188"/>
      <c r="B6" s="188"/>
      <c r="C6" s="188"/>
      <c r="D6" s="188"/>
      <c r="E6" s="188"/>
      <c r="F6" s="188"/>
      <c r="G6" s="188"/>
      <c r="H6" s="188"/>
    </row>
    <row r="7" spans="1:8" ht="43.9" customHeight="1" x14ac:dyDescent="0.25">
      <c r="A7" s="123" t="s">
        <v>0</v>
      </c>
      <c r="B7" s="123" t="s">
        <v>1</v>
      </c>
      <c r="C7" s="123" t="s">
        <v>2</v>
      </c>
      <c r="D7" s="186" t="s">
        <v>784</v>
      </c>
      <c r="E7" s="186" t="s">
        <v>785</v>
      </c>
      <c r="F7" s="186" t="s">
        <v>786</v>
      </c>
      <c r="G7" s="186" t="s">
        <v>787</v>
      </c>
      <c r="H7" s="186" t="s">
        <v>788</v>
      </c>
    </row>
    <row r="8" spans="1:8" ht="24.75" x14ac:dyDescent="0.25">
      <c r="A8" s="25" t="s">
        <v>4</v>
      </c>
      <c r="B8" s="25"/>
      <c r="C8" s="26" t="s">
        <v>5</v>
      </c>
      <c r="D8" s="100">
        <f>D9+D66+D191+D208+D233+D247+D308+D325+D346+D364+D466+D515+D536+D500</f>
        <v>812863.82532000006</v>
      </c>
      <c r="E8" s="100">
        <f>E9+E66+E191+E208+E233+E247+E308+E325+E346+E364+E466+E515+E536+E500</f>
        <v>1050913.324</v>
      </c>
      <c r="F8" s="100">
        <f>F9+F66+F191+F208+F233+F247+F308+F325+F346+F364+F466+F515+F536+F500</f>
        <v>1017475.8031900001</v>
      </c>
      <c r="G8" s="208">
        <f>F8/E8*100</f>
        <v>96.818241804877914</v>
      </c>
      <c r="H8" s="208">
        <f>E8/D8*100</f>
        <v>129.28528632533093</v>
      </c>
    </row>
    <row r="9" spans="1:8" ht="26.25" x14ac:dyDescent="0.25">
      <c r="A9" s="27" t="s">
        <v>6</v>
      </c>
      <c r="B9" s="27"/>
      <c r="C9" s="28" t="s">
        <v>7</v>
      </c>
      <c r="D9" s="97">
        <f>D10+D21+D32+D58</f>
        <v>74932.800000000003</v>
      </c>
      <c r="E9" s="97">
        <f>E10+E21+E32+E58</f>
        <v>74950.852039999998</v>
      </c>
      <c r="F9" s="97">
        <f>F10+F21+F32+F58</f>
        <v>74775.717009999993</v>
      </c>
      <c r="G9" s="209">
        <f t="shared" ref="G9:G69" si="0">F9/E9*100</f>
        <v>99.766333503578394</v>
      </c>
      <c r="H9" s="209">
        <f t="shared" ref="H9:H69" si="1">E9/D9*100</f>
        <v>100.02409097217773</v>
      </c>
    </row>
    <row r="10" spans="1:8" ht="26.25" x14ac:dyDescent="0.25">
      <c r="A10" s="29" t="s">
        <v>8</v>
      </c>
      <c r="B10" s="29"/>
      <c r="C10" s="30" t="s">
        <v>9</v>
      </c>
      <c r="D10" s="102">
        <f>D11+D16</f>
        <v>919.0999999999998</v>
      </c>
      <c r="E10" s="102">
        <f>E11+E16</f>
        <v>919.0999999999998</v>
      </c>
      <c r="F10" s="102">
        <f>F11+F16</f>
        <v>919.0999999999998</v>
      </c>
      <c r="G10" s="210">
        <f t="shared" si="0"/>
        <v>100</v>
      </c>
      <c r="H10" s="210">
        <f t="shared" si="1"/>
        <v>100</v>
      </c>
    </row>
    <row r="11" spans="1:8" ht="26.25" x14ac:dyDescent="0.25">
      <c r="A11" s="31" t="s">
        <v>10</v>
      </c>
      <c r="B11" s="31"/>
      <c r="C11" s="32" t="s">
        <v>11</v>
      </c>
      <c r="D11" s="96">
        <f>D12+D14</f>
        <v>799.29999999999984</v>
      </c>
      <c r="E11" s="96">
        <f>E12+E14</f>
        <v>799.29999999999984</v>
      </c>
      <c r="F11" s="96">
        <f>F12+F14</f>
        <v>799.29999999999984</v>
      </c>
      <c r="G11" s="211">
        <f t="shared" si="0"/>
        <v>100</v>
      </c>
      <c r="H11" s="211">
        <f t="shared" si="1"/>
        <v>100</v>
      </c>
    </row>
    <row r="12" spans="1:8" ht="51.75" x14ac:dyDescent="0.25">
      <c r="A12" s="7" t="s">
        <v>12</v>
      </c>
      <c r="B12" s="11"/>
      <c r="C12" s="3" t="s">
        <v>13</v>
      </c>
      <c r="D12" s="95">
        <f t="shared" ref="D12:F13" si="2">1882.3-1327.4</f>
        <v>554.89999999999986</v>
      </c>
      <c r="E12" s="95">
        <f t="shared" si="2"/>
        <v>554.89999999999986</v>
      </c>
      <c r="F12" s="95">
        <f t="shared" si="2"/>
        <v>554.89999999999986</v>
      </c>
      <c r="G12" s="212">
        <f t="shared" si="0"/>
        <v>100</v>
      </c>
      <c r="H12" s="212">
        <f t="shared" si="1"/>
        <v>100</v>
      </c>
    </row>
    <row r="13" spans="1:8" ht="26.25" x14ac:dyDescent="0.25">
      <c r="A13" s="7"/>
      <c r="B13" s="7" t="s">
        <v>313</v>
      </c>
      <c r="C13" s="3" t="s">
        <v>314</v>
      </c>
      <c r="D13" s="95">
        <f t="shared" si="2"/>
        <v>554.89999999999986</v>
      </c>
      <c r="E13" s="95">
        <f t="shared" si="2"/>
        <v>554.89999999999986</v>
      </c>
      <c r="F13" s="95">
        <f t="shared" si="2"/>
        <v>554.89999999999986</v>
      </c>
      <c r="G13" s="212">
        <f t="shared" si="0"/>
        <v>100</v>
      </c>
      <c r="H13" s="212">
        <f t="shared" si="1"/>
        <v>100</v>
      </c>
    </row>
    <row r="14" spans="1:8" x14ac:dyDescent="0.25">
      <c r="A14" s="7" t="s">
        <v>499</v>
      </c>
      <c r="B14" s="11"/>
      <c r="C14" s="3" t="s">
        <v>14</v>
      </c>
      <c r="D14" s="95">
        <v>244.4</v>
      </c>
      <c r="E14" s="95">
        <v>244.4</v>
      </c>
      <c r="F14" s="95">
        <v>244.4</v>
      </c>
      <c r="G14" s="212">
        <f t="shared" si="0"/>
        <v>100</v>
      </c>
      <c r="H14" s="212">
        <f t="shared" si="1"/>
        <v>100</v>
      </c>
    </row>
    <row r="15" spans="1:8" ht="26.25" x14ac:dyDescent="0.25">
      <c r="A15" s="7"/>
      <c r="B15" s="7" t="s">
        <v>313</v>
      </c>
      <c r="C15" s="3" t="s">
        <v>314</v>
      </c>
      <c r="D15" s="95">
        <v>244.4</v>
      </c>
      <c r="E15" s="95">
        <v>244.4</v>
      </c>
      <c r="F15" s="95">
        <v>244.4</v>
      </c>
      <c r="G15" s="212">
        <f t="shared" si="0"/>
        <v>100</v>
      </c>
      <c r="H15" s="212">
        <f t="shared" si="1"/>
        <v>100</v>
      </c>
    </row>
    <row r="16" spans="1:8" ht="39" x14ac:dyDescent="0.25">
      <c r="A16" s="31" t="s">
        <v>15</v>
      </c>
      <c r="B16" s="31"/>
      <c r="C16" s="32" t="s">
        <v>16</v>
      </c>
      <c r="D16" s="105">
        <f>D17+D19</f>
        <v>119.8</v>
      </c>
      <c r="E16" s="105">
        <f>E17+E19</f>
        <v>119.8</v>
      </c>
      <c r="F16" s="105">
        <f>F17+F19</f>
        <v>119.8</v>
      </c>
      <c r="G16" s="213">
        <f t="shared" si="0"/>
        <v>100</v>
      </c>
      <c r="H16" s="213">
        <f t="shared" si="1"/>
        <v>100</v>
      </c>
    </row>
    <row r="17" spans="1:8" ht="26.25" x14ac:dyDescent="0.25">
      <c r="A17" s="7" t="s">
        <v>17</v>
      </c>
      <c r="B17" s="7"/>
      <c r="C17" s="3" t="s">
        <v>500</v>
      </c>
      <c r="D17" s="95">
        <v>35.799999999999997</v>
      </c>
      <c r="E17" s="95">
        <v>35.799999999999997</v>
      </c>
      <c r="F17" s="95">
        <v>35.799999999999997</v>
      </c>
      <c r="G17" s="212">
        <f t="shared" si="0"/>
        <v>100</v>
      </c>
      <c r="H17" s="212">
        <f t="shared" si="1"/>
        <v>100</v>
      </c>
    </row>
    <row r="18" spans="1:8" ht="26.25" x14ac:dyDescent="0.25">
      <c r="A18" s="7"/>
      <c r="B18" s="7" t="s">
        <v>313</v>
      </c>
      <c r="C18" s="3" t="s">
        <v>314</v>
      </c>
      <c r="D18" s="95">
        <v>35.799999999999997</v>
      </c>
      <c r="E18" s="95">
        <v>35.799999999999997</v>
      </c>
      <c r="F18" s="95">
        <v>35.799999999999997</v>
      </c>
      <c r="G18" s="212">
        <f t="shared" si="0"/>
        <v>100</v>
      </c>
      <c r="H18" s="212">
        <f t="shared" si="1"/>
        <v>100</v>
      </c>
    </row>
    <row r="19" spans="1:8" ht="51.75" x14ac:dyDescent="0.25">
      <c r="A19" s="7" t="s">
        <v>18</v>
      </c>
      <c r="B19" s="7"/>
      <c r="C19" s="9" t="s">
        <v>19</v>
      </c>
      <c r="D19" s="95">
        <v>84</v>
      </c>
      <c r="E19" s="95">
        <v>84</v>
      </c>
      <c r="F19" s="95">
        <v>84</v>
      </c>
      <c r="G19" s="212">
        <f t="shared" si="0"/>
        <v>100</v>
      </c>
      <c r="H19" s="212">
        <f t="shared" si="1"/>
        <v>100</v>
      </c>
    </row>
    <row r="20" spans="1:8" ht="26.25" x14ac:dyDescent="0.25">
      <c r="A20" s="7"/>
      <c r="B20" s="7" t="s">
        <v>313</v>
      </c>
      <c r="C20" s="3" t="s">
        <v>314</v>
      </c>
      <c r="D20" s="95">
        <v>84</v>
      </c>
      <c r="E20" s="95">
        <v>84</v>
      </c>
      <c r="F20" s="95">
        <v>84</v>
      </c>
      <c r="G20" s="212">
        <f t="shared" si="0"/>
        <v>100</v>
      </c>
      <c r="H20" s="212">
        <f t="shared" si="1"/>
        <v>100</v>
      </c>
    </row>
    <row r="21" spans="1:8" ht="39" x14ac:dyDescent="0.25">
      <c r="A21" s="29" t="s">
        <v>20</v>
      </c>
      <c r="B21" s="29"/>
      <c r="C21" s="33" t="s">
        <v>21</v>
      </c>
      <c r="D21" s="102">
        <f>D22</f>
        <v>69826.8</v>
      </c>
      <c r="E21" s="102">
        <f>E22</f>
        <v>69801.552039999995</v>
      </c>
      <c r="F21" s="102">
        <f>F22</f>
        <v>69626.517009999996</v>
      </c>
      <c r="G21" s="210">
        <f t="shared" si="0"/>
        <v>99.749239057177846</v>
      </c>
      <c r="H21" s="210">
        <f t="shared" si="1"/>
        <v>99.963842020542245</v>
      </c>
    </row>
    <row r="22" spans="1:8" ht="39" x14ac:dyDescent="0.25">
      <c r="A22" s="31" t="s">
        <v>22</v>
      </c>
      <c r="B22" s="31"/>
      <c r="C22" s="32" t="s">
        <v>23</v>
      </c>
      <c r="D22" s="96">
        <f>D23+D25+D30</f>
        <v>69826.8</v>
      </c>
      <c r="E22" s="96">
        <f>E23+E25+E30</f>
        <v>69801.552039999995</v>
      </c>
      <c r="F22" s="96">
        <f>F23+F25+F30</f>
        <v>69626.517009999996</v>
      </c>
      <c r="G22" s="211">
        <f t="shared" si="0"/>
        <v>99.749239057177846</v>
      </c>
      <c r="H22" s="211">
        <f t="shared" si="1"/>
        <v>99.963842020542245</v>
      </c>
    </row>
    <row r="23" spans="1:8" ht="26.25" x14ac:dyDescent="0.25">
      <c r="A23" s="7" t="s">
        <v>24</v>
      </c>
      <c r="B23" s="7"/>
      <c r="C23" s="3" t="s">
        <v>25</v>
      </c>
      <c r="D23" s="95">
        <f>D24</f>
        <v>2191</v>
      </c>
      <c r="E23" s="95">
        <f>E24</f>
        <v>2191</v>
      </c>
      <c r="F23" s="95">
        <f>F24</f>
        <v>2191</v>
      </c>
      <c r="G23" s="212">
        <f t="shared" si="0"/>
        <v>100</v>
      </c>
      <c r="H23" s="212">
        <f t="shared" si="1"/>
        <v>100</v>
      </c>
    </row>
    <row r="24" spans="1:8" ht="51.75" x14ac:dyDescent="0.25">
      <c r="A24" s="7"/>
      <c r="B24" s="7" t="s">
        <v>461</v>
      </c>
      <c r="C24" s="3" t="s">
        <v>462</v>
      </c>
      <c r="D24" s="95">
        <v>2191</v>
      </c>
      <c r="E24" s="95">
        <v>2191</v>
      </c>
      <c r="F24" s="95">
        <v>2191</v>
      </c>
      <c r="G24" s="212">
        <f t="shared" si="0"/>
        <v>100</v>
      </c>
      <c r="H24" s="212">
        <f t="shared" si="1"/>
        <v>100</v>
      </c>
    </row>
    <row r="25" spans="1:8" ht="25.5" x14ac:dyDescent="0.25">
      <c r="A25" s="7" t="s">
        <v>26</v>
      </c>
      <c r="B25" s="7"/>
      <c r="C25" s="1" t="s">
        <v>27</v>
      </c>
      <c r="D25" s="107">
        <f>D26+D27</f>
        <v>60336.9</v>
      </c>
      <c r="E25" s="107">
        <f>E26+E27+E28+E29</f>
        <v>60311.652040000001</v>
      </c>
      <c r="F25" s="107">
        <f>F26+F27+F28+F29</f>
        <v>60181.309019999993</v>
      </c>
      <c r="G25" s="214">
        <f t="shared" si="0"/>
        <v>99.783884182257907</v>
      </c>
      <c r="H25" s="214">
        <f t="shared" si="1"/>
        <v>99.958155026194589</v>
      </c>
    </row>
    <row r="26" spans="1:8" ht="51.75" x14ac:dyDescent="0.25">
      <c r="A26" s="7"/>
      <c r="B26" s="7" t="s">
        <v>461</v>
      </c>
      <c r="C26" s="3" t="s">
        <v>462</v>
      </c>
      <c r="D26" s="107">
        <v>57030</v>
      </c>
      <c r="E26" s="107">
        <v>57071.929490000002</v>
      </c>
      <c r="F26" s="107">
        <v>56962.196559999997</v>
      </c>
      <c r="G26" s="214">
        <f t="shared" si="0"/>
        <v>99.807728718863046</v>
      </c>
      <c r="H26" s="214">
        <f t="shared" si="1"/>
        <v>100.07352181308084</v>
      </c>
    </row>
    <row r="27" spans="1:8" ht="26.25" x14ac:dyDescent="0.25">
      <c r="A27" s="7"/>
      <c r="B27" s="7" t="s">
        <v>313</v>
      </c>
      <c r="C27" s="3" t="s">
        <v>314</v>
      </c>
      <c r="D27" s="107">
        <v>3306.9</v>
      </c>
      <c r="E27" s="107">
        <v>3011.17785</v>
      </c>
      <c r="F27" s="107">
        <v>2990.5677599999999</v>
      </c>
      <c r="G27" s="214">
        <f t="shared" si="0"/>
        <v>99.315547236773142</v>
      </c>
      <c r="H27" s="214">
        <f t="shared" si="1"/>
        <v>91.057420847319236</v>
      </c>
    </row>
    <row r="28" spans="1:8" x14ac:dyDescent="0.25">
      <c r="A28" s="7"/>
      <c r="B28" s="7" t="s">
        <v>490</v>
      </c>
      <c r="C28" s="3" t="s">
        <v>491</v>
      </c>
      <c r="D28" s="107">
        <v>0</v>
      </c>
      <c r="E28" s="107">
        <v>13.796340000000001</v>
      </c>
      <c r="F28" s="107">
        <v>13.796340000000001</v>
      </c>
      <c r="G28" s="214">
        <f t="shared" si="0"/>
        <v>100</v>
      </c>
      <c r="H28" s="214"/>
    </row>
    <row r="29" spans="1:8" x14ac:dyDescent="0.25">
      <c r="A29" s="7"/>
      <c r="B29" s="7" t="s">
        <v>469</v>
      </c>
      <c r="C29" s="3" t="s">
        <v>470</v>
      </c>
      <c r="D29" s="107">
        <v>0</v>
      </c>
      <c r="E29" s="107">
        <v>214.74835999999999</v>
      </c>
      <c r="F29" s="107">
        <v>214.74835999999999</v>
      </c>
      <c r="G29" s="214">
        <f t="shared" si="0"/>
        <v>100</v>
      </c>
      <c r="H29" s="214"/>
    </row>
    <row r="30" spans="1:8" ht="26.25" x14ac:dyDescent="0.25">
      <c r="A30" s="7" t="s">
        <v>28</v>
      </c>
      <c r="B30" s="7"/>
      <c r="C30" s="9" t="s">
        <v>29</v>
      </c>
      <c r="D30" s="95">
        <f>D31</f>
        <v>7298.9000000000005</v>
      </c>
      <c r="E30" s="95">
        <f>E31</f>
        <v>7298.9000000000005</v>
      </c>
      <c r="F30" s="95">
        <f>F31</f>
        <v>7254.2079899999999</v>
      </c>
      <c r="G30" s="212">
        <f t="shared" si="0"/>
        <v>99.387688418802824</v>
      </c>
      <c r="H30" s="212">
        <f t="shared" si="1"/>
        <v>100</v>
      </c>
    </row>
    <row r="31" spans="1:8" x14ac:dyDescent="0.25">
      <c r="A31" s="7"/>
      <c r="B31" s="7" t="s">
        <v>490</v>
      </c>
      <c r="C31" s="3" t="s">
        <v>491</v>
      </c>
      <c r="D31" s="95">
        <f>7533.3-234.4</f>
        <v>7298.9000000000005</v>
      </c>
      <c r="E31" s="95">
        <f>7533.3-234.4</f>
        <v>7298.9000000000005</v>
      </c>
      <c r="F31" s="95">
        <v>7254.2079899999999</v>
      </c>
      <c r="G31" s="212">
        <f t="shared" si="0"/>
        <v>99.387688418802824</v>
      </c>
      <c r="H31" s="212">
        <f t="shared" si="1"/>
        <v>100</v>
      </c>
    </row>
    <row r="32" spans="1:8" ht="39" x14ac:dyDescent="0.25">
      <c r="A32" s="29" t="s">
        <v>30</v>
      </c>
      <c r="B32" s="29"/>
      <c r="C32" s="30" t="s">
        <v>31</v>
      </c>
      <c r="D32" s="102">
        <f>D33</f>
        <v>4049.4000000000005</v>
      </c>
      <c r="E32" s="102">
        <f>E33</f>
        <v>4092.7</v>
      </c>
      <c r="F32" s="102">
        <f>F33</f>
        <v>4092.7</v>
      </c>
      <c r="G32" s="210">
        <f t="shared" si="0"/>
        <v>100</v>
      </c>
      <c r="H32" s="210">
        <f t="shared" si="1"/>
        <v>101.0692942164271</v>
      </c>
    </row>
    <row r="33" spans="1:8" ht="26.25" x14ac:dyDescent="0.25">
      <c r="A33" s="31" t="s">
        <v>32</v>
      </c>
      <c r="B33" s="34"/>
      <c r="C33" s="32" t="s">
        <v>33</v>
      </c>
      <c r="D33" s="96">
        <f>D34+D37+D40+D42+D45+D48+D50+D52+D55</f>
        <v>4049.4000000000005</v>
      </c>
      <c r="E33" s="96">
        <f>E34+E37+E40+E42+E45+E48+E50+E52+E55</f>
        <v>4092.7</v>
      </c>
      <c r="F33" s="96">
        <f>F34+F37+F40+F42+F45+F48+F50+F52+F55</f>
        <v>4092.7</v>
      </c>
      <c r="G33" s="211">
        <f t="shared" si="0"/>
        <v>100</v>
      </c>
      <c r="H33" s="211">
        <f t="shared" si="1"/>
        <v>101.0692942164271</v>
      </c>
    </row>
    <row r="34" spans="1:8" ht="26.25" x14ac:dyDescent="0.25">
      <c r="A34" s="7" t="s">
        <v>34</v>
      </c>
      <c r="B34" s="7"/>
      <c r="C34" s="9" t="s">
        <v>35</v>
      </c>
      <c r="D34" s="106">
        <f>D35+D36</f>
        <v>907</v>
      </c>
      <c r="E34" s="106">
        <f>E35+E36</f>
        <v>927</v>
      </c>
      <c r="F34" s="106">
        <f>F35+F36</f>
        <v>927</v>
      </c>
      <c r="G34" s="215">
        <f t="shared" si="0"/>
        <v>100</v>
      </c>
      <c r="H34" s="215">
        <f t="shared" si="1"/>
        <v>102.20507166482911</v>
      </c>
    </row>
    <row r="35" spans="1:8" ht="51.75" x14ac:dyDescent="0.25">
      <c r="A35" s="7"/>
      <c r="B35" s="7" t="s">
        <v>461</v>
      </c>
      <c r="C35" s="3" t="s">
        <v>462</v>
      </c>
      <c r="D35" s="106">
        <v>836.4</v>
      </c>
      <c r="E35" s="106">
        <v>862.54</v>
      </c>
      <c r="F35" s="106">
        <v>862.54</v>
      </c>
      <c r="G35" s="215">
        <f t="shared" si="0"/>
        <v>100</v>
      </c>
      <c r="H35" s="215">
        <f t="shared" si="1"/>
        <v>103.12529890004782</v>
      </c>
    </row>
    <row r="36" spans="1:8" ht="26.25" x14ac:dyDescent="0.25">
      <c r="A36" s="7"/>
      <c r="B36" s="7" t="s">
        <v>313</v>
      </c>
      <c r="C36" s="3" t="s">
        <v>314</v>
      </c>
      <c r="D36" s="106">
        <v>70.599999999999994</v>
      </c>
      <c r="E36" s="106">
        <v>64.459999999999994</v>
      </c>
      <c r="F36" s="106">
        <v>64.459999999999994</v>
      </c>
      <c r="G36" s="215">
        <f t="shared" si="0"/>
        <v>100</v>
      </c>
      <c r="H36" s="215">
        <f t="shared" si="1"/>
        <v>91.303116147308785</v>
      </c>
    </row>
    <row r="37" spans="1:8" ht="26.25" x14ac:dyDescent="0.25">
      <c r="A37" s="7" t="s">
        <v>36</v>
      </c>
      <c r="B37" s="7"/>
      <c r="C37" s="9" t="s">
        <v>37</v>
      </c>
      <c r="D37" s="106">
        <v>534.70000000000005</v>
      </c>
      <c r="E37" s="106">
        <f>E38+E39</f>
        <v>546.4</v>
      </c>
      <c r="F37" s="106">
        <f>F38+F39</f>
        <v>546.4</v>
      </c>
      <c r="G37" s="215">
        <f t="shared" si="0"/>
        <v>100</v>
      </c>
      <c r="H37" s="215">
        <f t="shared" si="1"/>
        <v>102.1881428838601</v>
      </c>
    </row>
    <row r="38" spans="1:8" ht="51.75" x14ac:dyDescent="0.25">
      <c r="A38" s="7"/>
      <c r="B38" s="7" t="s">
        <v>461</v>
      </c>
      <c r="C38" s="3" t="s">
        <v>462</v>
      </c>
      <c r="D38" s="106">
        <v>477.9</v>
      </c>
      <c r="E38" s="106">
        <v>508.88799999999998</v>
      </c>
      <c r="F38" s="106">
        <v>508.88799999999998</v>
      </c>
      <c r="G38" s="215">
        <f t="shared" si="0"/>
        <v>100</v>
      </c>
      <c r="H38" s="215">
        <f t="shared" si="1"/>
        <v>106.48420171584014</v>
      </c>
    </row>
    <row r="39" spans="1:8" ht="26.25" x14ac:dyDescent="0.25">
      <c r="A39" s="7"/>
      <c r="B39" s="7" t="s">
        <v>313</v>
      </c>
      <c r="C39" s="3" t="s">
        <v>314</v>
      </c>
      <c r="D39" s="106">
        <v>56.8</v>
      </c>
      <c r="E39" s="106">
        <v>37.512</v>
      </c>
      <c r="F39" s="106">
        <v>37.512</v>
      </c>
      <c r="G39" s="215">
        <f t="shared" si="0"/>
        <v>100</v>
      </c>
      <c r="H39" s="215">
        <f t="shared" si="1"/>
        <v>66.042253521126753</v>
      </c>
    </row>
    <row r="40" spans="1:8" x14ac:dyDescent="0.25">
      <c r="A40" s="7" t="s">
        <v>38</v>
      </c>
      <c r="B40" s="7"/>
      <c r="C40" s="9" t="s">
        <v>39</v>
      </c>
      <c r="D40" s="106">
        <v>17.8</v>
      </c>
      <c r="E40" s="106">
        <v>17.8</v>
      </c>
      <c r="F40" s="106">
        <v>17.8</v>
      </c>
      <c r="G40" s="215">
        <f t="shared" si="0"/>
        <v>100</v>
      </c>
      <c r="H40" s="215">
        <f t="shared" si="1"/>
        <v>100</v>
      </c>
    </row>
    <row r="41" spans="1:8" ht="26.25" x14ac:dyDescent="0.25">
      <c r="A41" s="7"/>
      <c r="B41" s="7" t="s">
        <v>313</v>
      </c>
      <c r="C41" s="3" t="s">
        <v>314</v>
      </c>
      <c r="D41" s="106">
        <v>17.8</v>
      </c>
      <c r="E41" s="106">
        <v>17.8</v>
      </c>
      <c r="F41" s="106">
        <v>17.8</v>
      </c>
      <c r="G41" s="215">
        <f t="shared" si="0"/>
        <v>100</v>
      </c>
      <c r="H41" s="215">
        <f t="shared" si="1"/>
        <v>100</v>
      </c>
    </row>
    <row r="42" spans="1:8" ht="26.25" x14ac:dyDescent="0.25">
      <c r="A42" s="7" t="s">
        <v>40</v>
      </c>
      <c r="B42" s="7"/>
      <c r="C42" s="3" t="s">
        <v>41</v>
      </c>
      <c r="D42" s="106">
        <v>52.7</v>
      </c>
      <c r="E42" s="106">
        <f>E43+E44</f>
        <v>53.9</v>
      </c>
      <c r="F42" s="106">
        <f>F43+F44</f>
        <v>53.9</v>
      </c>
      <c r="G42" s="215">
        <f t="shared" si="0"/>
        <v>100</v>
      </c>
      <c r="H42" s="215">
        <f t="shared" si="1"/>
        <v>102.27703984819733</v>
      </c>
    </row>
    <row r="43" spans="1:8" ht="51.75" x14ac:dyDescent="0.25">
      <c r="A43" s="7"/>
      <c r="B43" s="7" t="s">
        <v>461</v>
      </c>
      <c r="C43" s="3" t="s">
        <v>462</v>
      </c>
      <c r="D43" s="106">
        <v>47.8</v>
      </c>
      <c r="E43" s="106">
        <v>49</v>
      </c>
      <c r="F43" s="106">
        <v>49</v>
      </c>
      <c r="G43" s="215">
        <f t="shared" si="0"/>
        <v>100</v>
      </c>
      <c r="H43" s="215">
        <f t="shared" si="1"/>
        <v>102.51046025104603</v>
      </c>
    </row>
    <row r="44" spans="1:8" ht="26.25" x14ac:dyDescent="0.25">
      <c r="A44" s="7"/>
      <c r="B44" s="7" t="s">
        <v>313</v>
      </c>
      <c r="C44" s="3" t="s">
        <v>314</v>
      </c>
      <c r="D44" s="106">
        <v>4.9000000000000004</v>
      </c>
      <c r="E44" s="106">
        <v>4.9000000000000004</v>
      </c>
      <c r="F44" s="106">
        <v>4.9000000000000004</v>
      </c>
      <c r="G44" s="215">
        <f t="shared" si="0"/>
        <v>100</v>
      </c>
      <c r="H44" s="215">
        <f t="shared" si="1"/>
        <v>100</v>
      </c>
    </row>
    <row r="45" spans="1:8" ht="26.25" x14ac:dyDescent="0.25">
      <c r="A45" s="7" t="s">
        <v>42</v>
      </c>
      <c r="B45" s="7"/>
      <c r="C45" s="52" t="s">
        <v>679</v>
      </c>
      <c r="D45" s="106">
        <v>387.7</v>
      </c>
      <c r="E45" s="106">
        <f>E46+E47</f>
        <v>396.7</v>
      </c>
      <c r="F45" s="106">
        <f>F46+F47</f>
        <v>396.7</v>
      </c>
      <c r="G45" s="215">
        <f t="shared" si="0"/>
        <v>100</v>
      </c>
      <c r="H45" s="215">
        <f t="shared" si="1"/>
        <v>102.32138251225173</v>
      </c>
    </row>
    <row r="46" spans="1:8" ht="51.75" x14ac:dyDescent="0.25">
      <c r="A46" s="7"/>
      <c r="B46" s="7" t="s">
        <v>461</v>
      </c>
      <c r="C46" s="3" t="s">
        <v>462</v>
      </c>
      <c r="D46" s="106">
        <v>365.5</v>
      </c>
      <c r="E46" s="106">
        <v>374.5</v>
      </c>
      <c r="F46" s="106">
        <v>374.5</v>
      </c>
      <c r="G46" s="215">
        <f t="shared" si="0"/>
        <v>100</v>
      </c>
      <c r="H46" s="215">
        <f t="shared" si="1"/>
        <v>102.46238030095761</v>
      </c>
    </row>
    <row r="47" spans="1:8" ht="26.25" x14ac:dyDescent="0.25">
      <c r="A47" s="7"/>
      <c r="B47" s="7" t="s">
        <v>313</v>
      </c>
      <c r="C47" s="3" t="s">
        <v>314</v>
      </c>
      <c r="D47" s="106">
        <v>22.2</v>
      </c>
      <c r="E47" s="106">
        <v>22.2</v>
      </c>
      <c r="F47" s="106">
        <v>22.2</v>
      </c>
      <c r="G47" s="215">
        <f t="shared" si="0"/>
        <v>100</v>
      </c>
      <c r="H47" s="215">
        <f t="shared" si="1"/>
        <v>100</v>
      </c>
    </row>
    <row r="48" spans="1:8" ht="39" x14ac:dyDescent="0.25">
      <c r="A48" s="7" t="s">
        <v>43</v>
      </c>
      <c r="B48" s="7"/>
      <c r="C48" s="9" t="s">
        <v>44</v>
      </c>
      <c r="D48" s="106">
        <v>11.4</v>
      </c>
      <c r="E48" s="106">
        <f>E49</f>
        <v>11.7</v>
      </c>
      <c r="F48" s="106">
        <f>F49</f>
        <v>11.7</v>
      </c>
      <c r="G48" s="215">
        <f t="shared" si="0"/>
        <v>100</v>
      </c>
      <c r="H48" s="215">
        <f t="shared" si="1"/>
        <v>102.63157894736841</v>
      </c>
    </row>
    <row r="49" spans="1:8" ht="26.25" x14ac:dyDescent="0.25">
      <c r="A49" s="7"/>
      <c r="B49" s="7" t="s">
        <v>313</v>
      </c>
      <c r="C49" s="3" t="s">
        <v>314</v>
      </c>
      <c r="D49" s="106">
        <v>11.4</v>
      </c>
      <c r="E49" s="106">
        <v>11.7</v>
      </c>
      <c r="F49" s="106">
        <v>11.7</v>
      </c>
      <c r="G49" s="215">
        <f t="shared" si="0"/>
        <v>100</v>
      </c>
      <c r="H49" s="215">
        <f t="shared" si="1"/>
        <v>102.63157894736841</v>
      </c>
    </row>
    <row r="50" spans="1:8" ht="39" x14ac:dyDescent="0.25">
      <c r="A50" s="7" t="s">
        <v>45</v>
      </c>
      <c r="B50" s="7"/>
      <c r="C50" s="3" t="s">
        <v>46</v>
      </c>
      <c r="D50" s="106">
        <v>0.9</v>
      </c>
      <c r="E50" s="106">
        <v>2</v>
      </c>
      <c r="F50" s="106">
        <v>2</v>
      </c>
      <c r="G50" s="215">
        <f t="shared" si="0"/>
        <v>100</v>
      </c>
      <c r="H50" s="215">
        <f t="shared" si="1"/>
        <v>222.22222222222223</v>
      </c>
    </row>
    <row r="51" spans="1:8" ht="26.25" x14ac:dyDescent="0.25">
      <c r="A51" s="7"/>
      <c r="B51" s="7" t="s">
        <v>313</v>
      </c>
      <c r="C51" s="3" t="s">
        <v>314</v>
      </c>
      <c r="D51" s="106">
        <v>0.9</v>
      </c>
      <c r="E51" s="106">
        <v>2</v>
      </c>
      <c r="F51" s="106">
        <v>2</v>
      </c>
      <c r="G51" s="215">
        <f t="shared" si="0"/>
        <v>100</v>
      </c>
      <c r="H51" s="215">
        <f t="shared" si="1"/>
        <v>222.22222222222223</v>
      </c>
    </row>
    <row r="52" spans="1:8" x14ac:dyDescent="0.25">
      <c r="A52" s="7" t="s">
        <v>47</v>
      </c>
      <c r="B52" s="7"/>
      <c r="C52" s="3" t="s">
        <v>48</v>
      </c>
      <c r="D52" s="106">
        <v>1085.5</v>
      </c>
      <c r="E52" s="106">
        <v>1085.5</v>
      </c>
      <c r="F52" s="106">
        <v>1085.5</v>
      </c>
      <c r="G52" s="215">
        <f t="shared" si="0"/>
        <v>100</v>
      </c>
      <c r="H52" s="215">
        <f t="shared" si="1"/>
        <v>100</v>
      </c>
    </row>
    <row r="53" spans="1:8" ht="51.75" x14ac:dyDescent="0.25">
      <c r="A53" s="7"/>
      <c r="B53" s="7" t="s">
        <v>461</v>
      </c>
      <c r="C53" s="3" t="s">
        <v>462</v>
      </c>
      <c r="D53" s="106">
        <v>1053.2</v>
      </c>
      <c r="E53" s="106">
        <v>1055.1020000000001</v>
      </c>
      <c r="F53" s="106">
        <v>1055.1020000000001</v>
      </c>
      <c r="G53" s="215">
        <f t="shared" si="0"/>
        <v>100</v>
      </c>
      <c r="H53" s="215">
        <f t="shared" si="1"/>
        <v>100.18059248006077</v>
      </c>
    </row>
    <row r="54" spans="1:8" ht="26.25" x14ac:dyDescent="0.25">
      <c r="A54" s="7"/>
      <c r="B54" s="7" t="s">
        <v>313</v>
      </c>
      <c r="C54" s="3" t="s">
        <v>314</v>
      </c>
      <c r="D54" s="106">
        <v>32.299999999999997</v>
      </c>
      <c r="E54" s="106">
        <v>30.398</v>
      </c>
      <c r="F54" s="106">
        <v>30.398</v>
      </c>
      <c r="G54" s="215">
        <f t="shared" si="0"/>
        <v>100</v>
      </c>
      <c r="H54" s="215">
        <f t="shared" si="1"/>
        <v>94.111455108359138</v>
      </c>
    </row>
    <row r="55" spans="1:8" ht="26.25" x14ac:dyDescent="0.25">
      <c r="A55" s="7" t="s">
        <v>49</v>
      </c>
      <c r="B55" s="7"/>
      <c r="C55" s="3" t="s">
        <v>660</v>
      </c>
      <c r="D55" s="106">
        <f>D56+D57</f>
        <v>1051.7</v>
      </c>
      <c r="E55" s="106">
        <f>E56+E57</f>
        <v>1051.7</v>
      </c>
      <c r="F55" s="106">
        <f>F56+F57</f>
        <v>1051.7</v>
      </c>
      <c r="G55" s="215">
        <f t="shared" si="0"/>
        <v>100</v>
      </c>
      <c r="H55" s="215">
        <f t="shared" si="1"/>
        <v>100</v>
      </c>
    </row>
    <row r="56" spans="1:8" ht="51.75" x14ac:dyDescent="0.25">
      <c r="A56" s="7"/>
      <c r="B56" s="7" t="s">
        <v>461</v>
      </c>
      <c r="C56" s="3" t="s">
        <v>462</v>
      </c>
      <c r="D56" s="106">
        <v>1043</v>
      </c>
      <c r="E56" s="106">
        <v>1043</v>
      </c>
      <c r="F56" s="106">
        <v>1043</v>
      </c>
      <c r="G56" s="215">
        <f t="shared" si="0"/>
        <v>100</v>
      </c>
      <c r="H56" s="215">
        <f t="shared" si="1"/>
        <v>100</v>
      </c>
    </row>
    <row r="57" spans="1:8" ht="26.25" x14ac:dyDescent="0.25">
      <c r="A57" s="7"/>
      <c r="B57" s="7" t="s">
        <v>313</v>
      </c>
      <c r="C57" s="3" t="s">
        <v>314</v>
      </c>
      <c r="D57" s="106">
        <v>8.6999999999999993</v>
      </c>
      <c r="E57" s="106">
        <v>8.6999999999999993</v>
      </c>
      <c r="F57" s="106">
        <v>8.6999999999999993</v>
      </c>
      <c r="G57" s="215">
        <f t="shared" si="0"/>
        <v>100</v>
      </c>
      <c r="H57" s="215">
        <f t="shared" si="1"/>
        <v>100</v>
      </c>
    </row>
    <row r="58" spans="1:8" ht="26.25" x14ac:dyDescent="0.25">
      <c r="A58" s="29" t="s">
        <v>50</v>
      </c>
      <c r="B58" s="29"/>
      <c r="C58" s="30" t="s">
        <v>51</v>
      </c>
      <c r="D58" s="102">
        <f>D59</f>
        <v>137.5</v>
      </c>
      <c r="E58" s="102">
        <f>E59</f>
        <v>137.5</v>
      </c>
      <c r="F58" s="102">
        <f>F59</f>
        <v>137.4</v>
      </c>
      <c r="G58" s="210">
        <f t="shared" si="0"/>
        <v>99.927272727272737</v>
      </c>
      <c r="H58" s="210">
        <f t="shared" si="1"/>
        <v>100</v>
      </c>
    </row>
    <row r="59" spans="1:8" ht="26.25" x14ac:dyDescent="0.25">
      <c r="A59" s="31" t="s">
        <v>52</v>
      </c>
      <c r="B59" s="34"/>
      <c r="C59" s="32" t="s">
        <v>53</v>
      </c>
      <c r="D59" s="96">
        <f>D60+D62+D64</f>
        <v>137.5</v>
      </c>
      <c r="E59" s="96">
        <f>E60+E62+E64</f>
        <v>137.5</v>
      </c>
      <c r="F59" s="96">
        <f>F60+F62+F64</f>
        <v>137.4</v>
      </c>
      <c r="G59" s="211">
        <f t="shared" si="0"/>
        <v>99.927272727272737</v>
      </c>
      <c r="H59" s="211">
        <f t="shared" si="1"/>
        <v>100</v>
      </c>
    </row>
    <row r="60" spans="1:8" ht="26.25" x14ac:dyDescent="0.25">
      <c r="A60" s="7" t="s">
        <v>54</v>
      </c>
      <c r="B60" s="7"/>
      <c r="C60" s="9" t="s">
        <v>55</v>
      </c>
      <c r="D60" s="106">
        <v>18.2</v>
      </c>
      <c r="E60" s="106">
        <v>18.2</v>
      </c>
      <c r="F60" s="106">
        <v>18.2</v>
      </c>
      <c r="G60" s="215">
        <f t="shared" si="0"/>
        <v>100</v>
      </c>
      <c r="H60" s="215">
        <f t="shared" si="1"/>
        <v>100</v>
      </c>
    </row>
    <row r="61" spans="1:8" ht="26.25" x14ac:dyDescent="0.25">
      <c r="A61" s="7"/>
      <c r="B61" s="7" t="s">
        <v>313</v>
      </c>
      <c r="C61" s="3" t="s">
        <v>314</v>
      </c>
      <c r="D61" s="106">
        <v>18.2</v>
      </c>
      <c r="E61" s="106">
        <v>18.2</v>
      </c>
      <c r="F61" s="106">
        <v>18.2</v>
      </c>
      <c r="G61" s="215">
        <f t="shared" si="0"/>
        <v>100</v>
      </c>
      <c r="H61" s="215">
        <f t="shared" si="1"/>
        <v>100</v>
      </c>
    </row>
    <row r="62" spans="1:8" x14ac:dyDescent="0.25">
      <c r="A62" s="7" t="s">
        <v>56</v>
      </c>
      <c r="B62" s="7"/>
      <c r="C62" s="9" t="s">
        <v>57</v>
      </c>
      <c r="D62" s="106">
        <v>88</v>
      </c>
      <c r="E62" s="106">
        <v>88</v>
      </c>
      <c r="F62" s="106">
        <v>88</v>
      </c>
      <c r="G62" s="215">
        <f t="shared" si="0"/>
        <v>100</v>
      </c>
      <c r="H62" s="215">
        <f t="shared" si="1"/>
        <v>100</v>
      </c>
    </row>
    <row r="63" spans="1:8" ht="26.25" x14ac:dyDescent="0.25">
      <c r="A63" s="7"/>
      <c r="B63" s="7" t="s">
        <v>313</v>
      </c>
      <c r="C63" s="3" t="s">
        <v>314</v>
      </c>
      <c r="D63" s="106">
        <v>88</v>
      </c>
      <c r="E63" s="106">
        <v>88</v>
      </c>
      <c r="F63" s="106">
        <v>88</v>
      </c>
      <c r="G63" s="215">
        <f t="shared" si="0"/>
        <v>100</v>
      </c>
      <c r="H63" s="215">
        <f t="shared" si="1"/>
        <v>100</v>
      </c>
    </row>
    <row r="64" spans="1:8" x14ac:dyDescent="0.25">
      <c r="A64" s="7" t="s">
        <v>58</v>
      </c>
      <c r="B64" s="7"/>
      <c r="C64" s="9" t="s">
        <v>59</v>
      </c>
      <c r="D64" s="106">
        <v>31.3</v>
      </c>
      <c r="E64" s="106">
        <v>31.3</v>
      </c>
      <c r="F64" s="106">
        <v>31.2</v>
      </c>
      <c r="G64" s="215">
        <f t="shared" si="0"/>
        <v>99.680511182108617</v>
      </c>
      <c r="H64" s="215">
        <f t="shared" si="1"/>
        <v>100</v>
      </c>
    </row>
    <row r="65" spans="1:8" ht="26.25" x14ac:dyDescent="0.25">
      <c r="A65" s="7"/>
      <c r="B65" s="7" t="s">
        <v>313</v>
      </c>
      <c r="C65" s="3" t="s">
        <v>314</v>
      </c>
      <c r="D65" s="106">
        <v>31.3</v>
      </c>
      <c r="E65" s="106">
        <v>31.3</v>
      </c>
      <c r="F65" s="106">
        <v>31.2</v>
      </c>
      <c r="G65" s="215">
        <f t="shared" si="0"/>
        <v>99.680511182108617</v>
      </c>
      <c r="H65" s="215">
        <f t="shared" si="1"/>
        <v>100</v>
      </c>
    </row>
    <row r="66" spans="1:8" ht="26.25" x14ac:dyDescent="0.25">
      <c r="A66" s="27" t="s">
        <v>60</v>
      </c>
      <c r="B66" s="27"/>
      <c r="C66" s="35" t="s">
        <v>61</v>
      </c>
      <c r="D66" s="97">
        <f>D67+D83+D121+D137+D147+D164+D183</f>
        <v>496466.26467</v>
      </c>
      <c r="E66" s="97">
        <f>E67+E83+E121+E137+E147+E164+E183+E187</f>
        <v>604842.0615200001</v>
      </c>
      <c r="F66" s="97">
        <f>F67+F83+F121+F137+F147+F164+F183+F187</f>
        <v>583011.62387000013</v>
      </c>
      <c r="G66" s="209">
        <f t="shared" si="0"/>
        <v>96.390720976788728</v>
      </c>
      <c r="H66" s="209">
        <f t="shared" si="1"/>
        <v>121.82943828460071</v>
      </c>
    </row>
    <row r="67" spans="1:8" x14ac:dyDescent="0.25">
      <c r="A67" s="29" t="s">
        <v>62</v>
      </c>
      <c r="B67" s="29"/>
      <c r="C67" s="30" t="s">
        <v>63</v>
      </c>
      <c r="D67" s="102">
        <f>D68+D80</f>
        <v>101534.13999999998</v>
      </c>
      <c r="E67" s="102">
        <f>E68+E80</f>
        <v>122717.5125</v>
      </c>
      <c r="F67" s="102">
        <f>F68+F80</f>
        <v>121514.34483999999</v>
      </c>
      <c r="G67" s="210">
        <f t="shared" si="0"/>
        <v>99.019563193965482</v>
      </c>
      <c r="H67" s="210">
        <f t="shared" si="1"/>
        <v>120.86330026530977</v>
      </c>
    </row>
    <row r="68" spans="1:8" ht="39" x14ac:dyDescent="0.25">
      <c r="A68" s="31" t="s">
        <v>64</v>
      </c>
      <c r="B68" s="31"/>
      <c r="C68" s="32" t="s">
        <v>65</v>
      </c>
      <c r="D68" s="96">
        <f>D69+D76+D78+D71+D74</f>
        <v>100366.43999999999</v>
      </c>
      <c r="E68" s="96">
        <f>E69+E76+E78+E71+E74</f>
        <v>121549.8125</v>
      </c>
      <c r="F68" s="96">
        <f>F69+F76+F78+F71+F74</f>
        <v>120346.66310999999</v>
      </c>
      <c r="G68" s="211">
        <f t="shared" si="0"/>
        <v>99.010159402755136</v>
      </c>
      <c r="H68" s="211">
        <f t="shared" si="1"/>
        <v>121.10603155795903</v>
      </c>
    </row>
    <row r="69" spans="1:8" ht="26.25" x14ac:dyDescent="0.25">
      <c r="A69" s="7" t="s">
        <v>66</v>
      </c>
      <c r="B69" s="11"/>
      <c r="C69" s="3" t="s">
        <v>67</v>
      </c>
      <c r="D69" s="95">
        <f>D70</f>
        <v>27922</v>
      </c>
      <c r="E69" s="95">
        <f>E70</f>
        <v>27922.013579999999</v>
      </c>
      <c r="F69" s="95">
        <f>F70</f>
        <v>27922.013579999999</v>
      </c>
      <c r="G69" s="212">
        <f t="shared" si="0"/>
        <v>100</v>
      </c>
      <c r="H69" s="212">
        <f t="shared" si="1"/>
        <v>100.00004863548455</v>
      </c>
    </row>
    <row r="70" spans="1:8" ht="26.25" x14ac:dyDescent="0.25">
      <c r="A70" s="7"/>
      <c r="B70" s="7" t="s">
        <v>551</v>
      </c>
      <c r="C70" s="3" t="s">
        <v>552</v>
      </c>
      <c r="D70" s="95">
        <v>27922</v>
      </c>
      <c r="E70" s="95">
        <v>27922.013579999999</v>
      </c>
      <c r="F70" s="95">
        <v>27922.013579999999</v>
      </c>
      <c r="G70" s="212">
        <f t="shared" ref="G70:G133" si="3">F70/E70*100</f>
        <v>100</v>
      </c>
      <c r="H70" s="212">
        <f t="shared" ref="H70:H133" si="4">E70/D70*100</f>
        <v>100.00004863548455</v>
      </c>
    </row>
    <row r="71" spans="1:8" ht="39" x14ac:dyDescent="0.25">
      <c r="A71" s="7" t="s">
        <v>68</v>
      </c>
      <c r="B71" s="7"/>
      <c r="C71" s="3" t="s">
        <v>69</v>
      </c>
      <c r="D71" s="95">
        <f>D72+D73</f>
        <v>66238.7</v>
      </c>
      <c r="E71" s="95">
        <f>E72+E73</f>
        <v>88142.328399999999</v>
      </c>
      <c r="F71" s="95">
        <f>F72+F73</f>
        <v>88142.328399999999</v>
      </c>
      <c r="G71" s="212">
        <f t="shared" si="3"/>
        <v>100</v>
      </c>
      <c r="H71" s="212">
        <f t="shared" si="4"/>
        <v>133.06772083389319</v>
      </c>
    </row>
    <row r="72" spans="1:8" x14ac:dyDescent="0.25">
      <c r="A72" s="7"/>
      <c r="B72" s="7" t="s">
        <v>490</v>
      </c>
      <c r="C72" s="3" t="s">
        <v>491</v>
      </c>
      <c r="D72" s="95">
        <v>22.9</v>
      </c>
      <c r="E72" s="95">
        <v>0</v>
      </c>
      <c r="F72" s="95">
        <v>0</v>
      </c>
      <c r="G72" s="212"/>
      <c r="H72" s="212">
        <f t="shared" si="4"/>
        <v>0</v>
      </c>
    </row>
    <row r="73" spans="1:8" ht="26.25" x14ac:dyDescent="0.25">
      <c r="A73" s="7"/>
      <c r="B73" s="7" t="s">
        <v>551</v>
      </c>
      <c r="C73" s="3" t="s">
        <v>552</v>
      </c>
      <c r="D73" s="95">
        <v>66215.8</v>
      </c>
      <c r="E73" s="95">
        <v>88142.328399999999</v>
      </c>
      <c r="F73" s="95">
        <v>88142.328399999999</v>
      </c>
      <c r="G73" s="212">
        <f t="shared" si="3"/>
        <v>100</v>
      </c>
      <c r="H73" s="212">
        <f t="shared" si="4"/>
        <v>133.11374082922808</v>
      </c>
    </row>
    <row r="74" spans="1:8" ht="39" x14ac:dyDescent="0.25">
      <c r="A74" s="7" t="s">
        <v>70</v>
      </c>
      <c r="B74" s="7"/>
      <c r="C74" s="3" t="s">
        <v>71</v>
      </c>
      <c r="D74" s="95">
        <v>5119.8999999999996</v>
      </c>
      <c r="E74" s="95">
        <f>E75</f>
        <v>4399.6000000000004</v>
      </c>
      <c r="F74" s="95">
        <f>F75</f>
        <v>3229.3230100000001</v>
      </c>
      <c r="G74" s="212">
        <f t="shared" si="3"/>
        <v>73.400377534321294</v>
      </c>
      <c r="H74" s="212">
        <f t="shared" si="4"/>
        <v>85.931365846989223</v>
      </c>
    </row>
    <row r="75" spans="1:8" ht="26.25" x14ac:dyDescent="0.25">
      <c r="A75" s="7"/>
      <c r="B75" s="7" t="s">
        <v>551</v>
      </c>
      <c r="C75" s="3" t="s">
        <v>552</v>
      </c>
      <c r="D75" s="95">
        <v>5119.8999999999996</v>
      </c>
      <c r="E75" s="95">
        <v>4399.6000000000004</v>
      </c>
      <c r="F75" s="95">
        <v>3229.3230100000001</v>
      </c>
      <c r="G75" s="212">
        <f t="shared" si="3"/>
        <v>73.400377534321294</v>
      </c>
      <c r="H75" s="212">
        <f t="shared" si="4"/>
        <v>85.931365846989223</v>
      </c>
    </row>
    <row r="76" spans="1:8" ht="26.25" x14ac:dyDescent="0.25">
      <c r="A76" s="7" t="s">
        <v>72</v>
      </c>
      <c r="B76" s="7"/>
      <c r="C76" s="3" t="s">
        <v>73</v>
      </c>
      <c r="D76" s="95">
        <f>D77</f>
        <v>847.24</v>
      </c>
      <c r="E76" s="95">
        <f>E77</f>
        <v>847.24</v>
      </c>
      <c r="F76" s="95">
        <f>F77</f>
        <v>845.83222999999998</v>
      </c>
      <c r="G76" s="212">
        <f t="shared" si="3"/>
        <v>99.833840470232744</v>
      </c>
      <c r="H76" s="212">
        <f t="shared" si="4"/>
        <v>100</v>
      </c>
    </row>
    <row r="77" spans="1:8" ht="26.25" x14ac:dyDescent="0.25">
      <c r="A77" s="7"/>
      <c r="B77" s="7" t="s">
        <v>551</v>
      </c>
      <c r="C77" s="3" t="s">
        <v>552</v>
      </c>
      <c r="D77" s="95">
        <v>847.24</v>
      </c>
      <c r="E77" s="95">
        <v>847.24</v>
      </c>
      <c r="F77" s="95">
        <v>845.83222999999998</v>
      </c>
      <c r="G77" s="212">
        <f t="shared" si="3"/>
        <v>99.833840470232744</v>
      </c>
      <c r="H77" s="212">
        <f t="shared" si="4"/>
        <v>100</v>
      </c>
    </row>
    <row r="78" spans="1:8" ht="26.25" x14ac:dyDescent="0.25">
      <c r="A78" s="15" t="s">
        <v>74</v>
      </c>
      <c r="B78" s="7"/>
      <c r="C78" s="3" t="s">
        <v>75</v>
      </c>
      <c r="D78" s="95">
        <v>238.6</v>
      </c>
      <c r="E78" s="95">
        <f>E79</f>
        <v>238.63051999999999</v>
      </c>
      <c r="F78" s="95">
        <f>F79</f>
        <v>207.16588999999999</v>
      </c>
      <c r="G78" s="212">
        <f t="shared" si="3"/>
        <v>86.814498832756186</v>
      </c>
      <c r="H78" s="212">
        <f t="shared" si="4"/>
        <v>100.01279128248113</v>
      </c>
    </row>
    <row r="79" spans="1:8" ht="26.25" x14ac:dyDescent="0.25">
      <c r="A79" s="15"/>
      <c r="B79" s="7" t="s">
        <v>551</v>
      </c>
      <c r="C79" s="3" t="s">
        <v>552</v>
      </c>
      <c r="D79" s="95">
        <v>238.6</v>
      </c>
      <c r="E79" s="95">
        <v>238.63051999999999</v>
      </c>
      <c r="F79" s="95">
        <v>207.16588999999999</v>
      </c>
      <c r="G79" s="212">
        <f t="shared" si="3"/>
        <v>86.814498832756186</v>
      </c>
      <c r="H79" s="212">
        <f t="shared" si="4"/>
        <v>100.01279128248113</v>
      </c>
    </row>
    <row r="80" spans="1:8" ht="39" x14ac:dyDescent="0.25">
      <c r="A80" s="31" t="s">
        <v>76</v>
      </c>
      <c r="B80" s="31"/>
      <c r="C80" s="32" t="s">
        <v>77</v>
      </c>
      <c r="D80" s="96">
        <f t="shared" ref="D80:F81" si="5">D81</f>
        <v>1167.7</v>
      </c>
      <c r="E80" s="96">
        <f t="shared" si="5"/>
        <v>1167.7</v>
      </c>
      <c r="F80" s="96">
        <f t="shared" si="5"/>
        <v>1167.68173</v>
      </c>
      <c r="G80" s="211">
        <f t="shared" si="3"/>
        <v>99.998435385801145</v>
      </c>
      <c r="H80" s="211">
        <f t="shared" si="4"/>
        <v>100</v>
      </c>
    </row>
    <row r="81" spans="1:8" x14ac:dyDescent="0.25">
      <c r="A81" s="7" t="s">
        <v>78</v>
      </c>
      <c r="B81" s="7"/>
      <c r="C81" s="9" t="s">
        <v>79</v>
      </c>
      <c r="D81" s="95">
        <f>D82</f>
        <v>1167.7</v>
      </c>
      <c r="E81" s="95">
        <f t="shared" si="5"/>
        <v>1167.7</v>
      </c>
      <c r="F81" s="95">
        <f t="shared" si="5"/>
        <v>1167.68173</v>
      </c>
      <c r="G81" s="212">
        <f t="shared" si="3"/>
        <v>99.998435385801145</v>
      </c>
      <c r="H81" s="212">
        <f t="shared" si="4"/>
        <v>100</v>
      </c>
    </row>
    <row r="82" spans="1:8" ht="26.25" x14ac:dyDescent="0.25">
      <c r="A82" s="7"/>
      <c r="B82" s="7" t="s">
        <v>551</v>
      </c>
      <c r="C82" s="3" t="s">
        <v>552</v>
      </c>
      <c r="D82" s="107">
        <v>1167.7</v>
      </c>
      <c r="E82" s="107">
        <v>1167.7</v>
      </c>
      <c r="F82" s="107">
        <v>1167.68173</v>
      </c>
      <c r="G82" s="214">
        <f t="shared" si="3"/>
        <v>99.998435385801145</v>
      </c>
      <c r="H82" s="214">
        <f t="shared" si="4"/>
        <v>100</v>
      </c>
    </row>
    <row r="83" spans="1:8" x14ac:dyDescent="0.25">
      <c r="A83" s="29" t="s">
        <v>80</v>
      </c>
      <c r="B83" s="29"/>
      <c r="C83" s="30" t="s">
        <v>81</v>
      </c>
      <c r="D83" s="102">
        <f>D84+D93+D112</f>
        <v>329413.11878000002</v>
      </c>
      <c r="E83" s="102">
        <f>E84+E93+E112+E118</f>
        <v>412002.03504000005</v>
      </c>
      <c r="F83" s="102">
        <f>F84+F93+F112+F118</f>
        <v>391889.67687000002</v>
      </c>
      <c r="G83" s="210">
        <f t="shared" si="3"/>
        <v>95.118383779816199</v>
      </c>
      <c r="H83" s="210">
        <f t="shared" si="4"/>
        <v>125.0715322346216</v>
      </c>
    </row>
    <row r="84" spans="1:8" ht="39" x14ac:dyDescent="0.25">
      <c r="A84" s="31" t="s">
        <v>82</v>
      </c>
      <c r="B84" s="31"/>
      <c r="C84" s="32" t="s">
        <v>83</v>
      </c>
      <c r="D84" s="96">
        <f>D85+D87+D89</f>
        <v>205753.9</v>
      </c>
      <c r="E84" s="96">
        <f>E85+E87+E89</f>
        <v>237102.74115000002</v>
      </c>
      <c r="F84" s="96">
        <f>F85+F87+F89</f>
        <v>237102.74115000002</v>
      </c>
      <c r="G84" s="211">
        <f t="shared" si="3"/>
        <v>100</v>
      </c>
      <c r="H84" s="211">
        <f t="shared" si="4"/>
        <v>115.23608599885593</v>
      </c>
    </row>
    <row r="85" spans="1:8" ht="26.25" x14ac:dyDescent="0.25">
      <c r="A85" s="7" t="s">
        <v>84</v>
      </c>
      <c r="B85" s="11"/>
      <c r="C85" s="3" t="s">
        <v>85</v>
      </c>
      <c r="D85" s="95">
        <f>D86</f>
        <v>32769.5</v>
      </c>
      <c r="E85" s="95">
        <f>E86</f>
        <v>32769.577899999997</v>
      </c>
      <c r="F85" s="95">
        <f>F86</f>
        <v>32769.577899999997</v>
      </c>
      <c r="G85" s="212">
        <f t="shared" si="3"/>
        <v>100</v>
      </c>
      <c r="H85" s="212">
        <f t="shared" si="4"/>
        <v>100.00023772105158</v>
      </c>
    </row>
    <row r="86" spans="1:8" ht="26.25" x14ac:dyDescent="0.25">
      <c r="A86" s="7"/>
      <c r="B86" s="7" t="s">
        <v>551</v>
      </c>
      <c r="C86" s="3" t="s">
        <v>552</v>
      </c>
      <c r="D86" s="95">
        <v>32769.5</v>
      </c>
      <c r="E86" s="95">
        <v>32769.577899999997</v>
      </c>
      <c r="F86" s="95">
        <v>32769.577899999997</v>
      </c>
      <c r="G86" s="212">
        <f t="shared" si="3"/>
        <v>100</v>
      </c>
      <c r="H86" s="212">
        <f t="shared" si="4"/>
        <v>100.00023772105158</v>
      </c>
    </row>
    <row r="87" spans="1:8" ht="51.75" x14ac:dyDescent="0.25">
      <c r="A87" s="7" t="s">
        <v>86</v>
      </c>
      <c r="B87" s="7"/>
      <c r="C87" s="3" t="s">
        <v>87</v>
      </c>
      <c r="D87" s="95">
        <f>D88</f>
        <v>167462</v>
      </c>
      <c r="E87" s="95">
        <f>E88</f>
        <v>198401.66325000001</v>
      </c>
      <c r="F87" s="95">
        <f>F88</f>
        <v>198401.66325000001</v>
      </c>
      <c r="G87" s="212">
        <f t="shared" si="3"/>
        <v>100</v>
      </c>
      <c r="H87" s="212">
        <f t="shared" si="4"/>
        <v>118.47563223298421</v>
      </c>
    </row>
    <row r="88" spans="1:8" ht="26.25" x14ac:dyDescent="0.25">
      <c r="A88" s="7"/>
      <c r="B88" s="7" t="s">
        <v>551</v>
      </c>
      <c r="C88" s="3" t="s">
        <v>552</v>
      </c>
      <c r="D88" s="95">
        <v>167462</v>
      </c>
      <c r="E88" s="95">
        <v>198401.66325000001</v>
      </c>
      <c r="F88" s="95">
        <v>198401.66325000001</v>
      </c>
      <c r="G88" s="212">
        <f t="shared" si="3"/>
        <v>100</v>
      </c>
      <c r="H88" s="212">
        <f t="shared" si="4"/>
        <v>118.47563223298421</v>
      </c>
    </row>
    <row r="89" spans="1:8" ht="77.25" x14ac:dyDescent="0.25">
      <c r="A89" s="7" t="s">
        <v>88</v>
      </c>
      <c r="B89" s="7"/>
      <c r="C89" s="3" t="s">
        <v>89</v>
      </c>
      <c r="D89" s="106">
        <v>5522.4</v>
      </c>
      <c r="E89" s="106">
        <f>E90</f>
        <v>5931.5</v>
      </c>
      <c r="F89" s="106">
        <f>F90</f>
        <v>5931.5</v>
      </c>
      <c r="G89" s="215">
        <f t="shared" si="3"/>
        <v>100</v>
      </c>
      <c r="H89" s="215">
        <f t="shared" si="4"/>
        <v>107.40801100970594</v>
      </c>
    </row>
    <row r="90" spans="1:8" ht="26.25" x14ac:dyDescent="0.25">
      <c r="A90" s="7"/>
      <c r="B90" s="7" t="s">
        <v>551</v>
      </c>
      <c r="C90" s="3" t="s">
        <v>552</v>
      </c>
      <c r="D90" s="106">
        <v>5522.4</v>
      </c>
      <c r="E90" s="106">
        <f>E91+E92</f>
        <v>5931.5</v>
      </c>
      <c r="F90" s="106">
        <f>F91+F92</f>
        <v>5931.5</v>
      </c>
      <c r="G90" s="215">
        <f t="shared" si="3"/>
        <v>100</v>
      </c>
      <c r="H90" s="215">
        <f t="shared" si="4"/>
        <v>107.40801100970594</v>
      </c>
    </row>
    <row r="91" spans="1:8" x14ac:dyDescent="0.25">
      <c r="A91" s="7"/>
      <c r="B91" s="7"/>
      <c r="C91" s="3" t="s">
        <v>90</v>
      </c>
      <c r="D91" s="95">
        <v>5077.5</v>
      </c>
      <c r="E91" s="95">
        <v>5486.6</v>
      </c>
      <c r="F91" s="95">
        <v>5486.6</v>
      </c>
      <c r="G91" s="212">
        <f t="shared" si="3"/>
        <v>100</v>
      </c>
      <c r="H91" s="212">
        <f t="shared" si="4"/>
        <v>108.05711472181191</v>
      </c>
    </row>
    <row r="92" spans="1:8" x14ac:dyDescent="0.25">
      <c r="A92" s="7"/>
      <c r="B92" s="7"/>
      <c r="C92" s="3" t="s">
        <v>91</v>
      </c>
      <c r="D92" s="95">
        <v>444.9</v>
      </c>
      <c r="E92" s="95">
        <v>444.9</v>
      </c>
      <c r="F92" s="95">
        <v>444.9</v>
      </c>
      <c r="G92" s="212">
        <f t="shared" si="3"/>
        <v>100</v>
      </c>
      <c r="H92" s="212">
        <f t="shared" si="4"/>
        <v>100</v>
      </c>
    </row>
    <row r="93" spans="1:8" ht="39" x14ac:dyDescent="0.25">
      <c r="A93" s="31" t="s">
        <v>92</v>
      </c>
      <c r="B93" s="31"/>
      <c r="C93" s="32" t="s">
        <v>93</v>
      </c>
      <c r="D93" s="96">
        <f>D94+D96+D98+D100+D106+D108+D102+D104+D110</f>
        <v>47869.478779999998</v>
      </c>
      <c r="E93" s="96">
        <f>E94+E96+E98+E100+E106+E108+E102+E104+E110</f>
        <v>45096.320489999998</v>
      </c>
      <c r="F93" s="96">
        <f>F94+F96+F98+F100+F106+F108+F102+F104+F110</f>
        <v>40180.686090000003</v>
      </c>
      <c r="G93" s="211">
        <f t="shared" si="3"/>
        <v>89.099699606113035</v>
      </c>
      <c r="H93" s="211">
        <f t="shared" si="4"/>
        <v>94.206834165157787</v>
      </c>
    </row>
    <row r="94" spans="1:8" ht="26.25" x14ac:dyDescent="0.25">
      <c r="A94" s="7" t="s">
        <v>94</v>
      </c>
      <c r="B94" s="7"/>
      <c r="C94" s="3" t="s">
        <v>95</v>
      </c>
      <c r="D94" s="95">
        <f>D95</f>
        <v>6340.92</v>
      </c>
      <c r="E94" s="95">
        <f>E95</f>
        <v>6340.91</v>
      </c>
      <c r="F94" s="95">
        <f>F95</f>
        <v>6116.2241800000002</v>
      </c>
      <c r="G94" s="212">
        <f t="shared" si="3"/>
        <v>96.456568221280548</v>
      </c>
      <c r="H94" s="212">
        <f t="shared" si="4"/>
        <v>99.999842294178137</v>
      </c>
    </row>
    <row r="95" spans="1:8" ht="26.25" x14ac:dyDescent="0.25">
      <c r="A95" s="7"/>
      <c r="B95" s="7" t="s">
        <v>551</v>
      </c>
      <c r="C95" s="3" t="s">
        <v>552</v>
      </c>
      <c r="D95" s="107">
        <v>6340.92</v>
      </c>
      <c r="E95" s="107">
        <v>6340.91</v>
      </c>
      <c r="F95" s="107">
        <v>6116.2241800000002</v>
      </c>
      <c r="G95" s="214">
        <f t="shared" si="3"/>
        <v>96.456568221280548</v>
      </c>
      <c r="H95" s="214">
        <f t="shared" si="4"/>
        <v>99.999842294178137</v>
      </c>
    </row>
    <row r="96" spans="1:8" ht="26.25" x14ac:dyDescent="0.25">
      <c r="A96" s="7" t="s">
        <v>96</v>
      </c>
      <c r="B96" s="7"/>
      <c r="C96" s="3" t="s">
        <v>75</v>
      </c>
      <c r="D96" s="95">
        <f>SUM(D97)</f>
        <v>1406.29206</v>
      </c>
      <c r="E96" s="95">
        <f>SUM(E97)</f>
        <v>1406.3437699999999</v>
      </c>
      <c r="F96" s="95">
        <f>SUM(F97)</f>
        <v>1180.7224900000001</v>
      </c>
      <c r="G96" s="212">
        <f t="shared" si="3"/>
        <v>83.956889857733728</v>
      </c>
      <c r="H96" s="212">
        <f t="shared" si="4"/>
        <v>100.00367704557758</v>
      </c>
    </row>
    <row r="97" spans="1:8" ht="26.25" x14ac:dyDescent="0.25">
      <c r="A97" s="7"/>
      <c r="B97" s="7" t="s">
        <v>551</v>
      </c>
      <c r="C97" s="3" t="s">
        <v>552</v>
      </c>
      <c r="D97" s="95">
        <v>1406.29206</v>
      </c>
      <c r="E97" s="95">
        <v>1406.3437699999999</v>
      </c>
      <c r="F97" s="95">
        <v>1180.7224900000001</v>
      </c>
      <c r="G97" s="212">
        <f t="shared" si="3"/>
        <v>83.956889857733728</v>
      </c>
      <c r="H97" s="212">
        <f t="shared" si="4"/>
        <v>100.00367704557758</v>
      </c>
    </row>
    <row r="98" spans="1:8" ht="39" x14ac:dyDescent="0.25">
      <c r="A98" s="7" t="s">
        <v>97</v>
      </c>
      <c r="B98" s="7"/>
      <c r="C98" s="3" t="s">
        <v>98</v>
      </c>
      <c r="D98" s="95">
        <f>D99</f>
        <v>237.44</v>
      </c>
      <c r="E98" s="95">
        <f>E99</f>
        <v>237.48</v>
      </c>
      <c r="F98" s="95">
        <f>F99</f>
        <v>237.48</v>
      </c>
      <c r="G98" s="212">
        <f t="shared" si="3"/>
        <v>100</v>
      </c>
      <c r="H98" s="212">
        <f t="shared" si="4"/>
        <v>100.01684636118597</v>
      </c>
    </row>
    <row r="99" spans="1:8" ht="26.25" x14ac:dyDescent="0.25">
      <c r="A99" s="7"/>
      <c r="B99" s="7" t="s">
        <v>551</v>
      </c>
      <c r="C99" s="3" t="s">
        <v>552</v>
      </c>
      <c r="D99" s="95">
        <v>237.44</v>
      </c>
      <c r="E99" s="95">
        <v>237.48</v>
      </c>
      <c r="F99" s="95">
        <v>237.48</v>
      </c>
      <c r="G99" s="212">
        <f t="shared" si="3"/>
        <v>100</v>
      </c>
      <c r="H99" s="212">
        <f t="shared" si="4"/>
        <v>100.01684636118597</v>
      </c>
    </row>
    <row r="100" spans="1:8" ht="26.25" x14ac:dyDescent="0.25">
      <c r="A100" s="7" t="s">
        <v>99</v>
      </c>
      <c r="B100" s="7"/>
      <c r="C100" s="3" t="s">
        <v>100</v>
      </c>
      <c r="D100" s="95">
        <f>D101</f>
        <v>254.12671999999998</v>
      </c>
      <c r="E100" s="95">
        <f>E101</f>
        <v>254.08672000000001</v>
      </c>
      <c r="F100" s="95">
        <f>F101</f>
        <v>254.08672000000001</v>
      </c>
      <c r="G100" s="212">
        <f t="shared" si="3"/>
        <v>100</v>
      </c>
      <c r="H100" s="212">
        <f t="shared" si="4"/>
        <v>99.984259821241949</v>
      </c>
    </row>
    <row r="101" spans="1:8" ht="26.25" x14ac:dyDescent="0.25">
      <c r="A101" s="7"/>
      <c r="B101" s="7" t="s">
        <v>551</v>
      </c>
      <c r="C101" s="3" t="s">
        <v>552</v>
      </c>
      <c r="D101" s="95">
        <v>254.12671999999998</v>
      </c>
      <c r="E101" s="95">
        <v>254.08672000000001</v>
      </c>
      <c r="F101" s="95">
        <v>254.08672000000001</v>
      </c>
      <c r="G101" s="212">
        <f t="shared" si="3"/>
        <v>100</v>
      </c>
      <c r="H101" s="212">
        <f t="shared" si="4"/>
        <v>99.984259821241949</v>
      </c>
    </row>
    <row r="102" spans="1:8" ht="25.5" x14ac:dyDescent="0.25">
      <c r="A102" s="36" t="s">
        <v>101</v>
      </c>
      <c r="B102" s="7"/>
      <c r="C102" s="1" t="s">
        <v>102</v>
      </c>
      <c r="D102" s="95">
        <v>5176.8</v>
      </c>
      <c r="E102" s="95">
        <f>E103</f>
        <v>4542.491</v>
      </c>
      <c r="F102" s="95">
        <f>F103</f>
        <v>3310.0389500000001</v>
      </c>
      <c r="G102" s="212">
        <f t="shared" si="3"/>
        <v>72.868365617014987</v>
      </c>
      <c r="H102" s="212">
        <f t="shared" si="4"/>
        <v>87.747083140163809</v>
      </c>
    </row>
    <row r="103" spans="1:8" ht="26.25" x14ac:dyDescent="0.25">
      <c r="A103" s="36"/>
      <c r="B103" s="7" t="s">
        <v>551</v>
      </c>
      <c r="C103" s="3" t="s">
        <v>552</v>
      </c>
      <c r="D103" s="95">
        <v>5176.8</v>
      </c>
      <c r="E103" s="95">
        <v>4542.491</v>
      </c>
      <c r="F103" s="95">
        <v>3310.0389500000001</v>
      </c>
      <c r="G103" s="212">
        <f t="shared" si="3"/>
        <v>72.868365617014987</v>
      </c>
      <c r="H103" s="212">
        <f t="shared" si="4"/>
        <v>87.747083140163809</v>
      </c>
    </row>
    <row r="104" spans="1:8" ht="26.25" x14ac:dyDescent="0.25">
      <c r="A104" s="36" t="s">
        <v>103</v>
      </c>
      <c r="B104" s="7"/>
      <c r="C104" s="3" t="s">
        <v>104</v>
      </c>
      <c r="D104" s="95">
        <v>6668</v>
      </c>
      <c r="E104" s="95">
        <f>E105</f>
        <v>5553.8090000000002</v>
      </c>
      <c r="F104" s="95">
        <f>F105</f>
        <v>3416.4724099999999</v>
      </c>
      <c r="G104" s="212">
        <f t="shared" si="3"/>
        <v>61.515842730637651</v>
      </c>
      <c r="H104" s="212">
        <f t="shared" si="4"/>
        <v>83.290476904619084</v>
      </c>
    </row>
    <row r="105" spans="1:8" ht="26.25" x14ac:dyDescent="0.25">
      <c r="A105" s="36"/>
      <c r="B105" s="7" t="s">
        <v>551</v>
      </c>
      <c r="C105" s="3" t="s">
        <v>552</v>
      </c>
      <c r="D105" s="95">
        <v>6668</v>
      </c>
      <c r="E105" s="95">
        <v>5553.8090000000002</v>
      </c>
      <c r="F105" s="95">
        <v>3416.4724099999999</v>
      </c>
      <c r="G105" s="212">
        <f t="shared" si="3"/>
        <v>61.515842730637651</v>
      </c>
      <c r="H105" s="212">
        <f t="shared" si="4"/>
        <v>83.290476904619084</v>
      </c>
    </row>
    <row r="106" spans="1:8" ht="39" x14ac:dyDescent="0.25">
      <c r="A106" s="7" t="s">
        <v>105</v>
      </c>
      <c r="B106" s="7"/>
      <c r="C106" s="3" t="s">
        <v>106</v>
      </c>
      <c r="D106" s="95">
        <v>12128.1</v>
      </c>
      <c r="E106" s="95">
        <f>E107</f>
        <v>11858.6</v>
      </c>
      <c r="F106" s="95">
        <f>F107</f>
        <v>11451.812970000001</v>
      </c>
      <c r="G106" s="212">
        <f t="shared" si="3"/>
        <v>96.56968756851569</v>
      </c>
      <c r="H106" s="212">
        <f t="shared" si="4"/>
        <v>97.777887715305781</v>
      </c>
    </row>
    <row r="107" spans="1:8" ht="26.25" x14ac:dyDescent="0.25">
      <c r="A107" s="7"/>
      <c r="B107" s="7" t="s">
        <v>551</v>
      </c>
      <c r="C107" s="3" t="s">
        <v>552</v>
      </c>
      <c r="D107" s="95">
        <v>12128.1</v>
      </c>
      <c r="E107" s="95">
        <v>11858.6</v>
      </c>
      <c r="F107" s="95">
        <v>11451.812970000001</v>
      </c>
      <c r="G107" s="212">
        <f t="shared" si="3"/>
        <v>96.56968756851569</v>
      </c>
      <c r="H107" s="212">
        <f t="shared" si="4"/>
        <v>97.777887715305781</v>
      </c>
    </row>
    <row r="108" spans="1:8" ht="39" x14ac:dyDescent="0.25">
      <c r="A108" s="7" t="s">
        <v>107</v>
      </c>
      <c r="B108" s="7"/>
      <c r="C108" s="3" t="s">
        <v>501</v>
      </c>
      <c r="D108" s="95">
        <v>12157.8</v>
      </c>
      <c r="E108" s="95">
        <f>E109</f>
        <v>11402.6</v>
      </c>
      <c r="F108" s="95">
        <f>F109</f>
        <v>10713.84837</v>
      </c>
      <c r="G108" s="212">
        <f t="shared" si="3"/>
        <v>93.959696648132876</v>
      </c>
      <c r="H108" s="212">
        <f t="shared" si="4"/>
        <v>93.788349865929703</v>
      </c>
    </row>
    <row r="109" spans="1:8" ht="26.25" x14ac:dyDescent="0.25">
      <c r="A109" s="7"/>
      <c r="B109" s="7" t="s">
        <v>551</v>
      </c>
      <c r="C109" s="3" t="s">
        <v>552</v>
      </c>
      <c r="D109" s="95">
        <v>12157.8</v>
      </c>
      <c r="E109" s="95">
        <v>11402.6</v>
      </c>
      <c r="F109" s="95">
        <v>10713.84837</v>
      </c>
      <c r="G109" s="212">
        <f t="shared" si="3"/>
        <v>93.959696648132876</v>
      </c>
      <c r="H109" s="212">
        <f t="shared" si="4"/>
        <v>93.788349865929703</v>
      </c>
    </row>
    <row r="110" spans="1:8" ht="26.25" x14ac:dyDescent="0.25">
      <c r="A110" s="7" t="s">
        <v>502</v>
      </c>
      <c r="B110" s="7"/>
      <c r="C110" s="3" t="s">
        <v>672</v>
      </c>
      <c r="D110" s="95">
        <f>D111</f>
        <v>3500</v>
      </c>
      <c r="E110" s="95">
        <f>E111</f>
        <v>3500</v>
      </c>
      <c r="F110" s="95">
        <f>F111</f>
        <v>3500</v>
      </c>
      <c r="G110" s="212">
        <f t="shared" si="3"/>
        <v>100</v>
      </c>
      <c r="H110" s="212">
        <f t="shared" si="4"/>
        <v>100</v>
      </c>
    </row>
    <row r="111" spans="1:8" ht="26.25" x14ac:dyDescent="0.25">
      <c r="A111" s="7"/>
      <c r="B111" s="7" t="s">
        <v>551</v>
      </c>
      <c r="C111" s="3" t="s">
        <v>552</v>
      </c>
      <c r="D111" s="95">
        <v>3500</v>
      </c>
      <c r="E111" s="95">
        <v>3500</v>
      </c>
      <c r="F111" s="95">
        <v>3500</v>
      </c>
      <c r="G111" s="212">
        <f t="shared" si="3"/>
        <v>100</v>
      </c>
      <c r="H111" s="212">
        <f t="shared" si="4"/>
        <v>100</v>
      </c>
    </row>
    <row r="112" spans="1:8" s="37" customFormat="1" ht="39" x14ac:dyDescent="0.25">
      <c r="A112" s="31" t="s">
        <v>109</v>
      </c>
      <c r="B112" s="31"/>
      <c r="C112" s="32" t="s">
        <v>110</v>
      </c>
      <c r="D112" s="96">
        <f>D113</f>
        <v>75789.740000000005</v>
      </c>
      <c r="E112" s="96">
        <f>E113</f>
        <v>129368.31</v>
      </c>
      <c r="F112" s="96">
        <f>F113</f>
        <v>114171.58622999999</v>
      </c>
      <c r="G112" s="211">
        <f t="shared" si="3"/>
        <v>88.253132648946249</v>
      </c>
      <c r="H112" s="211">
        <f t="shared" si="4"/>
        <v>170.69369811797742</v>
      </c>
    </row>
    <row r="113" spans="1:8" s="37" customFormat="1" ht="25.5" x14ac:dyDescent="0.25">
      <c r="A113" s="7" t="s">
        <v>111</v>
      </c>
      <c r="B113" s="7"/>
      <c r="C113" s="2" t="s">
        <v>112</v>
      </c>
      <c r="D113" s="95">
        <f>D115+D116+D117</f>
        <v>75789.740000000005</v>
      </c>
      <c r="E113" s="95">
        <f>E115+E116+E117</f>
        <v>129368.31</v>
      </c>
      <c r="F113" s="95">
        <f>F115+F116+F117</f>
        <v>114171.58622999999</v>
      </c>
      <c r="G113" s="212">
        <f t="shared" si="3"/>
        <v>88.253132648946249</v>
      </c>
      <c r="H113" s="212">
        <f t="shared" si="4"/>
        <v>170.69369811797742</v>
      </c>
    </row>
    <row r="114" spans="1:8" s="37" customFormat="1" ht="26.25" x14ac:dyDescent="0.25">
      <c r="A114" s="7"/>
      <c r="B114" s="22" t="s">
        <v>339</v>
      </c>
      <c r="C114" s="3" t="s">
        <v>340</v>
      </c>
      <c r="D114" s="95">
        <f>D115+D116+D117</f>
        <v>75789.740000000005</v>
      </c>
      <c r="E114" s="107">
        <f>E115+E116+E117</f>
        <v>129368.31</v>
      </c>
      <c r="F114" s="107">
        <f>F115+F116+F117</f>
        <v>114171.58622999999</v>
      </c>
      <c r="G114" s="212">
        <f t="shared" si="3"/>
        <v>88.253132648946249</v>
      </c>
      <c r="H114" s="212">
        <f t="shared" si="4"/>
        <v>170.69369811797742</v>
      </c>
    </row>
    <row r="115" spans="1:8" x14ac:dyDescent="0.25">
      <c r="A115" s="7"/>
      <c r="B115" s="7"/>
      <c r="C115" s="3" t="s">
        <v>113</v>
      </c>
      <c r="D115" s="95">
        <v>50000</v>
      </c>
      <c r="E115" s="107">
        <v>93219.06</v>
      </c>
      <c r="F115" s="107">
        <v>78091.929319999996</v>
      </c>
      <c r="G115" s="212">
        <f t="shared" si="3"/>
        <v>83.772491720040946</v>
      </c>
      <c r="H115" s="212">
        <f t="shared" si="4"/>
        <v>186.43812</v>
      </c>
    </row>
    <row r="116" spans="1:8" x14ac:dyDescent="0.25">
      <c r="A116" s="7"/>
      <c r="B116" s="7"/>
      <c r="C116" s="3" t="s">
        <v>114</v>
      </c>
      <c r="D116" s="95">
        <v>8338.9</v>
      </c>
      <c r="E116" s="107">
        <v>18698.39</v>
      </c>
      <c r="F116" s="107">
        <v>18698.39</v>
      </c>
      <c r="G116" s="212">
        <f t="shared" si="3"/>
        <v>100</v>
      </c>
      <c r="H116" s="212">
        <f t="shared" si="4"/>
        <v>224.23089376296633</v>
      </c>
    </row>
    <row r="117" spans="1:8" x14ac:dyDescent="0.25">
      <c r="A117" s="7"/>
      <c r="B117" s="7"/>
      <c r="C117" s="3" t="s">
        <v>115</v>
      </c>
      <c r="D117" s="95">
        <v>17450.84</v>
      </c>
      <c r="E117" s="107">
        <v>17450.86</v>
      </c>
      <c r="F117" s="107">
        <v>17381.266909999998</v>
      </c>
      <c r="G117" s="212">
        <f t="shared" si="3"/>
        <v>99.601205384720288</v>
      </c>
      <c r="H117" s="212">
        <f t="shared" si="4"/>
        <v>100.00011460766358</v>
      </c>
    </row>
    <row r="118" spans="1:8" ht="38.25" x14ac:dyDescent="0.25">
      <c r="A118" s="195" t="s">
        <v>804</v>
      </c>
      <c r="B118" s="13"/>
      <c r="C118" s="196" t="s">
        <v>805</v>
      </c>
      <c r="D118" s="109">
        <v>0</v>
      </c>
      <c r="E118" s="96">
        <f>E119</f>
        <v>434.66340000000002</v>
      </c>
      <c r="F118" s="96">
        <f>F119</f>
        <v>434.66340000000002</v>
      </c>
      <c r="G118" s="216">
        <f t="shared" si="3"/>
        <v>100</v>
      </c>
      <c r="H118" s="216"/>
    </row>
    <row r="119" spans="1:8" ht="39" x14ac:dyDescent="0.25">
      <c r="A119" s="192" t="s">
        <v>806</v>
      </c>
      <c r="B119" s="192"/>
      <c r="C119" s="3" t="s">
        <v>807</v>
      </c>
      <c r="D119" s="95">
        <v>0</v>
      </c>
      <c r="E119" s="95">
        <f>E120</f>
        <v>434.66340000000002</v>
      </c>
      <c r="F119" s="95">
        <f>F120</f>
        <v>434.66340000000002</v>
      </c>
      <c r="G119" s="212">
        <f t="shared" si="3"/>
        <v>100</v>
      </c>
      <c r="H119" s="212"/>
    </row>
    <row r="120" spans="1:8" ht="26.25" x14ac:dyDescent="0.25">
      <c r="A120" s="192"/>
      <c r="B120" s="192" t="s">
        <v>551</v>
      </c>
      <c r="C120" s="122" t="s">
        <v>552</v>
      </c>
      <c r="D120" s="95">
        <v>0</v>
      </c>
      <c r="E120" s="95">
        <v>434.66340000000002</v>
      </c>
      <c r="F120" s="95">
        <v>434.66340000000002</v>
      </c>
      <c r="G120" s="212">
        <f t="shared" si="3"/>
        <v>100</v>
      </c>
      <c r="H120" s="212"/>
    </row>
    <row r="121" spans="1:8" x14ac:dyDescent="0.25">
      <c r="A121" s="29" t="s">
        <v>116</v>
      </c>
      <c r="B121" s="29"/>
      <c r="C121" s="30" t="s">
        <v>117</v>
      </c>
      <c r="D121" s="102">
        <f>D122</f>
        <v>31779.8</v>
      </c>
      <c r="E121" s="102">
        <f>E122</f>
        <v>31779.671200000001</v>
      </c>
      <c r="F121" s="102">
        <f>F122</f>
        <v>31779.531960000004</v>
      </c>
      <c r="G121" s="210">
        <f t="shared" si="3"/>
        <v>99.999561858273736</v>
      </c>
      <c r="H121" s="210">
        <f t="shared" si="4"/>
        <v>99.9995947111058</v>
      </c>
    </row>
    <row r="122" spans="1:8" ht="26.25" x14ac:dyDescent="0.25">
      <c r="A122" s="31" t="s">
        <v>118</v>
      </c>
      <c r="B122" s="34"/>
      <c r="C122" s="32" t="s">
        <v>119</v>
      </c>
      <c r="D122" s="96">
        <f>D123+D125+D127+D129+D131+D133+D135</f>
        <v>31779.8</v>
      </c>
      <c r="E122" s="96">
        <f>E123+E125+E127+E129+E131+E133+E135</f>
        <v>31779.671200000001</v>
      </c>
      <c r="F122" s="96">
        <f>F123+F125+F127+F129+F131+F133+F135</f>
        <v>31779.531960000004</v>
      </c>
      <c r="G122" s="211">
        <f t="shared" si="3"/>
        <v>99.999561858273736</v>
      </c>
      <c r="H122" s="211">
        <f t="shared" si="4"/>
        <v>99.9995947111058</v>
      </c>
    </row>
    <row r="123" spans="1:8" ht="26.25" x14ac:dyDescent="0.25">
      <c r="A123" s="7" t="s">
        <v>120</v>
      </c>
      <c r="B123" s="11"/>
      <c r="C123" s="3" t="s">
        <v>503</v>
      </c>
      <c r="D123" s="95">
        <f>D124</f>
        <v>19508.7</v>
      </c>
      <c r="E123" s="95">
        <f>E124</f>
        <v>19508.641240000001</v>
      </c>
      <c r="F123" s="95">
        <f>F124</f>
        <v>19508.641240000001</v>
      </c>
      <c r="G123" s="212">
        <f t="shared" si="3"/>
        <v>100</v>
      </c>
      <c r="H123" s="212">
        <f t="shared" si="4"/>
        <v>99.999698801047742</v>
      </c>
    </row>
    <row r="124" spans="1:8" ht="26.25" x14ac:dyDescent="0.25">
      <c r="A124" s="7"/>
      <c r="B124" s="7" t="s">
        <v>551</v>
      </c>
      <c r="C124" s="3" t="s">
        <v>552</v>
      </c>
      <c r="D124" s="95">
        <v>19508.7</v>
      </c>
      <c r="E124" s="95">
        <v>19508.641240000001</v>
      </c>
      <c r="F124" s="95">
        <v>19508.641240000001</v>
      </c>
      <c r="G124" s="212">
        <f t="shared" si="3"/>
        <v>100</v>
      </c>
      <c r="H124" s="212">
        <f t="shared" si="4"/>
        <v>99.999698801047742</v>
      </c>
    </row>
    <row r="125" spans="1:8" ht="26.25" x14ac:dyDescent="0.25">
      <c r="A125" s="7" t="s">
        <v>121</v>
      </c>
      <c r="B125" s="11"/>
      <c r="C125" s="3" t="s">
        <v>122</v>
      </c>
      <c r="D125" s="95">
        <f>D126</f>
        <v>11582.8</v>
      </c>
      <c r="E125" s="95">
        <f>E126</f>
        <v>11582.729960000001</v>
      </c>
      <c r="F125" s="95">
        <f>F126</f>
        <v>11582.729960000001</v>
      </c>
      <c r="G125" s="212">
        <f t="shared" si="3"/>
        <v>100</v>
      </c>
      <c r="H125" s="212">
        <f t="shared" si="4"/>
        <v>99.999395310287682</v>
      </c>
    </row>
    <row r="126" spans="1:8" ht="26.25" x14ac:dyDescent="0.25">
      <c r="A126" s="7"/>
      <c r="B126" s="7" t="s">
        <v>551</v>
      </c>
      <c r="C126" s="3" t="s">
        <v>552</v>
      </c>
      <c r="D126" s="95">
        <v>11582.8</v>
      </c>
      <c r="E126" s="95">
        <v>11582.729960000001</v>
      </c>
      <c r="F126" s="95">
        <v>11582.729960000001</v>
      </c>
      <c r="G126" s="212">
        <f t="shared" si="3"/>
        <v>100</v>
      </c>
      <c r="H126" s="212">
        <f t="shared" si="4"/>
        <v>99.999395310287682</v>
      </c>
    </row>
    <row r="127" spans="1:8" x14ac:dyDescent="0.25">
      <c r="A127" s="7" t="s">
        <v>123</v>
      </c>
      <c r="B127" s="7"/>
      <c r="C127" s="3" t="s">
        <v>124</v>
      </c>
      <c r="D127" s="95">
        <v>274.2</v>
      </c>
      <c r="E127" s="95">
        <f>E128</f>
        <v>259.2</v>
      </c>
      <c r="F127" s="95">
        <f>F128</f>
        <v>259.2</v>
      </c>
      <c r="G127" s="212">
        <f t="shared" si="3"/>
        <v>100</v>
      </c>
      <c r="H127" s="212">
        <f t="shared" si="4"/>
        <v>94.529540481400446</v>
      </c>
    </row>
    <row r="128" spans="1:8" ht="26.25" x14ac:dyDescent="0.25">
      <c r="A128" s="7"/>
      <c r="B128" s="7" t="s">
        <v>551</v>
      </c>
      <c r="C128" s="3" t="s">
        <v>552</v>
      </c>
      <c r="D128" s="95">
        <v>274.2</v>
      </c>
      <c r="E128" s="95">
        <v>259.2</v>
      </c>
      <c r="F128" s="95">
        <v>259.2</v>
      </c>
      <c r="G128" s="212">
        <f t="shared" si="3"/>
        <v>100</v>
      </c>
      <c r="H128" s="212">
        <f t="shared" si="4"/>
        <v>94.529540481400446</v>
      </c>
    </row>
    <row r="129" spans="1:8" x14ac:dyDescent="0.25">
      <c r="A129" s="7" t="s">
        <v>125</v>
      </c>
      <c r="B129" s="7"/>
      <c r="C129" s="3" t="s">
        <v>126</v>
      </c>
      <c r="D129" s="95">
        <v>100.1</v>
      </c>
      <c r="E129" s="95">
        <v>100.1</v>
      </c>
      <c r="F129" s="95">
        <f>F130</f>
        <v>100.09699999999999</v>
      </c>
      <c r="G129" s="212">
        <f t="shared" si="3"/>
        <v>99.997002997002994</v>
      </c>
      <c r="H129" s="212">
        <f t="shared" si="4"/>
        <v>100</v>
      </c>
    </row>
    <row r="130" spans="1:8" ht="26.25" x14ac:dyDescent="0.25">
      <c r="A130" s="7"/>
      <c r="B130" s="7" t="s">
        <v>551</v>
      </c>
      <c r="C130" s="3" t="s">
        <v>552</v>
      </c>
      <c r="D130" s="95">
        <v>100.1</v>
      </c>
      <c r="E130" s="95">
        <v>100.1</v>
      </c>
      <c r="F130" s="95">
        <v>100.09699999999999</v>
      </c>
      <c r="G130" s="212">
        <f t="shared" si="3"/>
        <v>99.997002997002994</v>
      </c>
      <c r="H130" s="212">
        <f t="shared" si="4"/>
        <v>100</v>
      </c>
    </row>
    <row r="131" spans="1:8" ht="26.25" x14ac:dyDescent="0.25">
      <c r="A131" s="7" t="s">
        <v>127</v>
      </c>
      <c r="B131" s="7"/>
      <c r="C131" s="3" t="s">
        <v>128</v>
      </c>
      <c r="D131" s="95">
        <v>74.599999999999994</v>
      </c>
      <c r="E131" s="95">
        <v>74.599999999999994</v>
      </c>
      <c r="F131" s="95">
        <f>F132</f>
        <v>74.463759999999994</v>
      </c>
      <c r="G131" s="212">
        <f t="shared" si="3"/>
        <v>99.817372654155491</v>
      </c>
      <c r="H131" s="212">
        <f t="shared" si="4"/>
        <v>100</v>
      </c>
    </row>
    <row r="132" spans="1:8" ht="26.25" x14ac:dyDescent="0.25">
      <c r="A132" s="7"/>
      <c r="B132" s="7" t="s">
        <v>551</v>
      </c>
      <c r="C132" s="3" t="s">
        <v>552</v>
      </c>
      <c r="D132" s="95">
        <v>74.599999999999994</v>
      </c>
      <c r="E132" s="95">
        <v>74.599999999999994</v>
      </c>
      <c r="F132" s="95">
        <v>74.463759999999994</v>
      </c>
      <c r="G132" s="212">
        <f t="shared" si="3"/>
        <v>99.817372654155491</v>
      </c>
      <c r="H132" s="212">
        <f t="shared" si="4"/>
        <v>100</v>
      </c>
    </row>
    <row r="133" spans="1:8" ht="39" x14ac:dyDescent="0.25">
      <c r="A133" s="7" t="s">
        <v>129</v>
      </c>
      <c r="B133" s="7"/>
      <c r="C133" s="3" t="s">
        <v>130</v>
      </c>
      <c r="D133" s="95">
        <v>83.7</v>
      </c>
      <c r="E133" s="95">
        <v>83.7</v>
      </c>
      <c r="F133" s="95">
        <v>83.7</v>
      </c>
      <c r="G133" s="212">
        <f t="shared" si="3"/>
        <v>100</v>
      </c>
      <c r="H133" s="212">
        <f t="shared" si="4"/>
        <v>100</v>
      </c>
    </row>
    <row r="134" spans="1:8" ht="26.25" x14ac:dyDescent="0.25">
      <c r="A134" s="7"/>
      <c r="B134" s="7" t="s">
        <v>551</v>
      </c>
      <c r="C134" s="3" t="s">
        <v>552</v>
      </c>
      <c r="D134" s="95">
        <v>83.7</v>
      </c>
      <c r="E134" s="95">
        <v>83.7</v>
      </c>
      <c r="F134" s="95">
        <v>83.7</v>
      </c>
      <c r="G134" s="212">
        <f t="shared" ref="G134:G195" si="6">F134/E134*100</f>
        <v>100</v>
      </c>
      <c r="H134" s="212">
        <f t="shared" ref="H134:H195" si="7">E134/D134*100</f>
        <v>100</v>
      </c>
    </row>
    <row r="135" spans="1:8" ht="26.25" x14ac:dyDescent="0.25">
      <c r="A135" s="7" t="s">
        <v>504</v>
      </c>
      <c r="B135" s="7"/>
      <c r="C135" s="3" t="s">
        <v>131</v>
      </c>
      <c r="D135" s="95">
        <v>155.69999999999999</v>
      </c>
      <c r="E135" s="95">
        <f>E136</f>
        <v>170.7</v>
      </c>
      <c r="F135" s="95">
        <f>F136</f>
        <v>170.7</v>
      </c>
      <c r="G135" s="212">
        <f t="shared" si="6"/>
        <v>100</v>
      </c>
      <c r="H135" s="212">
        <f t="shared" si="7"/>
        <v>109.63391136801542</v>
      </c>
    </row>
    <row r="136" spans="1:8" ht="26.25" x14ac:dyDescent="0.25">
      <c r="A136" s="7"/>
      <c r="B136" s="7" t="s">
        <v>551</v>
      </c>
      <c r="C136" s="3" t="s">
        <v>552</v>
      </c>
      <c r="D136" s="95">
        <v>155.69999999999999</v>
      </c>
      <c r="E136" s="95">
        <v>170.7</v>
      </c>
      <c r="F136" s="95">
        <v>170.7</v>
      </c>
      <c r="G136" s="212">
        <f t="shared" si="6"/>
        <v>100</v>
      </c>
      <c r="H136" s="212">
        <f t="shared" si="7"/>
        <v>109.63391136801542</v>
      </c>
    </row>
    <row r="137" spans="1:8" ht="26.25" x14ac:dyDescent="0.25">
      <c r="A137" s="29" t="s">
        <v>132</v>
      </c>
      <c r="B137" s="29"/>
      <c r="C137" s="30" t="s">
        <v>133</v>
      </c>
      <c r="D137" s="102">
        <f>D138</f>
        <v>6080.5812199999991</v>
      </c>
      <c r="E137" s="102">
        <f>E138</f>
        <v>6080.5812199999991</v>
      </c>
      <c r="F137" s="102">
        <f>F138</f>
        <v>5808.6221699999996</v>
      </c>
      <c r="G137" s="210">
        <f t="shared" si="6"/>
        <v>95.527416867560575</v>
      </c>
      <c r="H137" s="210">
        <f t="shared" si="7"/>
        <v>100</v>
      </c>
    </row>
    <row r="138" spans="1:8" ht="26.25" x14ac:dyDescent="0.25">
      <c r="A138" s="31" t="s">
        <v>134</v>
      </c>
      <c r="B138" s="31"/>
      <c r="C138" s="32" t="s">
        <v>135</v>
      </c>
      <c r="D138" s="96">
        <f>D143+D139+D141</f>
        <v>6080.5812199999991</v>
      </c>
      <c r="E138" s="96">
        <f>E143+E139+E141</f>
        <v>6080.5812199999991</v>
      </c>
      <c r="F138" s="96">
        <f>F143+F139+F141</f>
        <v>5808.6221699999996</v>
      </c>
      <c r="G138" s="211">
        <f t="shared" si="6"/>
        <v>95.527416867560575</v>
      </c>
      <c r="H138" s="211">
        <f t="shared" si="7"/>
        <v>100</v>
      </c>
    </row>
    <row r="139" spans="1:8" ht="26.25" x14ac:dyDescent="0.25">
      <c r="A139" s="7" t="s">
        <v>136</v>
      </c>
      <c r="B139" s="7"/>
      <c r="C139" s="3" t="s">
        <v>137</v>
      </c>
      <c r="D139" s="95">
        <f>D140</f>
        <v>40.481220000000008</v>
      </c>
      <c r="E139" s="95">
        <f>E140</f>
        <v>37.009450000000001</v>
      </c>
      <c r="F139" s="95">
        <f>F140</f>
        <v>34.7346</v>
      </c>
      <c r="G139" s="212">
        <f t="shared" si="6"/>
        <v>93.853326650355513</v>
      </c>
      <c r="H139" s="212">
        <f t="shared" si="7"/>
        <v>91.423751556894757</v>
      </c>
    </row>
    <row r="140" spans="1:8" ht="26.25" x14ac:dyDescent="0.25">
      <c r="A140" s="7"/>
      <c r="B140" s="7" t="s">
        <v>551</v>
      </c>
      <c r="C140" s="3" t="s">
        <v>552</v>
      </c>
      <c r="D140" s="95">
        <f>105.7-65.21878</f>
        <v>40.481220000000008</v>
      </c>
      <c r="E140" s="95">
        <v>37.009450000000001</v>
      </c>
      <c r="F140" s="95">
        <v>34.7346</v>
      </c>
      <c r="G140" s="212">
        <f t="shared" si="6"/>
        <v>93.853326650355513</v>
      </c>
      <c r="H140" s="212">
        <f t="shared" si="7"/>
        <v>91.423751556894757</v>
      </c>
    </row>
    <row r="141" spans="1:8" ht="26.25" x14ac:dyDescent="0.25">
      <c r="A141" s="7" t="s">
        <v>138</v>
      </c>
      <c r="B141" s="7"/>
      <c r="C141" s="3" t="s">
        <v>139</v>
      </c>
      <c r="D141" s="95">
        <f>D142</f>
        <v>1619.7</v>
      </c>
      <c r="E141" s="95">
        <f>E142</f>
        <v>1623.1717699999999</v>
      </c>
      <c r="F141" s="95">
        <f>F142</f>
        <v>1623.1717699999999</v>
      </c>
      <c r="G141" s="212">
        <f t="shared" si="6"/>
        <v>100</v>
      </c>
      <c r="H141" s="212">
        <f t="shared" si="7"/>
        <v>100.21434648391676</v>
      </c>
    </row>
    <row r="142" spans="1:8" ht="26.25" x14ac:dyDescent="0.25">
      <c r="A142" s="7"/>
      <c r="B142" s="7" t="s">
        <v>551</v>
      </c>
      <c r="C142" s="3" t="s">
        <v>552</v>
      </c>
      <c r="D142" s="107">
        <v>1619.7</v>
      </c>
      <c r="E142" s="107">
        <v>1623.1717699999999</v>
      </c>
      <c r="F142" s="107">
        <v>1623.1717699999999</v>
      </c>
      <c r="G142" s="214">
        <f t="shared" si="6"/>
        <v>100</v>
      </c>
      <c r="H142" s="214">
        <f t="shared" si="7"/>
        <v>100.21434648391676</v>
      </c>
    </row>
    <row r="143" spans="1:8" ht="39" x14ac:dyDescent="0.25">
      <c r="A143" s="7" t="s">
        <v>140</v>
      </c>
      <c r="B143" s="7"/>
      <c r="C143" s="3" t="s">
        <v>141</v>
      </c>
      <c r="D143" s="95">
        <v>4420.3999999999996</v>
      </c>
      <c r="E143" s="95">
        <v>4420.3999999999996</v>
      </c>
      <c r="F143" s="95">
        <f>F144+F145+F146</f>
        <v>4150.7157999999999</v>
      </c>
      <c r="G143" s="212">
        <f t="shared" si="6"/>
        <v>93.899099628992857</v>
      </c>
      <c r="H143" s="212">
        <f t="shared" si="7"/>
        <v>100</v>
      </c>
    </row>
    <row r="144" spans="1:8" x14ac:dyDescent="0.25">
      <c r="A144" s="7"/>
      <c r="B144" s="7" t="s">
        <v>490</v>
      </c>
      <c r="C144" s="3" t="s">
        <v>491</v>
      </c>
      <c r="D144" s="95">
        <v>73</v>
      </c>
      <c r="E144" s="95">
        <v>71.194299999999998</v>
      </c>
      <c r="F144" s="95">
        <v>19.364360000000001</v>
      </c>
      <c r="G144" s="212">
        <f t="shared" si="6"/>
        <v>27.199312304496289</v>
      </c>
      <c r="H144" s="212">
        <f t="shared" si="7"/>
        <v>97.526438356164377</v>
      </c>
    </row>
    <row r="145" spans="1:8" ht="26.25" x14ac:dyDescent="0.25">
      <c r="A145" s="7"/>
      <c r="B145" s="7" t="s">
        <v>551</v>
      </c>
      <c r="C145" s="3" t="s">
        <v>552</v>
      </c>
      <c r="D145" s="95">
        <v>4269.5999999999995</v>
      </c>
      <c r="E145" s="95">
        <v>4264.4866599999996</v>
      </c>
      <c r="F145" s="95">
        <v>4046.6324</v>
      </c>
      <c r="G145" s="212">
        <f t="shared" si="6"/>
        <v>94.891430613597009</v>
      </c>
      <c r="H145" s="212">
        <f t="shared" si="7"/>
        <v>99.88023842982949</v>
      </c>
    </row>
    <row r="146" spans="1:8" x14ac:dyDescent="0.25">
      <c r="A146" s="7"/>
      <c r="B146" s="7" t="s">
        <v>469</v>
      </c>
      <c r="C146" s="3" t="s">
        <v>470</v>
      </c>
      <c r="D146" s="95">
        <v>77.8</v>
      </c>
      <c r="E146" s="95">
        <v>84.719040000000007</v>
      </c>
      <c r="F146" s="95">
        <v>84.719040000000007</v>
      </c>
      <c r="G146" s="212">
        <f t="shared" si="6"/>
        <v>100</v>
      </c>
      <c r="H146" s="212">
        <f t="shared" si="7"/>
        <v>108.89336760925453</v>
      </c>
    </row>
    <row r="147" spans="1:8" x14ac:dyDescent="0.25">
      <c r="A147" s="29" t="s">
        <v>142</v>
      </c>
      <c r="B147" s="29"/>
      <c r="C147" s="30" t="s">
        <v>143</v>
      </c>
      <c r="D147" s="102">
        <f>D148+D153</f>
        <v>18346.609670000002</v>
      </c>
      <c r="E147" s="102">
        <f>E148+E153</f>
        <v>17683.36707</v>
      </c>
      <c r="F147" s="102">
        <f>F148+F153</f>
        <v>17563.399999999998</v>
      </c>
      <c r="G147" s="210">
        <f t="shared" si="6"/>
        <v>99.321582425309003</v>
      </c>
      <c r="H147" s="210">
        <f t="shared" si="7"/>
        <v>96.384930993084126</v>
      </c>
    </row>
    <row r="148" spans="1:8" ht="26.25" x14ac:dyDescent="0.25">
      <c r="A148" s="31" t="s">
        <v>144</v>
      </c>
      <c r="B148" s="31"/>
      <c r="C148" s="32" t="s">
        <v>145</v>
      </c>
      <c r="D148" s="96">
        <f>D151+D149</f>
        <v>240</v>
      </c>
      <c r="E148" s="96">
        <f>E151+E149</f>
        <v>240</v>
      </c>
      <c r="F148" s="96">
        <f>F151+F149</f>
        <v>240</v>
      </c>
      <c r="G148" s="211">
        <f t="shared" si="6"/>
        <v>100</v>
      </c>
      <c r="H148" s="211">
        <f t="shared" si="7"/>
        <v>100</v>
      </c>
    </row>
    <row r="149" spans="1:8" x14ac:dyDescent="0.25">
      <c r="A149" s="38" t="s">
        <v>146</v>
      </c>
      <c r="B149" s="38"/>
      <c r="C149" s="39" t="s">
        <v>147</v>
      </c>
      <c r="D149" s="95">
        <v>133.69999999999999</v>
      </c>
      <c r="E149" s="95">
        <v>133.69999999999999</v>
      </c>
      <c r="F149" s="95">
        <v>133.69999999999999</v>
      </c>
      <c r="G149" s="212">
        <f t="shared" si="6"/>
        <v>100</v>
      </c>
      <c r="H149" s="212">
        <f t="shared" si="7"/>
        <v>100</v>
      </c>
    </row>
    <row r="150" spans="1:8" ht="26.25" x14ac:dyDescent="0.25">
      <c r="A150" s="38"/>
      <c r="B150" s="38" t="s">
        <v>551</v>
      </c>
      <c r="C150" s="39" t="s">
        <v>552</v>
      </c>
      <c r="D150" s="95">
        <v>133.69999999999999</v>
      </c>
      <c r="E150" s="95">
        <v>133.69999999999999</v>
      </c>
      <c r="F150" s="95">
        <v>133.69999999999999</v>
      </c>
      <c r="G150" s="212">
        <f t="shared" si="6"/>
        <v>100</v>
      </c>
      <c r="H150" s="212">
        <f t="shared" si="7"/>
        <v>100</v>
      </c>
    </row>
    <row r="151" spans="1:8" ht="26.25" x14ac:dyDescent="0.25">
      <c r="A151" s="7" t="s">
        <v>148</v>
      </c>
      <c r="B151" s="7"/>
      <c r="C151" s="3" t="s">
        <v>149</v>
      </c>
      <c r="D151" s="95">
        <v>106.3</v>
      </c>
      <c r="E151" s="95">
        <v>106.3</v>
      </c>
      <c r="F151" s="95">
        <v>106.3</v>
      </c>
      <c r="G151" s="212">
        <f t="shared" si="6"/>
        <v>100</v>
      </c>
      <c r="H151" s="212">
        <f t="shared" si="7"/>
        <v>100</v>
      </c>
    </row>
    <row r="152" spans="1:8" ht="26.25" x14ac:dyDescent="0.25">
      <c r="A152" s="7"/>
      <c r="B152" s="38" t="s">
        <v>551</v>
      </c>
      <c r="C152" s="39" t="s">
        <v>552</v>
      </c>
      <c r="D152" s="95">
        <v>106.3</v>
      </c>
      <c r="E152" s="95">
        <v>106.3</v>
      </c>
      <c r="F152" s="95">
        <v>106.3</v>
      </c>
      <c r="G152" s="212">
        <f t="shared" si="6"/>
        <v>100</v>
      </c>
      <c r="H152" s="212">
        <f t="shared" si="7"/>
        <v>100</v>
      </c>
    </row>
    <row r="153" spans="1:8" ht="26.25" x14ac:dyDescent="0.25">
      <c r="A153" s="31" t="s">
        <v>150</v>
      </c>
      <c r="B153" s="31"/>
      <c r="C153" s="32" t="s">
        <v>151</v>
      </c>
      <c r="D153" s="96">
        <f>D154+D157+D160</f>
        <v>18106.609670000002</v>
      </c>
      <c r="E153" s="96">
        <f>E154+E157+E160</f>
        <v>17443.36707</v>
      </c>
      <c r="F153" s="96">
        <f>F154+F157+F160</f>
        <v>17323.399999999998</v>
      </c>
      <c r="G153" s="211">
        <f t="shared" si="6"/>
        <v>99.312248205758806</v>
      </c>
      <c r="H153" s="211">
        <f t="shared" si="7"/>
        <v>96.33701387455821</v>
      </c>
    </row>
    <row r="154" spans="1:8" ht="26.25" x14ac:dyDescent="0.25">
      <c r="A154" s="7" t="s">
        <v>152</v>
      </c>
      <c r="B154" s="7"/>
      <c r="C154" s="3" t="s">
        <v>153</v>
      </c>
      <c r="D154" s="95">
        <f>SUM(D155:D156)</f>
        <v>6446.90967</v>
      </c>
      <c r="E154" s="95">
        <f>SUM(E155:E156)</f>
        <v>5180.3976699999994</v>
      </c>
      <c r="F154" s="95">
        <f>SUM(F155:F156)</f>
        <v>5067.1306000000004</v>
      </c>
      <c r="G154" s="212">
        <f t="shared" si="6"/>
        <v>97.813544881777403</v>
      </c>
      <c r="H154" s="212">
        <f t="shared" si="7"/>
        <v>80.354742584752231</v>
      </c>
    </row>
    <row r="155" spans="1:8" x14ac:dyDescent="0.25">
      <c r="A155" s="7"/>
      <c r="B155" s="7" t="s">
        <v>490</v>
      </c>
      <c r="C155" s="3" t="s">
        <v>491</v>
      </c>
      <c r="D155" s="95">
        <v>596.79999999999995</v>
      </c>
      <c r="E155" s="95">
        <v>114.655</v>
      </c>
      <c r="F155" s="95">
        <v>103.5</v>
      </c>
      <c r="G155" s="212">
        <f t="shared" si="6"/>
        <v>90.270812437311932</v>
      </c>
      <c r="H155" s="212">
        <f t="shared" si="7"/>
        <v>19.211628686327078</v>
      </c>
    </row>
    <row r="156" spans="1:8" ht="26.25" x14ac:dyDescent="0.25">
      <c r="A156" s="7"/>
      <c r="B156" s="38" t="s">
        <v>551</v>
      </c>
      <c r="C156" s="39" t="s">
        <v>552</v>
      </c>
      <c r="D156" s="95">
        <v>5850.1096699999998</v>
      </c>
      <c r="E156" s="95">
        <v>5065.7426699999996</v>
      </c>
      <c r="F156" s="95">
        <v>4963.6306000000004</v>
      </c>
      <c r="G156" s="212">
        <f t="shared" si="6"/>
        <v>97.984262591846189</v>
      </c>
      <c r="H156" s="212">
        <f t="shared" si="7"/>
        <v>86.592268448875075</v>
      </c>
    </row>
    <row r="157" spans="1:8" ht="51.75" x14ac:dyDescent="0.25">
      <c r="A157" s="7" t="s">
        <v>154</v>
      </c>
      <c r="B157" s="7"/>
      <c r="C157" s="3" t="s">
        <v>155</v>
      </c>
      <c r="D157" s="95">
        <f>SUM(D159+D158)</f>
        <v>11455.2</v>
      </c>
      <c r="E157" s="95">
        <f>SUM(E159+E158)</f>
        <v>12058.4694</v>
      </c>
      <c r="F157" s="95">
        <f>SUM(F159+F158)</f>
        <v>12057.4694</v>
      </c>
      <c r="G157" s="212">
        <f t="shared" si="6"/>
        <v>99.991707073536219</v>
      </c>
      <c r="H157" s="212">
        <f t="shared" si="7"/>
        <v>105.26633668552272</v>
      </c>
    </row>
    <row r="158" spans="1:8" x14ac:dyDescent="0.25">
      <c r="A158" s="7"/>
      <c r="B158" s="7" t="s">
        <v>490</v>
      </c>
      <c r="C158" s="3" t="s">
        <v>491</v>
      </c>
      <c r="D158" s="95">
        <v>5118.6880000000001</v>
      </c>
      <c r="E158" s="95">
        <v>5434.3172500000001</v>
      </c>
      <c r="F158" s="95">
        <v>5433.3172500000001</v>
      </c>
      <c r="G158" s="212">
        <f t="shared" si="6"/>
        <v>99.981598424346686</v>
      </c>
      <c r="H158" s="212">
        <f t="shared" si="7"/>
        <v>106.1662138813696</v>
      </c>
    </row>
    <row r="159" spans="1:8" ht="26.25" x14ac:dyDescent="0.25">
      <c r="A159" s="7"/>
      <c r="B159" s="7" t="s">
        <v>551</v>
      </c>
      <c r="C159" s="3" t="s">
        <v>552</v>
      </c>
      <c r="D159" s="95">
        <v>6336.5120000000006</v>
      </c>
      <c r="E159" s="95">
        <v>6624.1521499999999</v>
      </c>
      <c r="F159" s="95">
        <v>6624.1521499999999</v>
      </c>
      <c r="G159" s="212">
        <f t="shared" si="6"/>
        <v>100</v>
      </c>
      <c r="H159" s="212">
        <f t="shared" si="7"/>
        <v>104.53940827382635</v>
      </c>
    </row>
    <row r="160" spans="1:8" ht="26.25" x14ac:dyDescent="0.25">
      <c r="A160" s="7" t="s">
        <v>156</v>
      </c>
      <c r="B160" s="7"/>
      <c r="C160" s="3" t="s">
        <v>157</v>
      </c>
      <c r="D160" s="95">
        <f>D162+D163</f>
        <v>204.5</v>
      </c>
      <c r="E160" s="95">
        <f>E162+E163</f>
        <v>204.5</v>
      </c>
      <c r="F160" s="95">
        <f>F162+F163</f>
        <v>198.8</v>
      </c>
      <c r="G160" s="212">
        <f t="shared" si="6"/>
        <v>97.212713936430333</v>
      </c>
      <c r="H160" s="212">
        <f t="shared" si="7"/>
        <v>100</v>
      </c>
    </row>
    <row r="161" spans="1:8" ht="26.25" x14ac:dyDescent="0.25">
      <c r="A161" s="7"/>
      <c r="B161" s="7" t="s">
        <v>313</v>
      </c>
      <c r="C161" s="3" t="s">
        <v>314</v>
      </c>
      <c r="D161" s="95">
        <f>D162+D163</f>
        <v>204.5</v>
      </c>
      <c r="E161" s="95">
        <f>E162+E163</f>
        <v>204.5</v>
      </c>
      <c r="F161" s="95">
        <f>F162+F163</f>
        <v>198.8</v>
      </c>
      <c r="G161" s="212">
        <f t="shared" si="6"/>
        <v>97.212713936430333</v>
      </c>
      <c r="H161" s="212">
        <f t="shared" si="7"/>
        <v>100</v>
      </c>
    </row>
    <row r="162" spans="1:8" x14ac:dyDescent="0.25">
      <c r="A162" s="7"/>
      <c r="B162" s="7"/>
      <c r="C162" s="3" t="s">
        <v>90</v>
      </c>
      <c r="D162" s="95">
        <v>136.30000000000001</v>
      </c>
      <c r="E162" s="95">
        <v>136.30000000000001</v>
      </c>
      <c r="F162" s="95">
        <v>132.50093000000001</v>
      </c>
      <c r="G162" s="212">
        <f t="shared" si="6"/>
        <v>97.212714600146739</v>
      </c>
      <c r="H162" s="212">
        <f t="shared" si="7"/>
        <v>100</v>
      </c>
    </row>
    <row r="163" spans="1:8" x14ac:dyDescent="0.25">
      <c r="A163" s="7"/>
      <c r="B163" s="7"/>
      <c r="C163" s="3" t="s">
        <v>91</v>
      </c>
      <c r="D163" s="95">
        <v>68.2</v>
      </c>
      <c r="E163" s="95">
        <v>68.2</v>
      </c>
      <c r="F163" s="95">
        <v>66.29907</v>
      </c>
      <c r="G163" s="212">
        <f t="shared" si="6"/>
        <v>97.21271260997068</v>
      </c>
      <c r="H163" s="212">
        <f t="shared" si="7"/>
        <v>100</v>
      </c>
    </row>
    <row r="164" spans="1:8" ht="26.25" x14ac:dyDescent="0.25">
      <c r="A164" s="29" t="s">
        <v>158</v>
      </c>
      <c r="B164" s="29"/>
      <c r="C164" s="30" t="s">
        <v>159</v>
      </c>
      <c r="D164" s="102">
        <f>D165</f>
        <v>9271.8150000000005</v>
      </c>
      <c r="E164" s="102">
        <f>E165</f>
        <v>14528.69449</v>
      </c>
      <c r="F164" s="102">
        <f>F165</f>
        <v>14405.85418</v>
      </c>
      <c r="G164" s="210">
        <f t="shared" si="6"/>
        <v>99.154498636580527</v>
      </c>
      <c r="H164" s="210">
        <f t="shared" si="7"/>
        <v>156.69741566241345</v>
      </c>
    </row>
    <row r="165" spans="1:8" ht="39" x14ac:dyDescent="0.25">
      <c r="A165" s="34" t="s">
        <v>160</v>
      </c>
      <c r="B165" s="34"/>
      <c r="C165" s="32" t="s">
        <v>161</v>
      </c>
      <c r="D165" s="96">
        <f>D166+D172+D170+D174+D178+D176</f>
        <v>9271.8150000000005</v>
      </c>
      <c r="E165" s="96">
        <f>E166+E172+E170+E174+E178+E176</f>
        <v>14528.69449</v>
      </c>
      <c r="F165" s="96">
        <f>F166+F172+F170+F174+F178+F176</f>
        <v>14405.85418</v>
      </c>
      <c r="G165" s="211">
        <f t="shared" si="6"/>
        <v>99.154498636580527</v>
      </c>
      <c r="H165" s="211">
        <f t="shared" si="7"/>
        <v>156.69741566241345</v>
      </c>
    </row>
    <row r="166" spans="1:8" ht="26.25" x14ac:dyDescent="0.25">
      <c r="A166" s="7" t="s">
        <v>162</v>
      </c>
      <c r="B166" s="7"/>
      <c r="C166" s="3" t="s">
        <v>163</v>
      </c>
      <c r="D166" s="95">
        <f>D168+D169</f>
        <v>4882.1149999999998</v>
      </c>
      <c r="E166" s="95">
        <f>E168+E169</f>
        <v>5009.0028599999996</v>
      </c>
      <c r="F166" s="95">
        <f>F168+F169</f>
        <v>4886.2116500000002</v>
      </c>
      <c r="G166" s="212">
        <f t="shared" si="6"/>
        <v>97.548589740673464</v>
      </c>
      <c r="H166" s="212">
        <f t="shared" si="7"/>
        <v>102.59903463970022</v>
      </c>
    </row>
    <row r="167" spans="1:8" ht="26.25" x14ac:dyDescent="0.25">
      <c r="A167" s="7"/>
      <c r="B167" s="7" t="s">
        <v>551</v>
      </c>
      <c r="C167" s="3" t="s">
        <v>552</v>
      </c>
      <c r="D167" s="95">
        <f>SUM(D169+D168)</f>
        <v>4882.1149999999998</v>
      </c>
      <c r="E167" s="95">
        <v>5009.0028599999996</v>
      </c>
      <c r="F167" s="95">
        <v>4886.2116500000002</v>
      </c>
      <c r="G167" s="212">
        <f t="shared" si="6"/>
        <v>97.548589740673464</v>
      </c>
      <c r="H167" s="212">
        <f t="shared" si="7"/>
        <v>102.59903463970022</v>
      </c>
    </row>
    <row r="168" spans="1:8" x14ac:dyDescent="0.25">
      <c r="A168" s="7"/>
      <c r="B168" s="7"/>
      <c r="C168" s="3" t="s">
        <v>164</v>
      </c>
      <c r="D168" s="95">
        <v>3629.864</v>
      </c>
      <c r="E168" s="95">
        <f>E167-E169</f>
        <v>3756.7521399999996</v>
      </c>
      <c r="F168" s="95">
        <f>F167-F169</f>
        <v>3664.6587399999999</v>
      </c>
      <c r="G168" s="212">
        <f t="shared" si="6"/>
        <v>97.548589937051318</v>
      </c>
      <c r="H168" s="212">
        <f t="shared" si="7"/>
        <v>103.4956720141581</v>
      </c>
    </row>
    <row r="169" spans="1:8" x14ac:dyDescent="0.25">
      <c r="A169" s="7"/>
      <c r="B169" s="7"/>
      <c r="C169" s="3" t="s">
        <v>165</v>
      </c>
      <c r="D169" s="95">
        <v>1252.251</v>
      </c>
      <c r="E169" s="95">
        <v>1252.25072</v>
      </c>
      <c r="F169" s="95">
        <v>1221.5529100000001</v>
      </c>
      <c r="G169" s="212">
        <f t="shared" si="6"/>
        <v>97.548589151539886</v>
      </c>
      <c r="H169" s="212">
        <f t="shared" si="7"/>
        <v>99.999977640265413</v>
      </c>
    </row>
    <row r="170" spans="1:8" ht="38.25" x14ac:dyDescent="0.25">
      <c r="A170" s="4" t="s">
        <v>166</v>
      </c>
      <c r="B170" s="4"/>
      <c r="C170" s="5" t="s">
        <v>167</v>
      </c>
      <c r="D170" s="95">
        <f>D171</f>
        <v>1027.5</v>
      </c>
      <c r="E170" s="95">
        <f>E171</f>
        <v>1132.7239999999999</v>
      </c>
      <c r="F170" s="95">
        <f>F171</f>
        <v>1132.6880000000001</v>
      </c>
      <c r="G170" s="212">
        <f t="shared" si="6"/>
        <v>99.996821820673006</v>
      </c>
      <c r="H170" s="212">
        <f t="shared" si="7"/>
        <v>110.24077858880779</v>
      </c>
    </row>
    <row r="171" spans="1:8" ht="26.25" x14ac:dyDescent="0.25">
      <c r="A171" s="4"/>
      <c r="B171" s="7" t="s">
        <v>551</v>
      </c>
      <c r="C171" s="3" t="s">
        <v>552</v>
      </c>
      <c r="D171" s="95">
        <v>1027.5</v>
      </c>
      <c r="E171" s="95">
        <v>1132.7239999999999</v>
      </c>
      <c r="F171" s="95">
        <v>1132.6880000000001</v>
      </c>
      <c r="G171" s="212">
        <f t="shared" si="6"/>
        <v>99.996821820673006</v>
      </c>
      <c r="H171" s="212">
        <f t="shared" si="7"/>
        <v>110.24077858880779</v>
      </c>
    </row>
    <row r="172" spans="1:8" ht="51" x14ac:dyDescent="0.25">
      <c r="A172" s="4" t="s">
        <v>168</v>
      </c>
      <c r="B172" s="4"/>
      <c r="C172" s="6" t="s">
        <v>169</v>
      </c>
      <c r="D172" s="108">
        <f>D173</f>
        <v>922.3</v>
      </c>
      <c r="E172" s="108">
        <f>E173</f>
        <v>922.33762999999999</v>
      </c>
      <c r="F172" s="108">
        <f>F173</f>
        <v>922.32452999999998</v>
      </c>
      <c r="G172" s="217">
        <f t="shared" si="6"/>
        <v>99.99857969581052</v>
      </c>
      <c r="H172" s="217">
        <f t="shared" si="7"/>
        <v>100.00408001734793</v>
      </c>
    </row>
    <row r="173" spans="1:8" ht="26.25" x14ac:dyDescent="0.25">
      <c r="A173" s="4"/>
      <c r="B173" s="7" t="s">
        <v>551</v>
      </c>
      <c r="C173" s="3" t="s">
        <v>552</v>
      </c>
      <c r="D173" s="108">
        <v>922.3</v>
      </c>
      <c r="E173" s="108">
        <v>922.33762999999999</v>
      </c>
      <c r="F173" s="108">
        <v>922.32452999999998</v>
      </c>
      <c r="G173" s="217">
        <f t="shared" si="6"/>
        <v>99.99857969581052</v>
      </c>
      <c r="H173" s="217">
        <f t="shared" si="7"/>
        <v>100.00408001734793</v>
      </c>
    </row>
    <row r="174" spans="1:8" ht="25.5" x14ac:dyDescent="0.25">
      <c r="A174" s="4" t="s">
        <v>170</v>
      </c>
      <c r="B174" s="4"/>
      <c r="C174" s="6" t="s">
        <v>171</v>
      </c>
      <c r="D174" s="108">
        <f>D175</f>
        <v>483.6</v>
      </c>
      <c r="E174" s="108">
        <f>E175</f>
        <v>483.6</v>
      </c>
      <c r="F174" s="108">
        <f>F175</f>
        <v>483.6</v>
      </c>
      <c r="G174" s="217">
        <f t="shared" si="6"/>
        <v>100</v>
      </c>
      <c r="H174" s="217">
        <f t="shared" si="7"/>
        <v>100</v>
      </c>
    </row>
    <row r="175" spans="1:8" ht="26.25" x14ac:dyDescent="0.25">
      <c r="A175" s="4"/>
      <c r="B175" s="7" t="s">
        <v>551</v>
      </c>
      <c r="C175" s="3" t="s">
        <v>552</v>
      </c>
      <c r="D175" s="108">
        <v>483.6</v>
      </c>
      <c r="E175" s="108">
        <v>483.6</v>
      </c>
      <c r="F175" s="108">
        <v>483.6</v>
      </c>
      <c r="G175" s="217">
        <f t="shared" si="6"/>
        <v>100</v>
      </c>
      <c r="H175" s="217">
        <f t="shared" si="7"/>
        <v>100</v>
      </c>
    </row>
    <row r="176" spans="1:8" ht="25.5" x14ac:dyDescent="0.25">
      <c r="A176" s="7" t="s">
        <v>703</v>
      </c>
      <c r="B176" s="4"/>
      <c r="C176" s="6" t="s">
        <v>704</v>
      </c>
      <c r="D176" s="95">
        <f>D177</f>
        <v>1386.3</v>
      </c>
      <c r="E176" s="95">
        <f>E177</f>
        <v>1281.03</v>
      </c>
      <c r="F176" s="95">
        <f>F177</f>
        <v>1281.03</v>
      </c>
      <c r="G176" s="212">
        <f t="shared" si="6"/>
        <v>100</v>
      </c>
      <c r="H176" s="212">
        <f t="shared" si="7"/>
        <v>92.406405539926425</v>
      </c>
    </row>
    <row r="177" spans="1:8" ht="26.25" x14ac:dyDescent="0.25">
      <c r="A177" s="7"/>
      <c r="B177" s="7" t="s">
        <v>551</v>
      </c>
      <c r="C177" s="3" t="s">
        <v>552</v>
      </c>
      <c r="D177" s="95">
        <v>1386.3</v>
      </c>
      <c r="E177" s="95">
        <v>1281.03</v>
      </c>
      <c r="F177" s="95">
        <v>1281.03</v>
      </c>
      <c r="G177" s="212">
        <f t="shared" si="6"/>
        <v>100</v>
      </c>
      <c r="H177" s="212">
        <f t="shared" si="7"/>
        <v>92.406405539926425</v>
      </c>
    </row>
    <row r="178" spans="1:8" ht="29.25" customHeight="1" x14ac:dyDescent="0.25">
      <c r="A178" s="7" t="s">
        <v>681</v>
      </c>
      <c r="B178" s="7"/>
      <c r="C178" s="1" t="s">
        <v>701</v>
      </c>
      <c r="D178" s="95">
        <f>D180</f>
        <v>570</v>
      </c>
      <c r="E178" s="95">
        <f>E180</f>
        <v>5700</v>
      </c>
      <c r="F178" s="95">
        <f>F180</f>
        <v>5700</v>
      </c>
      <c r="G178" s="212">
        <f t="shared" si="6"/>
        <v>100</v>
      </c>
      <c r="H178" s="212">
        <f t="shared" si="7"/>
        <v>1000</v>
      </c>
    </row>
    <row r="179" spans="1:8" x14ac:dyDescent="0.25">
      <c r="A179" s="7"/>
      <c r="B179" s="7"/>
      <c r="C179" s="3" t="s">
        <v>702</v>
      </c>
      <c r="D179" s="95">
        <v>0</v>
      </c>
      <c r="E179" s="95">
        <v>0</v>
      </c>
      <c r="F179" s="95">
        <v>0</v>
      </c>
      <c r="G179" s="212"/>
      <c r="H179" s="212"/>
    </row>
    <row r="180" spans="1:8" ht="26.25" x14ac:dyDescent="0.25">
      <c r="A180" s="7"/>
      <c r="B180" s="7" t="s">
        <v>551</v>
      </c>
      <c r="C180" s="3" t="s">
        <v>552</v>
      </c>
      <c r="D180" s="95">
        <f>D182</f>
        <v>570</v>
      </c>
      <c r="E180" s="95">
        <f>SUM(E181:E182)</f>
        <v>5700</v>
      </c>
      <c r="F180" s="95">
        <f>SUM(F181:F182)</f>
        <v>5700</v>
      </c>
      <c r="G180" s="212">
        <f t="shared" si="6"/>
        <v>100</v>
      </c>
      <c r="H180" s="212">
        <f t="shared" si="7"/>
        <v>1000</v>
      </c>
    </row>
    <row r="181" spans="1:8" x14ac:dyDescent="0.25">
      <c r="A181" s="7"/>
      <c r="B181" s="7"/>
      <c r="C181" s="3" t="s">
        <v>174</v>
      </c>
      <c r="D181" s="95">
        <v>0</v>
      </c>
      <c r="E181" s="95">
        <v>5130</v>
      </c>
      <c r="F181" s="95">
        <v>5130</v>
      </c>
      <c r="G181" s="212">
        <f t="shared" si="6"/>
        <v>100</v>
      </c>
      <c r="H181" s="212"/>
    </row>
    <row r="182" spans="1:8" x14ac:dyDescent="0.25">
      <c r="A182" s="7"/>
      <c r="B182" s="7"/>
      <c r="C182" s="3" t="s">
        <v>115</v>
      </c>
      <c r="D182" s="95">
        <v>570</v>
      </c>
      <c r="E182" s="95">
        <v>570</v>
      </c>
      <c r="F182" s="95">
        <v>570</v>
      </c>
      <c r="G182" s="212">
        <f t="shared" si="6"/>
        <v>100</v>
      </c>
      <c r="H182" s="212">
        <f t="shared" si="7"/>
        <v>100</v>
      </c>
    </row>
    <row r="183" spans="1:8" ht="26.25" x14ac:dyDescent="0.25">
      <c r="A183" s="29" t="s">
        <v>175</v>
      </c>
      <c r="B183" s="29"/>
      <c r="C183" s="30" t="s">
        <v>176</v>
      </c>
      <c r="D183" s="102">
        <f t="shared" ref="D183:F184" si="8">D184</f>
        <v>40.200000000000003</v>
      </c>
      <c r="E183" s="102">
        <f t="shared" si="8"/>
        <v>40.200000000000003</v>
      </c>
      <c r="F183" s="102">
        <f t="shared" si="8"/>
        <v>40.193849999999998</v>
      </c>
      <c r="G183" s="210">
        <f t="shared" si="6"/>
        <v>99.984701492537297</v>
      </c>
      <c r="H183" s="210">
        <f t="shared" si="7"/>
        <v>100</v>
      </c>
    </row>
    <row r="184" spans="1:8" ht="26.25" x14ac:dyDescent="0.25">
      <c r="A184" s="31" t="s">
        <v>177</v>
      </c>
      <c r="B184" s="31"/>
      <c r="C184" s="32" t="s">
        <v>178</v>
      </c>
      <c r="D184" s="96">
        <f t="shared" si="8"/>
        <v>40.200000000000003</v>
      </c>
      <c r="E184" s="96">
        <f t="shared" si="8"/>
        <v>40.200000000000003</v>
      </c>
      <c r="F184" s="96">
        <f t="shared" si="8"/>
        <v>40.193849999999998</v>
      </c>
      <c r="G184" s="211">
        <f t="shared" si="6"/>
        <v>99.984701492537297</v>
      </c>
      <c r="H184" s="211">
        <f t="shared" si="7"/>
        <v>100</v>
      </c>
    </row>
    <row r="185" spans="1:8" ht="26.25" x14ac:dyDescent="0.25">
      <c r="A185" s="7" t="s">
        <v>179</v>
      </c>
      <c r="B185" s="7"/>
      <c r="C185" s="3" t="s">
        <v>180</v>
      </c>
      <c r="D185" s="95">
        <v>40.200000000000003</v>
      </c>
      <c r="E185" s="95">
        <v>40.200000000000003</v>
      </c>
      <c r="F185" s="95">
        <f>F186</f>
        <v>40.193849999999998</v>
      </c>
      <c r="G185" s="212">
        <f t="shared" si="6"/>
        <v>99.984701492537297</v>
      </c>
      <c r="H185" s="212">
        <f t="shared" si="7"/>
        <v>100</v>
      </c>
    </row>
    <row r="186" spans="1:8" ht="26.25" x14ac:dyDescent="0.25">
      <c r="A186" s="7"/>
      <c r="B186" s="7" t="s">
        <v>551</v>
      </c>
      <c r="C186" s="3" t="s">
        <v>552</v>
      </c>
      <c r="D186" s="95">
        <v>40.200000000000003</v>
      </c>
      <c r="E186" s="95">
        <v>40.200000000000003</v>
      </c>
      <c r="F186" s="95">
        <v>40.193849999999998</v>
      </c>
      <c r="G186" s="212">
        <f t="shared" si="6"/>
        <v>99.984701492537297</v>
      </c>
      <c r="H186" s="212">
        <f t="shared" si="7"/>
        <v>100</v>
      </c>
    </row>
    <row r="187" spans="1:8" ht="25.5" x14ac:dyDescent="0.25">
      <c r="A187" s="29" t="s">
        <v>808</v>
      </c>
      <c r="B187" s="29"/>
      <c r="C187" s="207" t="s">
        <v>821</v>
      </c>
      <c r="D187" s="102">
        <v>0</v>
      </c>
      <c r="E187" s="102">
        <f t="shared" ref="E187:F189" si="9">E188</f>
        <v>10</v>
      </c>
      <c r="F187" s="102">
        <f t="shared" si="9"/>
        <v>10</v>
      </c>
      <c r="G187" s="210">
        <f t="shared" si="6"/>
        <v>100</v>
      </c>
      <c r="H187" s="210"/>
    </row>
    <row r="188" spans="1:8" ht="26.25" x14ac:dyDescent="0.25">
      <c r="A188" s="31" t="s">
        <v>809</v>
      </c>
      <c r="B188" s="31"/>
      <c r="C188" s="32" t="s">
        <v>820</v>
      </c>
      <c r="D188" s="96">
        <v>0</v>
      </c>
      <c r="E188" s="96">
        <f t="shared" si="9"/>
        <v>10</v>
      </c>
      <c r="F188" s="96">
        <f t="shared" si="9"/>
        <v>10</v>
      </c>
      <c r="G188" s="211">
        <f t="shared" si="6"/>
        <v>100</v>
      </c>
      <c r="H188" s="211"/>
    </row>
    <row r="189" spans="1:8" ht="26.25" x14ac:dyDescent="0.25">
      <c r="A189" s="7" t="s">
        <v>810</v>
      </c>
      <c r="B189" s="7"/>
      <c r="C189" s="3" t="s">
        <v>180</v>
      </c>
      <c r="D189" s="95">
        <v>0</v>
      </c>
      <c r="E189" s="95">
        <f t="shared" si="9"/>
        <v>10</v>
      </c>
      <c r="F189" s="95">
        <f t="shared" si="9"/>
        <v>10</v>
      </c>
      <c r="G189" s="212">
        <f t="shared" si="6"/>
        <v>100</v>
      </c>
      <c r="H189" s="212"/>
    </row>
    <row r="190" spans="1:8" ht="26.25" x14ac:dyDescent="0.25">
      <c r="A190" s="7"/>
      <c r="B190" s="7" t="s">
        <v>551</v>
      </c>
      <c r="C190" s="3" t="s">
        <v>552</v>
      </c>
      <c r="D190" s="95">
        <v>0</v>
      </c>
      <c r="E190" s="95">
        <v>10</v>
      </c>
      <c r="F190" s="95">
        <v>10</v>
      </c>
      <c r="G190" s="212">
        <f t="shared" si="6"/>
        <v>100</v>
      </c>
      <c r="H190" s="212"/>
    </row>
    <row r="191" spans="1:8" ht="26.25" x14ac:dyDescent="0.25">
      <c r="A191" s="27" t="s">
        <v>181</v>
      </c>
      <c r="B191" s="27"/>
      <c r="C191" s="35" t="s">
        <v>182</v>
      </c>
      <c r="D191" s="97">
        <f>D192+D196+D200+D204</f>
        <v>405.5</v>
      </c>
      <c r="E191" s="97">
        <f>E192+E196+E200+E204</f>
        <v>405.5</v>
      </c>
      <c r="F191" s="97">
        <f>F192+F196+F200+F204</f>
        <v>405.48</v>
      </c>
      <c r="G191" s="209">
        <f t="shared" si="6"/>
        <v>99.995067817509252</v>
      </c>
      <c r="H191" s="209">
        <f t="shared" si="7"/>
        <v>100</v>
      </c>
    </row>
    <row r="192" spans="1:8" ht="26.25" x14ac:dyDescent="0.25">
      <c r="A192" s="41" t="s">
        <v>183</v>
      </c>
      <c r="B192" s="41"/>
      <c r="C192" s="42" t="s">
        <v>184</v>
      </c>
      <c r="D192" s="102">
        <f t="shared" ref="D192:F193" si="10">D193</f>
        <v>300</v>
      </c>
      <c r="E192" s="102">
        <f t="shared" si="10"/>
        <v>300</v>
      </c>
      <c r="F192" s="102">
        <f t="shared" si="10"/>
        <v>300</v>
      </c>
      <c r="G192" s="210">
        <f t="shared" si="6"/>
        <v>100</v>
      </c>
      <c r="H192" s="210">
        <f t="shared" si="7"/>
        <v>100</v>
      </c>
    </row>
    <row r="193" spans="1:8" ht="26.25" x14ac:dyDescent="0.25">
      <c r="A193" s="31" t="s">
        <v>185</v>
      </c>
      <c r="B193" s="31"/>
      <c r="C193" s="32" t="s">
        <v>186</v>
      </c>
      <c r="D193" s="96">
        <f t="shared" si="10"/>
        <v>300</v>
      </c>
      <c r="E193" s="96">
        <f t="shared" si="10"/>
        <v>300</v>
      </c>
      <c r="F193" s="96">
        <f t="shared" si="10"/>
        <v>300</v>
      </c>
      <c r="G193" s="211">
        <f t="shared" si="6"/>
        <v>100</v>
      </c>
      <c r="H193" s="211">
        <f t="shared" si="7"/>
        <v>100</v>
      </c>
    </row>
    <row r="194" spans="1:8" ht="26.25" x14ac:dyDescent="0.25">
      <c r="A194" s="7" t="s">
        <v>187</v>
      </c>
      <c r="B194" s="7"/>
      <c r="C194" s="43" t="s">
        <v>188</v>
      </c>
      <c r="D194" s="95">
        <v>300</v>
      </c>
      <c r="E194" s="95">
        <v>300</v>
      </c>
      <c r="F194" s="95">
        <v>300</v>
      </c>
      <c r="G194" s="212">
        <f t="shared" si="6"/>
        <v>100</v>
      </c>
      <c r="H194" s="212">
        <f t="shared" si="7"/>
        <v>100</v>
      </c>
    </row>
    <row r="195" spans="1:8" ht="26.25" x14ac:dyDescent="0.25">
      <c r="A195" s="7"/>
      <c r="B195" s="7" t="s">
        <v>551</v>
      </c>
      <c r="C195" s="3" t="s">
        <v>552</v>
      </c>
      <c r="D195" s="95">
        <v>300</v>
      </c>
      <c r="E195" s="95">
        <v>300</v>
      </c>
      <c r="F195" s="95">
        <v>300</v>
      </c>
      <c r="G195" s="212">
        <f t="shared" si="6"/>
        <v>100</v>
      </c>
      <c r="H195" s="212">
        <f t="shared" si="7"/>
        <v>100</v>
      </c>
    </row>
    <row r="196" spans="1:8" ht="26.25" x14ac:dyDescent="0.25">
      <c r="A196" s="29" t="s">
        <v>189</v>
      </c>
      <c r="B196" s="29"/>
      <c r="C196" s="30" t="s">
        <v>190</v>
      </c>
      <c r="D196" s="102">
        <f t="shared" ref="D196:F197" si="11">D197</f>
        <v>19</v>
      </c>
      <c r="E196" s="102">
        <f t="shared" si="11"/>
        <v>19</v>
      </c>
      <c r="F196" s="102">
        <f t="shared" si="11"/>
        <v>18.98</v>
      </c>
      <c r="G196" s="210">
        <f t="shared" ref="G196:G259" si="12">F196/E196*100</f>
        <v>99.894736842105274</v>
      </c>
      <c r="H196" s="210">
        <f t="shared" ref="H196:H258" si="13">E196/D196*100</f>
        <v>100</v>
      </c>
    </row>
    <row r="197" spans="1:8" ht="26.25" x14ac:dyDescent="0.25">
      <c r="A197" s="31" t="s">
        <v>191</v>
      </c>
      <c r="B197" s="31"/>
      <c r="C197" s="32" t="s">
        <v>192</v>
      </c>
      <c r="D197" s="96">
        <f t="shared" si="11"/>
        <v>19</v>
      </c>
      <c r="E197" s="96">
        <f t="shared" si="11"/>
        <v>19</v>
      </c>
      <c r="F197" s="96">
        <f t="shared" si="11"/>
        <v>18.98</v>
      </c>
      <c r="G197" s="211">
        <f t="shared" si="12"/>
        <v>99.894736842105274</v>
      </c>
      <c r="H197" s="211">
        <f t="shared" si="13"/>
        <v>100</v>
      </c>
    </row>
    <row r="198" spans="1:8" ht="26.25" x14ac:dyDescent="0.25">
      <c r="A198" s="7" t="s">
        <v>193</v>
      </c>
      <c r="B198" s="7"/>
      <c r="C198" s="3" t="s">
        <v>194</v>
      </c>
      <c r="D198" s="95">
        <v>19</v>
      </c>
      <c r="E198" s="95">
        <v>19</v>
      </c>
      <c r="F198" s="95">
        <f>F199</f>
        <v>18.98</v>
      </c>
      <c r="G198" s="212">
        <f t="shared" si="12"/>
        <v>99.894736842105274</v>
      </c>
      <c r="H198" s="212">
        <f t="shared" si="13"/>
        <v>100</v>
      </c>
    </row>
    <row r="199" spans="1:8" ht="26.25" x14ac:dyDescent="0.25">
      <c r="A199" s="7"/>
      <c r="B199" s="7" t="s">
        <v>551</v>
      </c>
      <c r="C199" s="3" t="s">
        <v>552</v>
      </c>
      <c r="D199" s="95">
        <v>19</v>
      </c>
      <c r="E199" s="95">
        <v>19</v>
      </c>
      <c r="F199" s="95">
        <v>18.98</v>
      </c>
      <c r="G199" s="212">
        <f t="shared" si="12"/>
        <v>99.894736842105274</v>
      </c>
      <c r="H199" s="212">
        <f t="shared" si="13"/>
        <v>100</v>
      </c>
    </row>
    <row r="200" spans="1:8" ht="26.25" x14ac:dyDescent="0.25">
      <c r="A200" s="29" t="s">
        <v>195</v>
      </c>
      <c r="B200" s="29"/>
      <c r="C200" s="30" t="s">
        <v>196</v>
      </c>
      <c r="D200" s="102">
        <f t="shared" ref="D200:F201" si="14">D201</f>
        <v>26.5</v>
      </c>
      <c r="E200" s="102">
        <f t="shared" si="14"/>
        <v>26.5</v>
      </c>
      <c r="F200" s="102">
        <f t="shared" si="14"/>
        <v>26.5</v>
      </c>
      <c r="G200" s="210">
        <f t="shared" si="12"/>
        <v>100</v>
      </c>
      <c r="H200" s="210">
        <f t="shared" si="13"/>
        <v>100</v>
      </c>
    </row>
    <row r="201" spans="1:8" ht="26.25" x14ac:dyDescent="0.25">
      <c r="A201" s="31" t="s">
        <v>197</v>
      </c>
      <c r="B201" s="31"/>
      <c r="C201" s="32" t="s">
        <v>198</v>
      </c>
      <c r="D201" s="96">
        <f t="shared" si="14"/>
        <v>26.5</v>
      </c>
      <c r="E201" s="96">
        <f t="shared" si="14"/>
        <v>26.5</v>
      </c>
      <c r="F201" s="96">
        <f t="shared" si="14"/>
        <v>26.5</v>
      </c>
      <c r="G201" s="211">
        <f t="shared" si="12"/>
        <v>100</v>
      </c>
      <c r="H201" s="211">
        <f t="shared" si="13"/>
        <v>100</v>
      </c>
    </row>
    <row r="202" spans="1:8" ht="26.25" x14ac:dyDescent="0.25">
      <c r="A202" s="7" t="s">
        <v>199</v>
      </c>
      <c r="B202" s="7"/>
      <c r="C202" s="3" t="s">
        <v>200</v>
      </c>
      <c r="D202" s="107">
        <v>26.5</v>
      </c>
      <c r="E202" s="107">
        <v>26.5</v>
      </c>
      <c r="F202" s="107">
        <v>26.5</v>
      </c>
      <c r="G202" s="214">
        <f t="shared" si="12"/>
        <v>100</v>
      </c>
      <c r="H202" s="214">
        <f t="shared" si="13"/>
        <v>100</v>
      </c>
    </row>
    <row r="203" spans="1:8" ht="26.25" x14ac:dyDescent="0.25">
      <c r="A203" s="7"/>
      <c r="B203" s="7" t="s">
        <v>551</v>
      </c>
      <c r="C203" s="3" t="s">
        <v>552</v>
      </c>
      <c r="D203" s="107">
        <v>26.5</v>
      </c>
      <c r="E203" s="107">
        <v>26.5</v>
      </c>
      <c r="F203" s="107">
        <v>26.5</v>
      </c>
      <c r="G203" s="214">
        <f t="shared" si="12"/>
        <v>100</v>
      </c>
      <c r="H203" s="214">
        <f t="shared" si="13"/>
        <v>100</v>
      </c>
    </row>
    <row r="204" spans="1:8" x14ac:dyDescent="0.25">
      <c r="A204" s="29" t="s">
        <v>505</v>
      </c>
      <c r="B204" s="29"/>
      <c r="C204" s="30" t="s">
        <v>201</v>
      </c>
      <c r="D204" s="102">
        <f t="shared" ref="D204:F205" si="15">D205</f>
        <v>60</v>
      </c>
      <c r="E204" s="102">
        <f t="shared" si="15"/>
        <v>60</v>
      </c>
      <c r="F204" s="102">
        <f t="shared" si="15"/>
        <v>60</v>
      </c>
      <c r="G204" s="210">
        <f t="shared" si="12"/>
        <v>100</v>
      </c>
      <c r="H204" s="210">
        <f t="shared" si="13"/>
        <v>100</v>
      </c>
    </row>
    <row r="205" spans="1:8" ht="26.25" x14ac:dyDescent="0.25">
      <c r="A205" s="31" t="s">
        <v>506</v>
      </c>
      <c r="B205" s="31"/>
      <c r="C205" s="32" t="s">
        <v>202</v>
      </c>
      <c r="D205" s="96">
        <f t="shared" si="15"/>
        <v>60</v>
      </c>
      <c r="E205" s="96">
        <f t="shared" si="15"/>
        <v>60</v>
      </c>
      <c r="F205" s="96">
        <f t="shared" si="15"/>
        <v>60</v>
      </c>
      <c r="G205" s="211">
        <f t="shared" si="12"/>
        <v>100</v>
      </c>
      <c r="H205" s="211">
        <f t="shared" si="13"/>
        <v>100</v>
      </c>
    </row>
    <row r="206" spans="1:8" ht="26.25" x14ac:dyDescent="0.25">
      <c r="A206" s="7" t="s">
        <v>671</v>
      </c>
      <c r="B206" s="7"/>
      <c r="C206" s="3" t="s">
        <v>203</v>
      </c>
      <c r="D206" s="95">
        <v>60</v>
      </c>
      <c r="E206" s="95">
        <v>60</v>
      </c>
      <c r="F206" s="95">
        <v>60</v>
      </c>
      <c r="G206" s="212">
        <f t="shared" si="12"/>
        <v>100</v>
      </c>
      <c r="H206" s="212">
        <f t="shared" si="13"/>
        <v>100</v>
      </c>
    </row>
    <row r="207" spans="1:8" ht="26.25" x14ac:dyDescent="0.25">
      <c r="A207" s="7"/>
      <c r="B207" s="7" t="s">
        <v>551</v>
      </c>
      <c r="C207" s="3" t="s">
        <v>552</v>
      </c>
      <c r="D207" s="95">
        <v>60</v>
      </c>
      <c r="E207" s="95">
        <v>60</v>
      </c>
      <c r="F207" s="95">
        <v>60</v>
      </c>
      <c r="G207" s="212">
        <f t="shared" si="12"/>
        <v>100</v>
      </c>
      <c r="H207" s="212">
        <f t="shared" si="13"/>
        <v>100</v>
      </c>
    </row>
    <row r="208" spans="1:8" ht="36" customHeight="1" x14ac:dyDescent="0.25">
      <c r="A208" s="27" t="s">
        <v>204</v>
      </c>
      <c r="B208" s="27"/>
      <c r="C208" s="35" t="s">
        <v>205</v>
      </c>
      <c r="D208" s="97">
        <f>D209+D217+D222+D230</f>
        <v>15053.184000000001</v>
      </c>
      <c r="E208" s="97">
        <f>E209+E217+E222+E230</f>
        <v>17910.996999999999</v>
      </c>
      <c r="F208" s="97">
        <f>F209+F217+F222+F230</f>
        <v>12267.61692</v>
      </c>
      <c r="G208" s="209">
        <f t="shared" si="12"/>
        <v>68.492094102857592</v>
      </c>
      <c r="H208" s="209">
        <f t="shared" si="13"/>
        <v>118.98477425108203</v>
      </c>
    </row>
    <row r="209" spans="1:8" x14ac:dyDescent="0.25">
      <c r="A209" s="31" t="s">
        <v>206</v>
      </c>
      <c r="B209" s="31"/>
      <c r="C209" s="32" t="s">
        <v>207</v>
      </c>
      <c r="D209" s="96">
        <f>D212+D210</f>
        <v>10331.884</v>
      </c>
      <c r="E209" s="96">
        <f>E212+E210</f>
        <v>12965.442999999999</v>
      </c>
      <c r="F209" s="96">
        <f>F212+F210</f>
        <v>7570.5450000000001</v>
      </c>
      <c r="G209" s="211">
        <f t="shared" si="12"/>
        <v>58.390176101194534</v>
      </c>
      <c r="H209" s="211">
        <f t="shared" si="13"/>
        <v>125.48962996487379</v>
      </c>
    </row>
    <row r="210" spans="1:8" x14ac:dyDescent="0.25">
      <c r="A210" s="7" t="s">
        <v>208</v>
      </c>
      <c r="B210" s="7"/>
      <c r="C210" s="3" t="s">
        <v>209</v>
      </c>
      <c r="D210" s="95">
        <f>D211</f>
        <v>8942.81</v>
      </c>
      <c r="E210" s="95">
        <f>E211</f>
        <v>8942.81</v>
      </c>
      <c r="F210" s="95">
        <f>F211</f>
        <v>3547.9189999999999</v>
      </c>
      <c r="G210" s="212">
        <f t="shared" si="12"/>
        <v>39.673424796009307</v>
      </c>
      <c r="H210" s="212">
        <f t="shared" si="13"/>
        <v>100</v>
      </c>
    </row>
    <row r="211" spans="1:8" x14ac:dyDescent="0.25">
      <c r="A211" s="7"/>
      <c r="B211" s="7" t="s">
        <v>490</v>
      </c>
      <c r="C211" s="3" t="s">
        <v>491</v>
      </c>
      <c r="D211" s="107">
        <v>8942.81</v>
      </c>
      <c r="E211" s="107">
        <v>8942.81</v>
      </c>
      <c r="F211" s="107">
        <v>3547.9189999999999</v>
      </c>
      <c r="G211" s="214">
        <f t="shared" si="12"/>
        <v>39.673424796009307</v>
      </c>
      <c r="H211" s="214">
        <f t="shared" si="13"/>
        <v>100</v>
      </c>
    </row>
    <row r="212" spans="1:8" ht="51.75" x14ac:dyDescent="0.25">
      <c r="A212" s="7" t="s">
        <v>211</v>
      </c>
      <c r="B212" s="7"/>
      <c r="C212" s="3" t="s">
        <v>212</v>
      </c>
      <c r="D212" s="95">
        <f>SUM(D213)</f>
        <v>1389.0740000000001</v>
      </c>
      <c r="E212" s="95">
        <f>SUM(E213)</f>
        <v>4022.6330000000003</v>
      </c>
      <c r="F212" s="95">
        <f>SUM(F213)</f>
        <v>4022.6260000000002</v>
      </c>
      <c r="G212" s="212">
        <f t="shared" si="12"/>
        <v>99.999825984622504</v>
      </c>
      <c r="H212" s="212">
        <f t="shared" si="13"/>
        <v>289.59097931427704</v>
      </c>
    </row>
    <row r="213" spans="1:8" x14ac:dyDescent="0.25">
      <c r="A213" s="7"/>
      <c r="B213" s="7" t="s">
        <v>490</v>
      </c>
      <c r="C213" s="3" t="s">
        <v>491</v>
      </c>
      <c r="D213" s="95">
        <v>1389.0740000000001</v>
      </c>
      <c r="E213" s="95">
        <f>E216+E214+E215</f>
        <v>4022.6330000000003</v>
      </c>
      <c r="F213" s="95">
        <f>F216+F214+F215</f>
        <v>4022.6260000000002</v>
      </c>
      <c r="G213" s="212">
        <f t="shared" si="12"/>
        <v>99.999825984622504</v>
      </c>
      <c r="H213" s="212">
        <f t="shared" si="13"/>
        <v>289.59097931427704</v>
      </c>
    </row>
    <row r="214" spans="1:8" x14ac:dyDescent="0.25">
      <c r="A214" s="7"/>
      <c r="B214" s="7"/>
      <c r="C214" s="3" t="s">
        <v>213</v>
      </c>
      <c r="D214" s="95">
        <v>0</v>
      </c>
      <c r="E214" s="95">
        <v>1975.1679999999999</v>
      </c>
      <c r="F214" s="95">
        <v>1975.1658199999999</v>
      </c>
      <c r="G214" s="212">
        <f t="shared" si="12"/>
        <v>99.999889629641643</v>
      </c>
      <c r="H214" s="212"/>
    </row>
    <row r="215" spans="1:8" x14ac:dyDescent="0.25">
      <c r="A215" s="7"/>
      <c r="B215" s="7"/>
      <c r="C215" s="3" t="s">
        <v>210</v>
      </c>
      <c r="D215" s="95">
        <v>0</v>
      </c>
      <c r="E215" s="95">
        <v>658.39099999999996</v>
      </c>
      <c r="F215" s="95">
        <v>658.38860999999997</v>
      </c>
      <c r="G215" s="212">
        <f t="shared" si="12"/>
        <v>99.999636993822818</v>
      </c>
      <c r="H215" s="212"/>
    </row>
    <row r="216" spans="1:8" x14ac:dyDescent="0.25">
      <c r="A216" s="7"/>
      <c r="B216" s="7"/>
      <c r="C216" s="3" t="s">
        <v>165</v>
      </c>
      <c r="D216" s="95">
        <v>0</v>
      </c>
      <c r="E216" s="95">
        <v>1389.0740000000001</v>
      </c>
      <c r="F216" s="95">
        <v>1389.0715700000001</v>
      </c>
      <c r="G216" s="212">
        <f t="shared" si="12"/>
        <v>99.999825063315555</v>
      </c>
      <c r="H216" s="212"/>
    </row>
    <row r="217" spans="1:8" ht="26.25" x14ac:dyDescent="0.25">
      <c r="A217" s="31" t="s">
        <v>214</v>
      </c>
      <c r="B217" s="31"/>
      <c r="C217" s="32" t="s">
        <v>215</v>
      </c>
      <c r="D217" s="96">
        <f>D218</f>
        <v>1735</v>
      </c>
      <c r="E217" s="96">
        <f>E218</f>
        <v>1985.384</v>
      </c>
      <c r="F217" s="96">
        <f>F218</f>
        <v>1985.384</v>
      </c>
      <c r="G217" s="211">
        <f t="shared" si="12"/>
        <v>100</v>
      </c>
      <c r="H217" s="211">
        <f t="shared" si="13"/>
        <v>114.43135446685879</v>
      </c>
    </row>
    <row r="218" spans="1:8" ht="39" x14ac:dyDescent="0.25">
      <c r="A218" s="7" t="s">
        <v>216</v>
      </c>
      <c r="B218" s="7"/>
      <c r="C218" s="3" t="s">
        <v>217</v>
      </c>
      <c r="D218" s="95">
        <v>1735</v>
      </c>
      <c r="E218" s="95">
        <f>E221+E219+E220</f>
        <v>1985.384</v>
      </c>
      <c r="F218" s="95">
        <f>F221+F219+F220</f>
        <v>1985.384</v>
      </c>
      <c r="G218" s="212">
        <f t="shared" si="12"/>
        <v>100</v>
      </c>
      <c r="H218" s="212">
        <f t="shared" si="13"/>
        <v>114.43135446685879</v>
      </c>
    </row>
    <row r="219" spans="1:8" ht="51.75" x14ac:dyDescent="0.25">
      <c r="A219" s="7"/>
      <c r="B219" s="7" t="s">
        <v>461</v>
      </c>
      <c r="C219" s="3" t="s">
        <v>462</v>
      </c>
      <c r="D219" s="95">
        <v>0</v>
      </c>
      <c r="E219" s="95">
        <v>6.7086300000000003</v>
      </c>
      <c r="F219" s="95">
        <v>6.7086300000000003</v>
      </c>
      <c r="G219" s="212">
        <f t="shared" si="12"/>
        <v>100</v>
      </c>
      <c r="H219" s="212"/>
    </row>
    <row r="220" spans="1:8" ht="26.25" x14ac:dyDescent="0.25">
      <c r="A220" s="7"/>
      <c r="B220" s="7" t="s">
        <v>313</v>
      </c>
      <c r="C220" s="3" t="s">
        <v>314</v>
      </c>
      <c r="D220" s="95">
        <v>0</v>
      </c>
      <c r="E220" s="95">
        <v>12.99137</v>
      </c>
      <c r="F220" s="95">
        <v>12.99137</v>
      </c>
      <c r="G220" s="212">
        <f t="shared" si="12"/>
        <v>100</v>
      </c>
      <c r="H220" s="212"/>
    </row>
    <row r="221" spans="1:8" x14ac:dyDescent="0.25">
      <c r="A221" s="7"/>
      <c r="B221" s="7" t="s">
        <v>490</v>
      </c>
      <c r="C221" s="3" t="s">
        <v>491</v>
      </c>
      <c r="D221" s="95">
        <v>1735</v>
      </c>
      <c r="E221" s="95">
        <v>1965.684</v>
      </c>
      <c r="F221" s="95">
        <v>1965.684</v>
      </c>
      <c r="G221" s="212">
        <f t="shared" si="12"/>
        <v>100</v>
      </c>
      <c r="H221" s="212">
        <f t="shared" si="13"/>
        <v>113.29590778097982</v>
      </c>
    </row>
    <row r="222" spans="1:8" ht="39" x14ac:dyDescent="0.25">
      <c r="A222" s="31" t="s">
        <v>218</v>
      </c>
      <c r="B222" s="31"/>
      <c r="C222" s="32" t="s">
        <v>219</v>
      </c>
      <c r="D222" s="96">
        <f>D223+D225+D227</f>
        <v>2922.1</v>
      </c>
      <c r="E222" s="96">
        <f>E223+E225+E227</f>
        <v>2895.9700000000003</v>
      </c>
      <c r="F222" s="96">
        <f>F223+F225+F227</f>
        <v>2647.48792</v>
      </c>
      <c r="G222" s="211">
        <f t="shared" si="12"/>
        <v>91.419728795533089</v>
      </c>
      <c r="H222" s="211">
        <f t="shared" si="13"/>
        <v>99.10578008966155</v>
      </c>
    </row>
    <row r="223" spans="1:8" ht="39" x14ac:dyDescent="0.25">
      <c r="A223" s="7" t="s">
        <v>220</v>
      </c>
      <c r="B223" s="7"/>
      <c r="C223" s="3" t="s">
        <v>221</v>
      </c>
      <c r="D223" s="95">
        <v>95.1</v>
      </c>
      <c r="E223" s="95">
        <f>E224</f>
        <v>95.067120000000003</v>
      </c>
      <c r="F223" s="95">
        <f>F224</f>
        <v>95.067120000000003</v>
      </c>
      <c r="G223" s="212">
        <f t="shared" si="12"/>
        <v>100</v>
      </c>
      <c r="H223" s="212">
        <f t="shared" si="13"/>
        <v>99.965425867507889</v>
      </c>
    </row>
    <row r="224" spans="1:8" ht="26.25" x14ac:dyDescent="0.25">
      <c r="A224" s="7"/>
      <c r="B224" s="7" t="s">
        <v>313</v>
      </c>
      <c r="C224" s="3" t="s">
        <v>314</v>
      </c>
      <c r="D224" s="95">
        <v>95.1</v>
      </c>
      <c r="E224" s="95">
        <v>95.067120000000003</v>
      </c>
      <c r="F224" s="95">
        <v>95.067120000000003</v>
      </c>
      <c r="G224" s="212">
        <f t="shared" si="12"/>
        <v>100</v>
      </c>
      <c r="H224" s="212">
        <f t="shared" si="13"/>
        <v>99.965425867507889</v>
      </c>
    </row>
    <row r="225" spans="1:8" ht="64.5" x14ac:dyDescent="0.25">
      <c r="A225" s="7" t="s">
        <v>222</v>
      </c>
      <c r="B225" s="7"/>
      <c r="C225" s="44" t="s">
        <v>223</v>
      </c>
      <c r="D225" s="95">
        <v>2760.9</v>
      </c>
      <c r="E225" s="95">
        <f>E226</f>
        <v>2733.3028800000002</v>
      </c>
      <c r="F225" s="95">
        <f>F226</f>
        <v>2484.8208</v>
      </c>
      <c r="G225" s="212">
        <f t="shared" si="12"/>
        <v>90.909090909090907</v>
      </c>
      <c r="H225" s="212">
        <f t="shared" si="13"/>
        <v>99.000430294469197</v>
      </c>
    </row>
    <row r="226" spans="1:8" ht="26.25" x14ac:dyDescent="0.25">
      <c r="A226" s="7"/>
      <c r="B226" s="22" t="s">
        <v>339</v>
      </c>
      <c r="C226" s="3" t="s">
        <v>340</v>
      </c>
      <c r="D226" s="95">
        <v>2760.9</v>
      </c>
      <c r="E226" s="95">
        <v>2733.3028800000002</v>
      </c>
      <c r="F226" s="95">
        <v>2484.8208</v>
      </c>
      <c r="G226" s="212">
        <f t="shared" si="12"/>
        <v>90.909090909090907</v>
      </c>
      <c r="H226" s="212">
        <f t="shared" si="13"/>
        <v>99.000430294469197</v>
      </c>
    </row>
    <row r="227" spans="1:8" ht="51" x14ac:dyDescent="0.25">
      <c r="A227" s="7" t="s">
        <v>224</v>
      </c>
      <c r="B227" s="7"/>
      <c r="C227" s="1" t="s">
        <v>225</v>
      </c>
      <c r="D227" s="95">
        <v>66.099999999999994</v>
      </c>
      <c r="E227" s="95">
        <f>E228+E229</f>
        <v>67.600000000000009</v>
      </c>
      <c r="F227" s="95">
        <f>F228+F229</f>
        <v>67.600000000000009</v>
      </c>
      <c r="G227" s="212">
        <f t="shared" si="12"/>
        <v>100</v>
      </c>
      <c r="H227" s="212">
        <f t="shared" si="13"/>
        <v>102.2692889561271</v>
      </c>
    </row>
    <row r="228" spans="1:8" ht="51.75" x14ac:dyDescent="0.25">
      <c r="A228" s="7"/>
      <c r="B228" s="7" t="s">
        <v>461</v>
      </c>
      <c r="C228" s="3" t="s">
        <v>462</v>
      </c>
      <c r="D228" s="95">
        <v>47.8</v>
      </c>
      <c r="E228" s="95">
        <v>61.926830000000002</v>
      </c>
      <c r="F228" s="95">
        <v>61.926830000000002</v>
      </c>
      <c r="G228" s="212">
        <f t="shared" si="12"/>
        <v>100</v>
      </c>
      <c r="H228" s="212">
        <f t="shared" si="13"/>
        <v>129.55403765690377</v>
      </c>
    </row>
    <row r="229" spans="1:8" ht="26.25" x14ac:dyDescent="0.25">
      <c r="A229" s="7"/>
      <c r="B229" s="7" t="s">
        <v>313</v>
      </c>
      <c r="C229" s="3" t="s">
        <v>314</v>
      </c>
      <c r="D229" s="95">
        <v>18.3</v>
      </c>
      <c r="E229" s="95">
        <v>5.6731699999999998</v>
      </c>
      <c r="F229" s="95">
        <v>5.6731699999999998</v>
      </c>
      <c r="G229" s="212">
        <f t="shared" si="12"/>
        <v>100</v>
      </c>
      <c r="H229" s="212">
        <f t="shared" si="13"/>
        <v>31.000928961748631</v>
      </c>
    </row>
    <row r="230" spans="1:8" ht="39" x14ac:dyDescent="0.25">
      <c r="A230" s="31" t="s">
        <v>226</v>
      </c>
      <c r="B230" s="31"/>
      <c r="C230" s="32" t="s">
        <v>669</v>
      </c>
      <c r="D230" s="96">
        <f>D231</f>
        <v>64.2</v>
      </c>
      <c r="E230" s="96">
        <f>E231</f>
        <v>64.2</v>
      </c>
      <c r="F230" s="96">
        <f>F231</f>
        <v>64.2</v>
      </c>
      <c r="G230" s="211">
        <f t="shared" si="12"/>
        <v>100</v>
      </c>
      <c r="H230" s="211">
        <f t="shared" si="13"/>
        <v>100</v>
      </c>
    </row>
    <row r="231" spans="1:8" s="37" customFormat="1" ht="26.25" x14ac:dyDescent="0.25">
      <c r="A231" s="7" t="s">
        <v>227</v>
      </c>
      <c r="B231" s="11"/>
      <c r="C231" s="3" t="s">
        <v>668</v>
      </c>
      <c r="D231" s="95">
        <v>64.2</v>
      </c>
      <c r="E231" s="95">
        <v>64.2</v>
      </c>
      <c r="F231" s="95">
        <v>64.2</v>
      </c>
      <c r="G231" s="212">
        <f t="shared" si="12"/>
        <v>100</v>
      </c>
      <c r="H231" s="212">
        <f t="shared" si="13"/>
        <v>100</v>
      </c>
    </row>
    <row r="232" spans="1:8" s="37" customFormat="1" ht="26.25" x14ac:dyDescent="0.25">
      <c r="A232" s="7"/>
      <c r="B232" s="7" t="s">
        <v>313</v>
      </c>
      <c r="C232" s="3" t="s">
        <v>314</v>
      </c>
      <c r="D232" s="95">
        <v>64.2</v>
      </c>
      <c r="E232" s="95">
        <v>64.2</v>
      </c>
      <c r="F232" s="95">
        <v>64.2</v>
      </c>
      <c r="G232" s="212">
        <f t="shared" si="12"/>
        <v>100</v>
      </c>
      <c r="H232" s="212">
        <f t="shared" si="13"/>
        <v>100</v>
      </c>
    </row>
    <row r="233" spans="1:8" s="45" customFormat="1" ht="26.25" x14ac:dyDescent="0.25">
      <c r="A233" s="27" t="s">
        <v>228</v>
      </c>
      <c r="B233" s="27"/>
      <c r="C233" s="35" t="s">
        <v>229</v>
      </c>
      <c r="D233" s="97">
        <f>D234</f>
        <v>3644.3</v>
      </c>
      <c r="E233" s="97">
        <f>E234</f>
        <v>3644.2999999999997</v>
      </c>
      <c r="F233" s="97">
        <f>F234</f>
        <v>3439.4597100000001</v>
      </c>
      <c r="G233" s="209">
        <f t="shared" si="12"/>
        <v>94.379159509370808</v>
      </c>
      <c r="H233" s="209">
        <f t="shared" si="13"/>
        <v>99.999999999999986</v>
      </c>
    </row>
    <row r="234" spans="1:8" ht="74.25" customHeight="1" x14ac:dyDescent="0.25">
      <c r="A234" s="31" t="s">
        <v>230</v>
      </c>
      <c r="B234" s="31"/>
      <c r="C234" s="32" t="s">
        <v>734</v>
      </c>
      <c r="D234" s="96">
        <f>D235+D238+D240+D243+D245</f>
        <v>3644.3</v>
      </c>
      <c r="E234" s="96">
        <f>E235+E238+E240+E243+E245</f>
        <v>3644.2999999999997</v>
      </c>
      <c r="F234" s="96">
        <f>F235+F238+F240+F243+F245</f>
        <v>3439.4597100000001</v>
      </c>
      <c r="G234" s="211">
        <f t="shared" si="12"/>
        <v>94.379159509370808</v>
      </c>
      <c r="H234" s="211">
        <f t="shared" si="13"/>
        <v>99.999999999999986</v>
      </c>
    </row>
    <row r="235" spans="1:8" ht="25.5" x14ac:dyDescent="0.25">
      <c r="A235" s="7" t="s">
        <v>232</v>
      </c>
      <c r="B235" s="7"/>
      <c r="C235" s="23" t="s">
        <v>507</v>
      </c>
      <c r="D235" s="95">
        <v>946.2</v>
      </c>
      <c r="E235" s="95">
        <f>E236+E237</f>
        <v>938.10519999999997</v>
      </c>
      <c r="F235" s="95">
        <f>F236+F237</f>
        <v>938.10519999999997</v>
      </c>
      <c r="G235" s="212">
        <f t="shared" si="12"/>
        <v>100</v>
      </c>
      <c r="H235" s="212">
        <f t="shared" si="13"/>
        <v>99.144493764531802</v>
      </c>
    </row>
    <row r="236" spans="1:8" ht="26.25" x14ac:dyDescent="0.25">
      <c r="A236" s="7"/>
      <c r="B236" s="7" t="s">
        <v>313</v>
      </c>
      <c r="C236" s="3" t="s">
        <v>314</v>
      </c>
      <c r="D236" s="95">
        <v>897.7</v>
      </c>
      <c r="E236" s="95">
        <v>778.36419999999998</v>
      </c>
      <c r="F236" s="95">
        <v>778.36419999999998</v>
      </c>
      <c r="G236" s="212">
        <f t="shared" si="12"/>
        <v>100</v>
      </c>
      <c r="H236" s="212">
        <f t="shared" si="13"/>
        <v>86.70649437451263</v>
      </c>
    </row>
    <row r="237" spans="1:8" x14ac:dyDescent="0.25">
      <c r="A237" s="7"/>
      <c r="B237" s="7" t="s">
        <v>469</v>
      </c>
      <c r="C237" s="3" t="s">
        <v>470</v>
      </c>
      <c r="D237" s="95">
        <v>48.5</v>
      </c>
      <c r="E237" s="95">
        <v>159.74100000000001</v>
      </c>
      <c r="F237" s="95">
        <v>159.74100000000001</v>
      </c>
      <c r="G237" s="212">
        <f t="shared" si="12"/>
        <v>100</v>
      </c>
      <c r="H237" s="212">
        <f t="shared" si="13"/>
        <v>329.36288659793814</v>
      </c>
    </row>
    <row r="238" spans="1:8" ht="39" x14ac:dyDescent="0.25">
      <c r="A238" s="7" t="s">
        <v>233</v>
      </c>
      <c r="B238" s="7"/>
      <c r="C238" s="12" t="s">
        <v>234</v>
      </c>
      <c r="D238" s="95">
        <v>129.69999999999999</v>
      </c>
      <c r="E238" s="95">
        <f>E239</f>
        <v>238.67713000000001</v>
      </c>
      <c r="F238" s="95">
        <f>F239</f>
        <v>216.4562</v>
      </c>
      <c r="G238" s="212">
        <f t="shared" si="12"/>
        <v>90.68996262859369</v>
      </c>
      <c r="H238" s="212">
        <f t="shared" si="13"/>
        <v>184.02245952197381</v>
      </c>
    </row>
    <row r="239" spans="1:8" ht="26.25" x14ac:dyDescent="0.25">
      <c r="A239" s="7"/>
      <c r="B239" s="7" t="s">
        <v>313</v>
      </c>
      <c r="C239" s="3" t="s">
        <v>314</v>
      </c>
      <c r="D239" s="95">
        <v>129.69999999999999</v>
      </c>
      <c r="E239" s="95">
        <v>238.67713000000001</v>
      </c>
      <c r="F239" s="95">
        <v>216.4562</v>
      </c>
      <c r="G239" s="212">
        <f t="shared" si="12"/>
        <v>90.68996262859369</v>
      </c>
      <c r="H239" s="212">
        <f t="shared" si="13"/>
        <v>184.02245952197381</v>
      </c>
    </row>
    <row r="240" spans="1:8" ht="26.25" x14ac:dyDescent="0.25">
      <c r="A240" s="7" t="s">
        <v>235</v>
      </c>
      <c r="B240" s="7"/>
      <c r="C240" s="12" t="s">
        <v>236</v>
      </c>
      <c r="D240" s="95">
        <f>SUM(D242+D241)</f>
        <v>2192.3000000000002</v>
      </c>
      <c r="E240" s="95">
        <f>SUM(E242+E241)</f>
        <v>2076.0954899999997</v>
      </c>
      <c r="F240" s="95">
        <f>SUM(F242+F241)</f>
        <v>1893.47613</v>
      </c>
      <c r="G240" s="212">
        <f t="shared" si="12"/>
        <v>91.203710962254448</v>
      </c>
      <c r="H240" s="212">
        <f t="shared" si="13"/>
        <v>94.699424804999296</v>
      </c>
    </row>
    <row r="241" spans="1:8" ht="26.25" x14ac:dyDescent="0.25">
      <c r="A241" s="7"/>
      <c r="B241" s="7" t="s">
        <v>313</v>
      </c>
      <c r="C241" s="3" t="s">
        <v>314</v>
      </c>
      <c r="D241" s="95">
        <v>1750.5</v>
      </c>
      <c r="E241" s="95">
        <v>1630.1981499999999</v>
      </c>
      <c r="F241" s="95">
        <v>1447.57879</v>
      </c>
      <c r="G241" s="212">
        <f t="shared" si="12"/>
        <v>88.797720080838033</v>
      </c>
      <c r="H241" s="212">
        <f t="shared" si="13"/>
        <v>93.127572122250783</v>
      </c>
    </row>
    <row r="242" spans="1:8" x14ac:dyDescent="0.25">
      <c r="A242" s="7"/>
      <c r="B242" s="7" t="s">
        <v>490</v>
      </c>
      <c r="C242" s="3" t="s">
        <v>491</v>
      </c>
      <c r="D242" s="95">
        <v>441.8</v>
      </c>
      <c r="E242" s="95">
        <v>445.89733999999999</v>
      </c>
      <c r="F242" s="95">
        <v>445.89733999999999</v>
      </c>
      <c r="G242" s="212">
        <f t="shared" si="12"/>
        <v>100</v>
      </c>
      <c r="H242" s="212">
        <f t="shared" si="13"/>
        <v>100.92741964689904</v>
      </c>
    </row>
    <row r="243" spans="1:8" ht="39" x14ac:dyDescent="0.25">
      <c r="A243" s="7" t="s">
        <v>696</v>
      </c>
      <c r="B243" s="7"/>
      <c r="C243" s="12" t="s">
        <v>698</v>
      </c>
      <c r="D243" s="95">
        <f>D244</f>
        <v>312</v>
      </c>
      <c r="E243" s="95">
        <f>E244</f>
        <v>312</v>
      </c>
      <c r="F243" s="95">
        <f>F244</f>
        <v>312</v>
      </c>
      <c r="G243" s="212">
        <f t="shared" si="12"/>
        <v>100</v>
      </c>
      <c r="H243" s="212">
        <f t="shared" si="13"/>
        <v>100</v>
      </c>
    </row>
    <row r="244" spans="1:8" ht="26.25" x14ac:dyDescent="0.25">
      <c r="A244" s="7"/>
      <c r="B244" s="22" t="s">
        <v>339</v>
      </c>
      <c r="C244" s="3" t="s">
        <v>340</v>
      </c>
      <c r="D244" s="95">
        <v>312</v>
      </c>
      <c r="E244" s="95">
        <v>312</v>
      </c>
      <c r="F244" s="95">
        <v>312</v>
      </c>
      <c r="G244" s="212">
        <f t="shared" si="12"/>
        <v>100</v>
      </c>
      <c r="H244" s="212">
        <f t="shared" si="13"/>
        <v>100</v>
      </c>
    </row>
    <row r="245" spans="1:8" ht="26.25" x14ac:dyDescent="0.25">
      <c r="A245" s="7" t="s">
        <v>237</v>
      </c>
      <c r="B245" s="7"/>
      <c r="C245" s="3" t="s">
        <v>238</v>
      </c>
      <c r="D245" s="95">
        <v>64.099999999999994</v>
      </c>
      <c r="E245" s="95">
        <f>E246</f>
        <v>79.422179999999997</v>
      </c>
      <c r="F245" s="95">
        <f>F246</f>
        <v>79.422179999999997</v>
      </c>
      <c r="G245" s="212">
        <f t="shared" si="12"/>
        <v>100</v>
      </c>
      <c r="H245" s="212">
        <f t="shared" si="13"/>
        <v>123.9035569422777</v>
      </c>
    </row>
    <row r="246" spans="1:8" ht="26.25" x14ac:dyDescent="0.25">
      <c r="A246" s="7"/>
      <c r="B246" s="7" t="s">
        <v>313</v>
      </c>
      <c r="C246" s="3" t="s">
        <v>314</v>
      </c>
      <c r="D246" s="95">
        <v>64.099999999999994</v>
      </c>
      <c r="E246" s="95">
        <v>79.422179999999997</v>
      </c>
      <c r="F246" s="95">
        <v>79.422179999999997</v>
      </c>
      <c r="G246" s="212">
        <f t="shared" si="12"/>
        <v>100</v>
      </c>
      <c r="H246" s="212">
        <f t="shared" si="13"/>
        <v>123.9035569422777</v>
      </c>
    </row>
    <row r="247" spans="1:8" ht="39" x14ac:dyDescent="0.25">
      <c r="A247" s="27" t="s">
        <v>240</v>
      </c>
      <c r="B247" s="27"/>
      <c r="C247" s="35" t="s">
        <v>241</v>
      </c>
      <c r="D247" s="97">
        <f>D248+D295+D304</f>
        <v>88260.27089</v>
      </c>
      <c r="E247" s="97">
        <f>E248+E295+E304</f>
        <v>93418.210550000003</v>
      </c>
      <c r="F247" s="97">
        <f>F248+F295+F304</f>
        <v>93418.185550000009</v>
      </c>
      <c r="G247" s="209">
        <f t="shared" si="12"/>
        <v>99.999973238622488</v>
      </c>
      <c r="H247" s="209">
        <f t="shared" si="13"/>
        <v>105.84401068338937</v>
      </c>
    </row>
    <row r="248" spans="1:8" ht="26.25" x14ac:dyDescent="0.25">
      <c r="A248" s="29" t="s">
        <v>242</v>
      </c>
      <c r="B248" s="29"/>
      <c r="C248" s="30" t="s">
        <v>243</v>
      </c>
      <c r="D248" s="102">
        <f>D249+D252+D261+D264+D267+D272+D275+D284</f>
        <v>86584.470889999997</v>
      </c>
      <c r="E248" s="102">
        <f>E249+E252+E261+E264+E267+E272+E275+E284</f>
        <v>91742.370040000009</v>
      </c>
      <c r="F248" s="102">
        <f>F249+F252+F261+F264+F267+F272+F275+F284</f>
        <v>91742.345040000015</v>
      </c>
      <c r="G248" s="210">
        <f t="shared" si="12"/>
        <v>99.99997274977747</v>
      </c>
      <c r="H248" s="210">
        <f t="shared" si="13"/>
        <v>105.95707185940167</v>
      </c>
    </row>
    <row r="249" spans="1:8" ht="39" x14ac:dyDescent="0.25">
      <c r="A249" s="31" t="s">
        <v>244</v>
      </c>
      <c r="B249" s="31"/>
      <c r="C249" s="32" t="s">
        <v>245</v>
      </c>
      <c r="D249" s="96">
        <f>D250</f>
        <v>41891.1</v>
      </c>
      <c r="E249" s="96">
        <f>E250</f>
        <v>41891.118479999997</v>
      </c>
      <c r="F249" s="96">
        <f>F250</f>
        <v>41891.118479999997</v>
      </c>
      <c r="G249" s="211">
        <f t="shared" si="12"/>
        <v>100</v>
      </c>
      <c r="H249" s="211">
        <f t="shared" si="13"/>
        <v>100.00004411438228</v>
      </c>
    </row>
    <row r="250" spans="1:8" ht="26.25" x14ac:dyDescent="0.25">
      <c r="A250" s="7" t="s">
        <v>246</v>
      </c>
      <c r="B250" s="7"/>
      <c r="C250" s="9" t="s">
        <v>508</v>
      </c>
      <c r="D250" s="95">
        <f>44018.7-2127.6</f>
        <v>41891.1</v>
      </c>
      <c r="E250" s="95">
        <f>E251</f>
        <v>41891.118479999997</v>
      </c>
      <c r="F250" s="95">
        <f>F251</f>
        <v>41891.118479999997</v>
      </c>
      <c r="G250" s="212">
        <f t="shared" si="12"/>
        <v>100</v>
      </c>
      <c r="H250" s="212">
        <f t="shared" si="13"/>
        <v>100.00004411438228</v>
      </c>
    </row>
    <row r="251" spans="1:8" ht="26.25" x14ac:dyDescent="0.25">
      <c r="A251" s="7"/>
      <c r="B251" s="7" t="s">
        <v>551</v>
      </c>
      <c r="C251" s="3" t="s">
        <v>552</v>
      </c>
      <c r="D251" s="95">
        <f>44018.7-2127.6</f>
        <v>41891.1</v>
      </c>
      <c r="E251" s="95">
        <v>41891.118479999997</v>
      </c>
      <c r="F251" s="95">
        <v>41891.118479999997</v>
      </c>
      <c r="G251" s="212">
        <f t="shared" si="12"/>
        <v>100</v>
      </c>
      <c r="H251" s="212">
        <f t="shared" si="13"/>
        <v>100.00004411438228</v>
      </c>
    </row>
    <row r="252" spans="1:8" ht="30" customHeight="1" x14ac:dyDescent="0.25">
      <c r="A252" s="31" t="s">
        <v>247</v>
      </c>
      <c r="B252" s="31"/>
      <c r="C252" s="32" t="s">
        <v>248</v>
      </c>
      <c r="D252" s="96">
        <f>D253+D255+D257</f>
        <v>17484.300000000003</v>
      </c>
      <c r="E252" s="96">
        <f>E253+E255+E257+E259</f>
        <v>22484.3004</v>
      </c>
      <c r="F252" s="96">
        <f>F253+F255+F257+F259</f>
        <v>22484.3004</v>
      </c>
      <c r="G252" s="211">
        <f t="shared" si="12"/>
        <v>100</v>
      </c>
      <c r="H252" s="211">
        <f t="shared" si="13"/>
        <v>128.59708652905749</v>
      </c>
    </row>
    <row r="253" spans="1:8" ht="26.25" x14ac:dyDescent="0.25">
      <c r="A253" s="7" t="s">
        <v>249</v>
      </c>
      <c r="B253" s="7"/>
      <c r="C253" s="9" t="s">
        <v>509</v>
      </c>
      <c r="D253" s="95">
        <f>D254</f>
        <v>16889.400000000001</v>
      </c>
      <c r="E253" s="95">
        <f>E254</f>
        <v>16889.400399999999</v>
      </c>
      <c r="F253" s="95">
        <f>F254</f>
        <v>16889.400399999999</v>
      </c>
      <c r="G253" s="212">
        <f t="shared" si="12"/>
        <v>100</v>
      </c>
      <c r="H253" s="212">
        <f t="shared" si="13"/>
        <v>100.00000236834936</v>
      </c>
    </row>
    <row r="254" spans="1:8" ht="26.25" x14ac:dyDescent="0.25">
      <c r="A254" s="7"/>
      <c r="B254" s="7" t="s">
        <v>551</v>
      </c>
      <c r="C254" s="3" t="s">
        <v>552</v>
      </c>
      <c r="D254" s="95">
        <v>16889.400000000001</v>
      </c>
      <c r="E254" s="95">
        <v>16889.400399999999</v>
      </c>
      <c r="F254" s="95">
        <v>16889.400399999999</v>
      </c>
      <c r="G254" s="212">
        <f t="shared" si="12"/>
        <v>100</v>
      </c>
      <c r="H254" s="212">
        <f t="shared" si="13"/>
        <v>100.00000236834936</v>
      </c>
    </row>
    <row r="255" spans="1:8" ht="26.25" x14ac:dyDescent="0.25">
      <c r="A255" s="7" t="s">
        <v>250</v>
      </c>
      <c r="B255" s="7"/>
      <c r="C255" s="9" t="s">
        <v>251</v>
      </c>
      <c r="D255" s="95">
        <v>500</v>
      </c>
      <c r="E255" s="95">
        <v>500</v>
      </c>
      <c r="F255" s="95">
        <v>500</v>
      </c>
      <c r="G255" s="212">
        <f t="shared" si="12"/>
        <v>100</v>
      </c>
      <c r="H255" s="212">
        <f t="shared" si="13"/>
        <v>100</v>
      </c>
    </row>
    <row r="256" spans="1:8" ht="26.25" x14ac:dyDescent="0.25">
      <c r="A256" s="7"/>
      <c r="B256" s="7" t="s">
        <v>551</v>
      </c>
      <c r="C256" s="3" t="s">
        <v>552</v>
      </c>
      <c r="D256" s="95">
        <v>500</v>
      </c>
      <c r="E256" s="95">
        <v>500</v>
      </c>
      <c r="F256" s="95">
        <v>500</v>
      </c>
      <c r="G256" s="212">
        <f t="shared" si="12"/>
        <v>100</v>
      </c>
      <c r="H256" s="212">
        <f t="shared" si="13"/>
        <v>100</v>
      </c>
    </row>
    <row r="257" spans="1:8" ht="26.25" x14ac:dyDescent="0.25">
      <c r="A257" s="7" t="s">
        <v>721</v>
      </c>
      <c r="B257" s="7"/>
      <c r="C257" s="3" t="s">
        <v>726</v>
      </c>
      <c r="D257" s="95">
        <v>94.9</v>
      </c>
      <c r="E257" s="95">
        <v>94.9</v>
      </c>
      <c r="F257" s="95">
        <v>94.9</v>
      </c>
      <c r="G257" s="212">
        <f t="shared" si="12"/>
        <v>100</v>
      </c>
      <c r="H257" s="212">
        <f t="shared" si="13"/>
        <v>100</v>
      </c>
    </row>
    <row r="258" spans="1:8" ht="26.25" x14ac:dyDescent="0.25">
      <c r="A258" s="7"/>
      <c r="B258" s="7" t="s">
        <v>551</v>
      </c>
      <c r="C258" s="3" t="s">
        <v>552</v>
      </c>
      <c r="D258" s="95">
        <v>94.9</v>
      </c>
      <c r="E258" s="95">
        <v>94.9</v>
      </c>
      <c r="F258" s="95">
        <v>94.9</v>
      </c>
      <c r="G258" s="212">
        <f t="shared" si="12"/>
        <v>100</v>
      </c>
      <c r="H258" s="212">
        <f t="shared" si="13"/>
        <v>100</v>
      </c>
    </row>
    <row r="259" spans="1:8" x14ac:dyDescent="0.25">
      <c r="A259" s="7" t="s">
        <v>816</v>
      </c>
      <c r="B259" s="7"/>
      <c r="C259" s="3" t="s">
        <v>817</v>
      </c>
      <c r="D259" s="95">
        <v>0</v>
      </c>
      <c r="E259" s="95">
        <v>5000</v>
      </c>
      <c r="F259" s="95">
        <v>5000</v>
      </c>
      <c r="G259" s="212">
        <f t="shared" si="12"/>
        <v>100</v>
      </c>
      <c r="H259" s="212"/>
    </row>
    <row r="260" spans="1:8" ht="26.25" x14ac:dyDescent="0.25">
      <c r="A260" s="7"/>
      <c r="B260" s="7" t="s">
        <v>551</v>
      </c>
      <c r="C260" s="3" t="s">
        <v>552</v>
      </c>
      <c r="D260" s="95">
        <v>0</v>
      </c>
      <c r="E260" s="95">
        <v>5000</v>
      </c>
      <c r="F260" s="95">
        <v>5000</v>
      </c>
      <c r="G260" s="212">
        <f t="shared" ref="G260:G324" si="16">F260/E260*100</f>
        <v>100</v>
      </c>
      <c r="H260" s="212"/>
    </row>
    <row r="261" spans="1:8" ht="26.25" x14ac:dyDescent="0.25">
      <c r="A261" s="31" t="s">
        <v>252</v>
      </c>
      <c r="B261" s="31"/>
      <c r="C261" s="32" t="s">
        <v>253</v>
      </c>
      <c r="D261" s="96">
        <f>D262</f>
        <v>1324.7</v>
      </c>
      <c r="E261" s="96">
        <f>E262</f>
        <v>1324.7</v>
      </c>
      <c r="F261" s="96">
        <f>F262</f>
        <v>1324.7</v>
      </c>
      <c r="G261" s="211">
        <f t="shared" si="16"/>
        <v>100</v>
      </c>
      <c r="H261" s="211">
        <f t="shared" ref="H261:H324" si="17">E261/D261*100</f>
        <v>100</v>
      </c>
    </row>
    <row r="262" spans="1:8" x14ac:dyDescent="0.25">
      <c r="A262" s="7" t="s">
        <v>254</v>
      </c>
      <c r="B262" s="7"/>
      <c r="C262" s="9" t="s">
        <v>510</v>
      </c>
      <c r="D262" s="95">
        <f t="shared" ref="D262:F263" si="18">1337-12.3</f>
        <v>1324.7</v>
      </c>
      <c r="E262" s="95">
        <f t="shared" si="18"/>
        <v>1324.7</v>
      </c>
      <c r="F262" s="95">
        <f t="shared" si="18"/>
        <v>1324.7</v>
      </c>
      <c r="G262" s="212">
        <f t="shared" si="16"/>
        <v>100</v>
      </c>
      <c r="H262" s="212">
        <f t="shared" si="17"/>
        <v>100</v>
      </c>
    </row>
    <row r="263" spans="1:8" ht="26.25" x14ac:dyDescent="0.25">
      <c r="A263" s="7"/>
      <c r="B263" s="7" t="s">
        <v>551</v>
      </c>
      <c r="C263" s="3" t="s">
        <v>552</v>
      </c>
      <c r="D263" s="95">
        <f t="shared" si="18"/>
        <v>1324.7</v>
      </c>
      <c r="E263" s="95">
        <f t="shared" si="18"/>
        <v>1324.7</v>
      </c>
      <c r="F263" s="95">
        <f t="shared" si="18"/>
        <v>1324.7</v>
      </c>
      <c r="G263" s="212">
        <f t="shared" si="16"/>
        <v>100</v>
      </c>
      <c r="H263" s="212">
        <f t="shared" si="17"/>
        <v>100</v>
      </c>
    </row>
    <row r="264" spans="1:8" ht="26.25" x14ac:dyDescent="0.25">
      <c r="A264" s="31" t="s">
        <v>255</v>
      </c>
      <c r="B264" s="31"/>
      <c r="C264" s="32" t="s">
        <v>256</v>
      </c>
      <c r="D264" s="96">
        <f>D265</f>
        <v>18484.099999999999</v>
      </c>
      <c r="E264" s="96">
        <f>E265</f>
        <v>18484.069920000002</v>
      </c>
      <c r="F264" s="96">
        <f>F265</f>
        <v>18484.069920000002</v>
      </c>
      <c r="G264" s="211">
        <f t="shared" si="16"/>
        <v>100</v>
      </c>
      <c r="H264" s="211">
        <f t="shared" si="17"/>
        <v>99.999837265541757</v>
      </c>
    </row>
    <row r="265" spans="1:8" x14ac:dyDescent="0.25">
      <c r="A265" s="7" t="s">
        <v>257</v>
      </c>
      <c r="B265" s="7"/>
      <c r="C265" s="9" t="s">
        <v>511</v>
      </c>
      <c r="D265" s="95">
        <f>19408.5-924.4</f>
        <v>18484.099999999999</v>
      </c>
      <c r="E265" s="95">
        <f>E266</f>
        <v>18484.069920000002</v>
      </c>
      <c r="F265" s="95">
        <f>F266</f>
        <v>18484.069920000002</v>
      </c>
      <c r="G265" s="212">
        <f t="shared" si="16"/>
        <v>100</v>
      </c>
      <c r="H265" s="212">
        <f t="shared" si="17"/>
        <v>99.999837265541757</v>
      </c>
    </row>
    <row r="266" spans="1:8" ht="26.25" x14ac:dyDescent="0.25">
      <c r="A266" s="7"/>
      <c r="B266" s="7" t="s">
        <v>551</v>
      </c>
      <c r="C266" s="3" t="s">
        <v>552</v>
      </c>
      <c r="D266" s="95">
        <f>19408.5-924.4</f>
        <v>18484.099999999999</v>
      </c>
      <c r="E266" s="95">
        <v>18484.069920000002</v>
      </c>
      <c r="F266" s="95">
        <v>18484.069920000002</v>
      </c>
      <c r="G266" s="212">
        <f t="shared" si="16"/>
        <v>100</v>
      </c>
      <c r="H266" s="212">
        <f t="shared" si="17"/>
        <v>99.999837265541757</v>
      </c>
    </row>
    <row r="267" spans="1:8" ht="26.25" x14ac:dyDescent="0.25">
      <c r="A267" s="31" t="s">
        <v>258</v>
      </c>
      <c r="B267" s="34"/>
      <c r="C267" s="32" t="s">
        <v>259</v>
      </c>
      <c r="D267" s="96">
        <f>D268+D270</f>
        <v>1562</v>
      </c>
      <c r="E267" s="96">
        <f>E268+E270</f>
        <v>1562</v>
      </c>
      <c r="F267" s="96">
        <f>F268+F270</f>
        <v>1562</v>
      </c>
      <c r="G267" s="211">
        <f t="shared" si="16"/>
        <v>100</v>
      </c>
      <c r="H267" s="211">
        <f t="shared" si="17"/>
        <v>100</v>
      </c>
    </row>
    <row r="268" spans="1:8" ht="64.5" x14ac:dyDescent="0.25">
      <c r="A268" s="7" t="s">
        <v>260</v>
      </c>
      <c r="B268" s="7"/>
      <c r="C268" s="3" t="s">
        <v>661</v>
      </c>
      <c r="D268" s="95">
        <f>D269</f>
        <v>925</v>
      </c>
      <c r="E268" s="95">
        <f>E269</f>
        <v>925</v>
      </c>
      <c r="F268" s="95">
        <f>F269</f>
        <v>925</v>
      </c>
      <c r="G268" s="212">
        <f t="shared" si="16"/>
        <v>100</v>
      </c>
      <c r="H268" s="212">
        <f t="shared" si="17"/>
        <v>100</v>
      </c>
    </row>
    <row r="269" spans="1:8" ht="26.25" x14ac:dyDescent="0.25">
      <c r="A269" s="7"/>
      <c r="B269" s="7" t="s">
        <v>551</v>
      </c>
      <c r="C269" s="3" t="s">
        <v>552</v>
      </c>
      <c r="D269" s="95">
        <v>925</v>
      </c>
      <c r="E269" s="95">
        <v>925</v>
      </c>
      <c r="F269" s="95">
        <v>925</v>
      </c>
      <c r="G269" s="212">
        <f t="shared" si="16"/>
        <v>100</v>
      </c>
      <c r="H269" s="212">
        <f t="shared" si="17"/>
        <v>100</v>
      </c>
    </row>
    <row r="270" spans="1:8" ht="51.75" x14ac:dyDescent="0.25">
      <c r="A270" s="7" t="s">
        <v>262</v>
      </c>
      <c r="B270" s="7"/>
      <c r="C270" s="3" t="s">
        <v>263</v>
      </c>
      <c r="D270" s="95">
        <f>D271</f>
        <v>637</v>
      </c>
      <c r="E270" s="95">
        <f>E271</f>
        <v>637</v>
      </c>
      <c r="F270" s="95">
        <f>F271</f>
        <v>637</v>
      </c>
      <c r="G270" s="212">
        <f t="shared" si="16"/>
        <v>100</v>
      </c>
      <c r="H270" s="212">
        <f t="shared" si="17"/>
        <v>100</v>
      </c>
    </row>
    <row r="271" spans="1:8" ht="26.25" x14ac:dyDescent="0.25">
      <c r="A271" s="7"/>
      <c r="B271" s="7" t="s">
        <v>551</v>
      </c>
      <c r="C271" s="3" t="s">
        <v>552</v>
      </c>
      <c r="D271" s="95">
        <v>637</v>
      </c>
      <c r="E271" s="95">
        <v>637</v>
      </c>
      <c r="F271" s="95">
        <v>637</v>
      </c>
      <c r="G271" s="212">
        <f t="shared" si="16"/>
        <v>100</v>
      </c>
      <c r="H271" s="212">
        <f t="shared" si="17"/>
        <v>100</v>
      </c>
    </row>
    <row r="272" spans="1:8" x14ac:dyDescent="0.25">
      <c r="A272" s="31" t="s">
        <v>264</v>
      </c>
      <c r="B272" s="34"/>
      <c r="C272" s="32" t="s">
        <v>265</v>
      </c>
      <c r="D272" s="96">
        <f t="shared" ref="D272:F273" si="19">D273</f>
        <v>50</v>
      </c>
      <c r="E272" s="96">
        <f t="shared" si="19"/>
        <v>50</v>
      </c>
      <c r="F272" s="96">
        <f t="shared" si="19"/>
        <v>50</v>
      </c>
      <c r="G272" s="211">
        <f t="shared" si="16"/>
        <v>100</v>
      </c>
      <c r="H272" s="211">
        <f t="shared" si="17"/>
        <v>100</v>
      </c>
    </row>
    <row r="273" spans="1:8" ht="26.25" x14ac:dyDescent="0.25">
      <c r="A273" s="7" t="s">
        <v>266</v>
      </c>
      <c r="B273" s="7"/>
      <c r="C273" s="3" t="s">
        <v>512</v>
      </c>
      <c r="D273" s="95">
        <f t="shared" si="19"/>
        <v>50</v>
      </c>
      <c r="E273" s="95">
        <f t="shared" si="19"/>
        <v>50</v>
      </c>
      <c r="F273" s="95">
        <f t="shared" si="19"/>
        <v>50</v>
      </c>
      <c r="G273" s="212">
        <f t="shared" si="16"/>
        <v>100</v>
      </c>
      <c r="H273" s="212">
        <f t="shared" si="17"/>
        <v>100</v>
      </c>
    </row>
    <row r="274" spans="1:8" ht="26.25" x14ac:dyDescent="0.25">
      <c r="A274" s="7"/>
      <c r="B274" s="7" t="s">
        <v>551</v>
      </c>
      <c r="C274" s="3" t="s">
        <v>552</v>
      </c>
      <c r="D274" s="95">
        <v>50</v>
      </c>
      <c r="E274" s="95">
        <v>50</v>
      </c>
      <c r="F274" s="95">
        <v>50</v>
      </c>
      <c r="G274" s="212">
        <f t="shared" si="16"/>
        <v>100</v>
      </c>
      <c r="H274" s="212">
        <f t="shared" si="17"/>
        <v>100</v>
      </c>
    </row>
    <row r="275" spans="1:8" ht="51.75" x14ac:dyDescent="0.25">
      <c r="A275" s="31" t="s">
        <v>267</v>
      </c>
      <c r="B275" s="31"/>
      <c r="C275" s="46" t="s">
        <v>268</v>
      </c>
      <c r="D275" s="96">
        <f>D276+D280+D282</f>
        <v>5788.1130000000003</v>
      </c>
      <c r="E275" s="96">
        <f>E276+E280+E282</f>
        <v>5788.1286099999998</v>
      </c>
      <c r="F275" s="96">
        <f>F276+F280+F282</f>
        <v>5788.1036100000001</v>
      </c>
      <c r="G275" s="211">
        <f t="shared" si="16"/>
        <v>99.99956808147013</v>
      </c>
      <c r="H275" s="211">
        <f t="shared" si="17"/>
        <v>100.00026969065739</v>
      </c>
    </row>
    <row r="276" spans="1:8" ht="51.75" x14ac:dyDescent="0.25">
      <c r="A276" s="7" t="s">
        <v>269</v>
      </c>
      <c r="B276" s="11"/>
      <c r="C276" s="3" t="s">
        <v>270</v>
      </c>
      <c r="D276" s="95">
        <f>D278+D279</f>
        <v>1428.7130000000002</v>
      </c>
      <c r="E276" s="95">
        <f>E278+E279</f>
        <v>1428.7128</v>
      </c>
      <c r="F276" s="95">
        <f>F278+F279</f>
        <v>1428.7128</v>
      </c>
      <c r="G276" s="212">
        <f t="shared" si="16"/>
        <v>100</v>
      </c>
      <c r="H276" s="212">
        <f t="shared" si="17"/>
        <v>99.999986001387256</v>
      </c>
    </row>
    <row r="277" spans="1:8" ht="26.25" x14ac:dyDescent="0.25">
      <c r="A277" s="7"/>
      <c r="B277" s="7" t="s">
        <v>551</v>
      </c>
      <c r="C277" s="3" t="s">
        <v>552</v>
      </c>
      <c r="D277" s="95">
        <f>D278+D279</f>
        <v>1428.7130000000002</v>
      </c>
      <c r="E277" s="95">
        <f>E278+E279</f>
        <v>1428.7128</v>
      </c>
      <c r="F277" s="95">
        <f>F278+F279</f>
        <v>1428.7128</v>
      </c>
      <c r="G277" s="212">
        <f t="shared" si="16"/>
        <v>100</v>
      </c>
      <c r="H277" s="212">
        <f t="shared" si="17"/>
        <v>99.999986001387256</v>
      </c>
    </row>
    <row r="278" spans="1:8" x14ac:dyDescent="0.25">
      <c r="A278" s="7"/>
      <c r="B278" s="7"/>
      <c r="C278" s="1" t="s">
        <v>210</v>
      </c>
      <c r="D278" s="95">
        <v>1071.5350000000001</v>
      </c>
      <c r="E278" s="95">
        <v>1071.5346</v>
      </c>
      <c r="F278" s="95">
        <v>1071.5346</v>
      </c>
      <c r="G278" s="212">
        <f t="shared" si="16"/>
        <v>100</v>
      </c>
      <c r="H278" s="212">
        <f t="shared" si="17"/>
        <v>99.999962670374728</v>
      </c>
    </row>
    <row r="279" spans="1:8" x14ac:dyDescent="0.25">
      <c r="A279" s="7"/>
      <c r="B279" s="7"/>
      <c r="C279" s="3" t="s">
        <v>165</v>
      </c>
      <c r="D279" s="95">
        <v>357.178</v>
      </c>
      <c r="E279" s="95">
        <v>357.1782</v>
      </c>
      <c r="F279" s="95">
        <v>357.1782</v>
      </c>
      <c r="G279" s="212">
        <f t="shared" si="16"/>
        <v>100</v>
      </c>
      <c r="H279" s="212">
        <f t="shared" si="17"/>
        <v>100.00005599449014</v>
      </c>
    </row>
    <row r="280" spans="1:8" ht="26.25" x14ac:dyDescent="0.25">
      <c r="A280" s="7" t="s">
        <v>272</v>
      </c>
      <c r="B280" s="11"/>
      <c r="C280" s="12" t="s">
        <v>273</v>
      </c>
      <c r="D280" s="99">
        <f>D281</f>
        <v>2995.4</v>
      </c>
      <c r="E280" s="99">
        <f>E281</f>
        <v>1671.4458099999999</v>
      </c>
      <c r="F280" s="99">
        <f>F281</f>
        <v>1671.4458099999999</v>
      </c>
      <c r="G280" s="218">
        <f t="shared" si="16"/>
        <v>100</v>
      </c>
      <c r="H280" s="218">
        <f t="shared" si="17"/>
        <v>55.800420978834211</v>
      </c>
    </row>
    <row r="281" spans="1:8" ht="26.25" x14ac:dyDescent="0.25">
      <c r="A281" s="7"/>
      <c r="B281" s="7" t="s">
        <v>551</v>
      </c>
      <c r="C281" s="3" t="s">
        <v>552</v>
      </c>
      <c r="D281" s="99">
        <v>2995.4</v>
      </c>
      <c r="E281" s="99">
        <v>1671.4458099999999</v>
      </c>
      <c r="F281" s="99">
        <v>1671.4458099999999</v>
      </c>
      <c r="G281" s="218">
        <f t="shared" si="16"/>
        <v>100</v>
      </c>
      <c r="H281" s="218">
        <f t="shared" si="17"/>
        <v>55.800420978834211</v>
      </c>
    </row>
    <row r="282" spans="1:8" ht="26.25" x14ac:dyDescent="0.25">
      <c r="A282" s="7" t="s">
        <v>682</v>
      </c>
      <c r="B282" s="7"/>
      <c r="C282" s="3" t="s">
        <v>717</v>
      </c>
      <c r="D282" s="99">
        <f>D283</f>
        <v>1364</v>
      </c>
      <c r="E282" s="99">
        <f>E283</f>
        <v>2687.97</v>
      </c>
      <c r="F282" s="99">
        <f>F283</f>
        <v>2687.9450000000002</v>
      </c>
      <c r="G282" s="218">
        <f t="shared" si="16"/>
        <v>99.999069930095956</v>
      </c>
      <c r="H282" s="218">
        <f t="shared" si="17"/>
        <v>197.06524926686214</v>
      </c>
    </row>
    <row r="283" spans="1:8" ht="26.25" x14ac:dyDescent="0.25">
      <c r="A283" s="7"/>
      <c r="B283" s="7" t="s">
        <v>551</v>
      </c>
      <c r="C283" s="3" t="s">
        <v>552</v>
      </c>
      <c r="D283" s="99">
        <v>1364</v>
      </c>
      <c r="E283" s="99">
        <v>2687.97</v>
      </c>
      <c r="F283" s="99">
        <v>2687.9450000000002</v>
      </c>
      <c r="G283" s="218">
        <f t="shared" si="16"/>
        <v>99.999069930095956</v>
      </c>
      <c r="H283" s="218">
        <f t="shared" si="17"/>
        <v>197.06524926686214</v>
      </c>
    </row>
    <row r="284" spans="1:8" s="48" customFormat="1" ht="25.5" x14ac:dyDescent="0.25">
      <c r="A284" s="13" t="s">
        <v>274</v>
      </c>
      <c r="B284" s="13"/>
      <c r="C284" s="14" t="s">
        <v>275</v>
      </c>
      <c r="D284" s="103">
        <f>D285+D290</f>
        <v>0.15789</v>
      </c>
      <c r="E284" s="103">
        <f>E285+E290</f>
        <v>158.05262999999999</v>
      </c>
      <c r="F284" s="103">
        <f>F285+F290</f>
        <v>158.05262999999999</v>
      </c>
      <c r="G284" s="219">
        <f t="shared" si="16"/>
        <v>100</v>
      </c>
      <c r="H284" s="219">
        <f t="shared" si="17"/>
        <v>100103.0020900627</v>
      </c>
    </row>
    <row r="285" spans="1:8" ht="25.5" x14ac:dyDescent="0.25">
      <c r="A285" s="15" t="s">
        <v>691</v>
      </c>
      <c r="B285" s="15"/>
      <c r="C285" s="8" t="s">
        <v>690</v>
      </c>
      <c r="D285" s="99">
        <f>D286</f>
        <v>5.2630000000000003E-2</v>
      </c>
      <c r="E285" s="99">
        <f>E286</f>
        <v>52.68421</v>
      </c>
      <c r="F285" s="99">
        <f>F286</f>
        <v>52.68421</v>
      </c>
      <c r="G285" s="218">
        <f t="shared" si="16"/>
        <v>100</v>
      </c>
      <c r="H285" s="218">
        <f t="shared" si="17"/>
        <v>100103.0020900627</v>
      </c>
    </row>
    <row r="286" spans="1:8" ht="25.5" x14ac:dyDescent="0.25">
      <c r="A286" s="16"/>
      <c r="B286" s="15" t="s">
        <v>551</v>
      </c>
      <c r="C286" s="1" t="s">
        <v>552</v>
      </c>
      <c r="D286" s="99">
        <f>D289</f>
        <v>5.2630000000000003E-2</v>
      </c>
      <c r="E286" s="99">
        <f>E289+E288+E287</f>
        <v>52.68421</v>
      </c>
      <c r="F286" s="99">
        <f>F289+F288+F287</f>
        <v>52.68421</v>
      </c>
      <c r="G286" s="218">
        <f t="shared" si="16"/>
        <v>100</v>
      </c>
      <c r="H286" s="218">
        <f t="shared" si="17"/>
        <v>100103.0020900627</v>
      </c>
    </row>
    <row r="287" spans="1:8" x14ac:dyDescent="0.25">
      <c r="A287" s="16"/>
      <c r="B287" s="15"/>
      <c r="C287" s="1" t="s">
        <v>213</v>
      </c>
      <c r="D287" s="99">
        <v>0</v>
      </c>
      <c r="E287" s="106">
        <v>50</v>
      </c>
      <c r="F287" s="106">
        <v>50</v>
      </c>
      <c r="G287" s="218">
        <f t="shared" si="16"/>
        <v>100</v>
      </c>
      <c r="H287" s="218"/>
    </row>
    <row r="288" spans="1:8" x14ac:dyDescent="0.25">
      <c r="A288" s="16"/>
      <c r="B288" s="15"/>
      <c r="C288" s="1" t="s">
        <v>210</v>
      </c>
      <c r="D288" s="99">
        <v>0</v>
      </c>
      <c r="E288" s="106">
        <v>2.63158</v>
      </c>
      <c r="F288" s="106">
        <v>2.63158</v>
      </c>
      <c r="G288" s="218">
        <f t="shared" si="16"/>
        <v>100</v>
      </c>
      <c r="H288" s="218"/>
    </row>
    <row r="289" spans="1:8" x14ac:dyDescent="0.25">
      <c r="A289" s="16"/>
      <c r="B289" s="15"/>
      <c r="C289" s="3" t="s">
        <v>165</v>
      </c>
      <c r="D289" s="99">
        <v>5.2630000000000003E-2</v>
      </c>
      <c r="E289" s="99">
        <v>5.2630000000000003E-2</v>
      </c>
      <c r="F289" s="99">
        <v>5.2630000000000003E-2</v>
      </c>
      <c r="G289" s="218">
        <f t="shared" si="16"/>
        <v>100</v>
      </c>
      <c r="H289" s="218">
        <f t="shared" si="17"/>
        <v>100</v>
      </c>
    </row>
    <row r="290" spans="1:8" x14ac:dyDescent="0.25">
      <c r="A290" s="15" t="s">
        <v>692</v>
      </c>
      <c r="B290" s="15"/>
      <c r="C290" s="8" t="s">
        <v>693</v>
      </c>
      <c r="D290" s="99">
        <f>D291</f>
        <v>0.10526000000000001</v>
      </c>
      <c r="E290" s="99">
        <f>E291</f>
        <v>105.36842</v>
      </c>
      <c r="F290" s="99">
        <f>F291</f>
        <v>105.36842</v>
      </c>
      <c r="G290" s="218">
        <f t="shared" si="16"/>
        <v>100</v>
      </c>
      <c r="H290" s="218">
        <f t="shared" si="17"/>
        <v>100103.0020900627</v>
      </c>
    </row>
    <row r="291" spans="1:8" ht="25.5" x14ac:dyDescent="0.25">
      <c r="A291" s="16"/>
      <c r="B291" s="15" t="s">
        <v>551</v>
      </c>
      <c r="C291" s="1" t="s">
        <v>552</v>
      </c>
      <c r="D291" s="99">
        <f>D294</f>
        <v>0.10526000000000001</v>
      </c>
      <c r="E291" s="99">
        <f>E294+E292+E293</f>
        <v>105.36842</v>
      </c>
      <c r="F291" s="99">
        <f>F294+F292+F293</f>
        <v>105.36842</v>
      </c>
      <c r="G291" s="218">
        <f t="shared" si="16"/>
        <v>100</v>
      </c>
      <c r="H291" s="218">
        <f t="shared" si="17"/>
        <v>100103.0020900627</v>
      </c>
    </row>
    <row r="292" spans="1:8" x14ac:dyDescent="0.25">
      <c r="A292" s="16"/>
      <c r="B292" s="15"/>
      <c r="C292" s="1" t="s">
        <v>213</v>
      </c>
      <c r="D292" s="99">
        <v>0</v>
      </c>
      <c r="E292" s="99">
        <v>100</v>
      </c>
      <c r="F292" s="99">
        <v>100</v>
      </c>
      <c r="G292" s="218">
        <f t="shared" si="16"/>
        <v>100</v>
      </c>
      <c r="H292" s="218"/>
    </row>
    <row r="293" spans="1:8" x14ac:dyDescent="0.25">
      <c r="A293" s="16"/>
      <c r="B293" s="15"/>
      <c r="C293" s="1" t="s">
        <v>210</v>
      </c>
      <c r="D293" s="99">
        <v>0</v>
      </c>
      <c r="E293" s="99">
        <v>5.2631600000000001</v>
      </c>
      <c r="F293" s="99">
        <v>5.2631600000000001</v>
      </c>
      <c r="G293" s="218">
        <f t="shared" si="16"/>
        <v>100</v>
      </c>
      <c r="H293" s="218"/>
    </row>
    <row r="294" spans="1:8" x14ac:dyDescent="0.25">
      <c r="A294" s="16"/>
      <c r="B294" s="15"/>
      <c r="C294" s="3" t="s">
        <v>165</v>
      </c>
      <c r="D294" s="99">
        <v>0.10526000000000001</v>
      </c>
      <c r="E294" s="99">
        <v>0.10526000000000001</v>
      </c>
      <c r="F294" s="99">
        <v>0.10526000000000001</v>
      </c>
      <c r="G294" s="218">
        <f t="shared" si="16"/>
        <v>100</v>
      </c>
      <c r="H294" s="218">
        <f t="shared" si="17"/>
        <v>100</v>
      </c>
    </row>
    <row r="295" spans="1:8" x14ac:dyDescent="0.25">
      <c r="A295" s="29" t="s">
        <v>276</v>
      </c>
      <c r="B295" s="29"/>
      <c r="C295" s="30" t="s">
        <v>277</v>
      </c>
      <c r="D295" s="102">
        <f>D296</f>
        <v>307</v>
      </c>
      <c r="E295" s="102">
        <f>E296</f>
        <v>307</v>
      </c>
      <c r="F295" s="102">
        <f>F296</f>
        <v>307</v>
      </c>
      <c r="G295" s="210">
        <f t="shared" si="16"/>
        <v>100</v>
      </c>
      <c r="H295" s="210">
        <f t="shared" si="17"/>
        <v>100</v>
      </c>
    </row>
    <row r="296" spans="1:8" ht="26.25" x14ac:dyDescent="0.25">
      <c r="A296" s="31" t="s">
        <v>278</v>
      </c>
      <c r="B296" s="31"/>
      <c r="C296" s="32" t="s">
        <v>279</v>
      </c>
      <c r="D296" s="96">
        <f>D299+D301</f>
        <v>307</v>
      </c>
      <c r="E296" s="96">
        <f>E299+E301+E297</f>
        <v>307</v>
      </c>
      <c r="F296" s="96">
        <f>F299+F301+F297</f>
        <v>307</v>
      </c>
      <c r="G296" s="211">
        <f t="shared" si="16"/>
        <v>100</v>
      </c>
      <c r="H296" s="211">
        <f t="shared" si="17"/>
        <v>100</v>
      </c>
    </row>
    <row r="297" spans="1:8" x14ac:dyDescent="0.25">
      <c r="A297" s="15" t="s">
        <v>815</v>
      </c>
      <c r="B297" s="15"/>
      <c r="C297" s="1" t="s">
        <v>283</v>
      </c>
      <c r="D297" s="95">
        <v>0</v>
      </c>
      <c r="E297" s="95">
        <f>E298</f>
        <v>150</v>
      </c>
      <c r="F297" s="95">
        <f>F298</f>
        <v>150</v>
      </c>
      <c r="G297" s="212">
        <f>F297/E297*100</f>
        <v>100</v>
      </c>
      <c r="H297" s="212"/>
    </row>
    <row r="298" spans="1:8" ht="26.25" x14ac:dyDescent="0.25">
      <c r="A298" s="15"/>
      <c r="B298" s="7" t="s">
        <v>551</v>
      </c>
      <c r="C298" s="3" t="s">
        <v>552</v>
      </c>
      <c r="D298" s="95">
        <v>0</v>
      </c>
      <c r="E298" s="95">
        <v>150</v>
      </c>
      <c r="F298" s="95">
        <v>150</v>
      </c>
      <c r="G298" s="212">
        <f>F298/E298*100</f>
        <v>100</v>
      </c>
      <c r="H298" s="212"/>
    </row>
    <row r="299" spans="1:8" ht="90" x14ac:dyDescent="0.25">
      <c r="A299" s="7" t="s">
        <v>280</v>
      </c>
      <c r="B299" s="7"/>
      <c r="C299" s="3" t="s">
        <v>281</v>
      </c>
      <c r="D299" s="95">
        <v>157</v>
      </c>
      <c r="E299" s="95">
        <v>157</v>
      </c>
      <c r="F299" s="95">
        <v>157</v>
      </c>
      <c r="G299" s="212">
        <f t="shared" si="16"/>
        <v>100</v>
      </c>
      <c r="H299" s="212">
        <f t="shared" si="17"/>
        <v>100</v>
      </c>
    </row>
    <row r="300" spans="1:8" ht="26.25" x14ac:dyDescent="0.25">
      <c r="A300" s="7"/>
      <c r="B300" s="7" t="s">
        <v>551</v>
      </c>
      <c r="C300" s="3" t="s">
        <v>552</v>
      </c>
      <c r="D300" s="95">
        <v>157</v>
      </c>
      <c r="E300" s="95">
        <v>157</v>
      </c>
      <c r="F300" s="95">
        <v>157</v>
      </c>
      <c r="G300" s="212">
        <f t="shared" si="16"/>
        <v>100</v>
      </c>
      <c r="H300" s="212">
        <f t="shared" si="17"/>
        <v>100</v>
      </c>
    </row>
    <row r="301" spans="1:8" x14ac:dyDescent="0.25">
      <c r="A301" s="15" t="s">
        <v>282</v>
      </c>
      <c r="B301" s="15"/>
      <c r="C301" s="1" t="s">
        <v>283</v>
      </c>
      <c r="D301" s="95">
        <v>150</v>
      </c>
      <c r="E301" s="95">
        <v>0</v>
      </c>
      <c r="F301" s="95">
        <v>0</v>
      </c>
      <c r="G301" s="212"/>
      <c r="H301" s="212">
        <f t="shared" si="17"/>
        <v>0</v>
      </c>
    </row>
    <row r="302" spans="1:8" ht="26.25" x14ac:dyDescent="0.25">
      <c r="A302" s="15"/>
      <c r="B302" s="7" t="s">
        <v>551</v>
      </c>
      <c r="C302" s="3" t="s">
        <v>552</v>
      </c>
      <c r="D302" s="95">
        <v>150</v>
      </c>
      <c r="E302" s="95">
        <v>0</v>
      </c>
      <c r="F302" s="95">
        <v>0</v>
      </c>
      <c r="G302" s="212"/>
      <c r="H302" s="212">
        <f t="shared" si="17"/>
        <v>0</v>
      </c>
    </row>
    <row r="303" spans="1:8" x14ac:dyDescent="0.25">
      <c r="A303" s="7"/>
      <c r="B303" s="7"/>
      <c r="C303" s="1" t="s">
        <v>165</v>
      </c>
      <c r="D303" s="95">
        <v>150</v>
      </c>
      <c r="E303" s="95">
        <v>0</v>
      </c>
      <c r="F303" s="95">
        <v>0</v>
      </c>
      <c r="G303" s="212"/>
      <c r="H303" s="212">
        <f t="shared" si="17"/>
        <v>0</v>
      </c>
    </row>
    <row r="304" spans="1:8" x14ac:dyDescent="0.25">
      <c r="A304" s="29" t="s">
        <v>284</v>
      </c>
      <c r="B304" s="29"/>
      <c r="C304" s="30" t="s">
        <v>285</v>
      </c>
      <c r="D304" s="102">
        <f t="shared" ref="D304:F305" si="20">D305</f>
        <v>1368.8</v>
      </c>
      <c r="E304" s="102">
        <f t="shared" si="20"/>
        <v>1368.84051</v>
      </c>
      <c r="F304" s="102">
        <f t="shared" si="20"/>
        <v>1368.84051</v>
      </c>
      <c r="G304" s="210">
        <f t="shared" si="16"/>
        <v>100</v>
      </c>
      <c r="H304" s="210">
        <f t="shared" si="17"/>
        <v>100.00295952659263</v>
      </c>
    </row>
    <row r="305" spans="1:8" ht="51.75" x14ac:dyDescent="0.25">
      <c r="A305" s="31" t="s">
        <v>286</v>
      </c>
      <c r="B305" s="31"/>
      <c r="C305" s="32" t="s">
        <v>287</v>
      </c>
      <c r="D305" s="96">
        <f t="shared" si="20"/>
        <v>1368.8</v>
      </c>
      <c r="E305" s="96">
        <f t="shared" si="20"/>
        <v>1368.84051</v>
      </c>
      <c r="F305" s="96">
        <f t="shared" si="20"/>
        <v>1368.84051</v>
      </c>
      <c r="G305" s="211">
        <f t="shared" si="16"/>
        <v>100</v>
      </c>
      <c r="H305" s="211">
        <f t="shared" si="17"/>
        <v>100.00295952659263</v>
      </c>
    </row>
    <row r="306" spans="1:8" ht="26.25" x14ac:dyDescent="0.25">
      <c r="A306" s="7" t="s">
        <v>288</v>
      </c>
      <c r="B306" s="7"/>
      <c r="C306" s="3" t="s">
        <v>662</v>
      </c>
      <c r="D306" s="95">
        <f>1396.2-27.4</f>
        <v>1368.8</v>
      </c>
      <c r="E306" s="95">
        <f>E307</f>
        <v>1368.84051</v>
      </c>
      <c r="F306" s="95">
        <f>F307</f>
        <v>1368.84051</v>
      </c>
      <c r="G306" s="212">
        <f t="shared" si="16"/>
        <v>100</v>
      </c>
      <c r="H306" s="212">
        <f t="shared" si="17"/>
        <v>100.00295952659263</v>
      </c>
    </row>
    <row r="307" spans="1:8" ht="26.25" x14ac:dyDescent="0.25">
      <c r="A307" s="7"/>
      <c r="B307" s="7" t="s">
        <v>551</v>
      </c>
      <c r="C307" s="3" t="s">
        <v>552</v>
      </c>
      <c r="D307" s="95">
        <f>1396.2-27.4</f>
        <v>1368.8</v>
      </c>
      <c r="E307" s="95">
        <v>1368.84051</v>
      </c>
      <c r="F307" s="95">
        <v>1368.84051</v>
      </c>
      <c r="G307" s="212">
        <f t="shared" si="16"/>
        <v>100</v>
      </c>
      <c r="H307" s="212">
        <f t="shared" si="17"/>
        <v>100.00295952659263</v>
      </c>
    </row>
    <row r="308" spans="1:8" ht="26.25" x14ac:dyDescent="0.25">
      <c r="A308" s="27" t="s">
        <v>289</v>
      </c>
      <c r="B308" s="27"/>
      <c r="C308" s="35" t="s">
        <v>290</v>
      </c>
      <c r="D308" s="97">
        <f>D309+D318</f>
        <v>5195.9367299999994</v>
      </c>
      <c r="E308" s="97">
        <f>E309+E318</f>
        <v>5882.92083</v>
      </c>
      <c r="F308" s="97">
        <f>F309+F318</f>
        <v>5804.0307400000002</v>
      </c>
      <c r="G308" s="209">
        <f t="shared" si="16"/>
        <v>98.658997931814767</v>
      </c>
      <c r="H308" s="209">
        <f t="shared" si="17"/>
        <v>113.22156399698886</v>
      </c>
    </row>
    <row r="309" spans="1:8" ht="39" x14ac:dyDescent="0.25">
      <c r="A309" s="31" t="s">
        <v>291</v>
      </c>
      <c r="B309" s="34"/>
      <c r="C309" s="32" t="s">
        <v>292</v>
      </c>
      <c r="D309" s="96">
        <f>D310+D312</f>
        <v>1662.31</v>
      </c>
      <c r="E309" s="96">
        <f>E310+E312+E316</f>
        <v>2349.2941000000001</v>
      </c>
      <c r="F309" s="96">
        <f>F310+F312+F316</f>
        <v>2349.2937700000002</v>
      </c>
      <c r="G309" s="211">
        <f t="shared" si="16"/>
        <v>99.999985953227394</v>
      </c>
      <c r="H309" s="211">
        <f t="shared" si="17"/>
        <v>141.32707497398201</v>
      </c>
    </row>
    <row r="310" spans="1:8" ht="51.75" x14ac:dyDescent="0.25">
      <c r="A310" s="7" t="s">
        <v>293</v>
      </c>
      <c r="B310" s="7"/>
      <c r="C310" s="3" t="s">
        <v>733</v>
      </c>
      <c r="D310" s="95">
        <f>D311</f>
        <v>1553.5</v>
      </c>
      <c r="E310" s="95">
        <f>E311</f>
        <v>1553.5</v>
      </c>
      <c r="F310" s="95">
        <f>F311</f>
        <v>1553.5</v>
      </c>
      <c r="G310" s="212">
        <f t="shared" si="16"/>
        <v>100</v>
      </c>
      <c r="H310" s="212">
        <f t="shared" si="17"/>
        <v>100</v>
      </c>
    </row>
    <row r="311" spans="1:8" ht="26.25" x14ac:dyDescent="0.25">
      <c r="A311" s="7"/>
      <c r="B311" s="7" t="s">
        <v>551</v>
      </c>
      <c r="C311" s="3" t="s">
        <v>552</v>
      </c>
      <c r="D311" s="95">
        <f>1834-280.5</f>
        <v>1553.5</v>
      </c>
      <c r="E311" s="95">
        <f>1834-280.5</f>
        <v>1553.5</v>
      </c>
      <c r="F311" s="95">
        <f>1834-280.5</f>
        <v>1553.5</v>
      </c>
      <c r="G311" s="212">
        <f t="shared" si="16"/>
        <v>100</v>
      </c>
      <c r="H311" s="212">
        <f t="shared" si="17"/>
        <v>100</v>
      </c>
    </row>
    <row r="312" spans="1:8" x14ac:dyDescent="0.25">
      <c r="A312" s="7" t="s">
        <v>675</v>
      </c>
      <c r="B312" s="7"/>
      <c r="C312" s="3" t="s">
        <v>676</v>
      </c>
      <c r="D312" s="95">
        <f>D313</f>
        <v>108.81</v>
      </c>
      <c r="E312" s="95">
        <f>E313</f>
        <v>435.24</v>
      </c>
      <c r="F312" s="95">
        <f>F313</f>
        <v>435.24</v>
      </c>
      <c r="G312" s="212">
        <f t="shared" si="16"/>
        <v>100</v>
      </c>
      <c r="H312" s="212">
        <f t="shared" si="17"/>
        <v>400</v>
      </c>
    </row>
    <row r="313" spans="1:8" ht="26.25" x14ac:dyDescent="0.25">
      <c r="A313" s="7"/>
      <c r="B313" s="7" t="s">
        <v>551</v>
      </c>
      <c r="C313" s="3" t="s">
        <v>552</v>
      </c>
      <c r="D313" s="95">
        <f>D315</f>
        <v>108.81</v>
      </c>
      <c r="E313" s="95">
        <f>E315+E314</f>
        <v>435.24</v>
      </c>
      <c r="F313" s="95">
        <f>F315+F314</f>
        <v>435.24</v>
      </c>
      <c r="G313" s="212">
        <f t="shared" si="16"/>
        <v>100</v>
      </c>
      <c r="H313" s="212">
        <f t="shared" si="17"/>
        <v>400</v>
      </c>
    </row>
    <row r="314" spans="1:8" x14ac:dyDescent="0.25">
      <c r="A314" s="7"/>
      <c r="B314" s="7"/>
      <c r="C314" s="1" t="s">
        <v>210</v>
      </c>
      <c r="D314" s="95">
        <v>0</v>
      </c>
      <c r="E314" s="95">
        <v>326.43</v>
      </c>
      <c r="F314" s="95">
        <v>326.43</v>
      </c>
      <c r="G314" s="212">
        <f t="shared" si="16"/>
        <v>100</v>
      </c>
      <c r="H314" s="212"/>
    </row>
    <row r="315" spans="1:8" x14ac:dyDescent="0.25">
      <c r="A315" s="7"/>
      <c r="B315" s="7"/>
      <c r="C315" s="1" t="s">
        <v>165</v>
      </c>
      <c r="D315" s="95">
        <v>108.81</v>
      </c>
      <c r="E315" s="95">
        <v>108.81</v>
      </c>
      <c r="F315" s="95">
        <v>108.81</v>
      </c>
      <c r="G315" s="212">
        <f t="shared" si="16"/>
        <v>100</v>
      </c>
      <c r="H315" s="212">
        <f t="shared" si="17"/>
        <v>100</v>
      </c>
    </row>
    <row r="316" spans="1:8" ht="25.5" x14ac:dyDescent="0.25">
      <c r="A316" s="7" t="s">
        <v>813</v>
      </c>
      <c r="B316" s="7"/>
      <c r="C316" s="1" t="s">
        <v>814</v>
      </c>
      <c r="D316" s="95">
        <v>0</v>
      </c>
      <c r="E316" s="95">
        <f>E317</f>
        <v>360.55410000000001</v>
      </c>
      <c r="F316" s="95">
        <f>F317</f>
        <v>360.55376999999999</v>
      </c>
      <c r="G316" s="212">
        <f t="shared" si="16"/>
        <v>99.999908474206777</v>
      </c>
      <c r="H316" s="212"/>
    </row>
    <row r="317" spans="1:8" ht="26.25" x14ac:dyDescent="0.25">
      <c r="A317" s="7"/>
      <c r="B317" s="7" t="s">
        <v>551</v>
      </c>
      <c r="C317" s="3" t="s">
        <v>552</v>
      </c>
      <c r="D317" s="95">
        <v>0</v>
      </c>
      <c r="E317" s="95">
        <v>360.55410000000001</v>
      </c>
      <c r="F317" s="95">
        <v>360.55376999999999</v>
      </c>
      <c r="G317" s="212">
        <f t="shared" si="16"/>
        <v>99.999908474206777</v>
      </c>
      <c r="H317" s="212"/>
    </row>
    <row r="318" spans="1:8" ht="39" x14ac:dyDescent="0.25">
      <c r="A318" s="31" t="s">
        <v>295</v>
      </c>
      <c r="B318" s="31"/>
      <c r="C318" s="32" t="s">
        <v>296</v>
      </c>
      <c r="D318" s="96">
        <f>D319+D323</f>
        <v>3533.62673</v>
      </c>
      <c r="E318" s="96">
        <f>E319+E323</f>
        <v>3533.62673</v>
      </c>
      <c r="F318" s="96">
        <f>F319+F323</f>
        <v>3454.7369699999999</v>
      </c>
      <c r="G318" s="211">
        <f t="shared" si="16"/>
        <v>97.767456326661872</v>
      </c>
      <c r="H318" s="211">
        <f t="shared" si="17"/>
        <v>100</v>
      </c>
    </row>
    <row r="319" spans="1:8" ht="39" x14ac:dyDescent="0.25">
      <c r="A319" s="7" t="s">
        <v>297</v>
      </c>
      <c r="B319" s="7"/>
      <c r="C319" s="3" t="s">
        <v>298</v>
      </c>
      <c r="D319" s="95">
        <f>D320</f>
        <v>3473.7267299999999</v>
      </c>
      <c r="E319" s="95">
        <f>E320</f>
        <v>3473.7267299999999</v>
      </c>
      <c r="F319" s="95">
        <f>F320</f>
        <v>3394.9069500000001</v>
      </c>
      <c r="G319" s="212">
        <f t="shared" si="16"/>
        <v>97.730973501188458</v>
      </c>
      <c r="H319" s="212">
        <f t="shared" si="17"/>
        <v>100</v>
      </c>
    </row>
    <row r="320" spans="1:8" ht="26.25" x14ac:dyDescent="0.25">
      <c r="A320" s="7"/>
      <c r="B320" s="7" t="s">
        <v>551</v>
      </c>
      <c r="C320" s="3" t="s">
        <v>552</v>
      </c>
      <c r="D320" s="95">
        <f>D321+D322</f>
        <v>3473.7267299999999</v>
      </c>
      <c r="E320" s="95">
        <f>E321+E322</f>
        <v>3473.7267299999999</v>
      </c>
      <c r="F320" s="95">
        <f>F321+F322</f>
        <v>3394.9069500000001</v>
      </c>
      <c r="G320" s="212">
        <f t="shared" si="16"/>
        <v>97.730973501188458</v>
      </c>
      <c r="H320" s="212">
        <f t="shared" si="17"/>
        <v>100</v>
      </c>
    </row>
    <row r="321" spans="1:8" x14ac:dyDescent="0.25">
      <c r="A321" s="7"/>
      <c r="B321" s="7"/>
      <c r="C321" s="3" t="s">
        <v>174</v>
      </c>
      <c r="D321" s="107">
        <v>2625</v>
      </c>
      <c r="E321" s="95">
        <v>2625</v>
      </c>
      <c r="F321" s="95">
        <v>2546.1802200000002</v>
      </c>
      <c r="G321" s="214">
        <f t="shared" si="16"/>
        <v>96.997341714285724</v>
      </c>
      <c r="H321" s="214">
        <f t="shared" si="17"/>
        <v>100</v>
      </c>
    </row>
    <row r="322" spans="1:8" x14ac:dyDescent="0.25">
      <c r="A322" s="7"/>
      <c r="B322" s="7"/>
      <c r="C322" s="3" t="s">
        <v>115</v>
      </c>
      <c r="D322" s="95">
        <v>848.72672999999998</v>
      </c>
      <c r="E322" s="95">
        <v>848.72672999999998</v>
      </c>
      <c r="F322" s="95">
        <v>848.72672999999998</v>
      </c>
      <c r="G322" s="212">
        <f t="shared" si="16"/>
        <v>100</v>
      </c>
      <c r="H322" s="212">
        <f t="shared" si="17"/>
        <v>100</v>
      </c>
    </row>
    <row r="323" spans="1:8" ht="51.75" x14ac:dyDescent="0.25">
      <c r="A323" s="7" t="s">
        <v>732</v>
      </c>
      <c r="B323" s="7"/>
      <c r="C323" s="3" t="s">
        <v>731</v>
      </c>
      <c r="D323" s="95">
        <f>D324</f>
        <v>59.9</v>
      </c>
      <c r="E323" s="95">
        <f>E324</f>
        <v>59.9</v>
      </c>
      <c r="F323" s="95">
        <f>F324</f>
        <v>59.830019999999998</v>
      </c>
      <c r="G323" s="212">
        <f t="shared" si="16"/>
        <v>99.883171953255427</v>
      </c>
      <c r="H323" s="212">
        <f t="shared" si="17"/>
        <v>100</v>
      </c>
    </row>
    <row r="324" spans="1:8" ht="26.25" x14ac:dyDescent="0.25">
      <c r="A324" s="7"/>
      <c r="B324" s="7" t="s">
        <v>551</v>
      </c>
      <c r="C324" s="3" t="s">
        <v>552</v>
      </c>
      <c r="D324" s="95">
        <v>59.9</v>
      </c>
      <c r="E324" s="95">
        <v>59.9</v>
      </c>
      <c r="F324" s="95">
        <v>59.830019999999998</v>
      </c>
      <c r="G324" s="212">
        <f t="shared" si="16"/>
        <v>99.883171953255427</v>
      </c>
      <c r="H324" s="212">
        <f t="shared" si="17"/>
        <v>100</v>
      </c>
    </row>
    <row r="325" spans="1:8" ht="39.75" customHeight="1" x14ac:dyDescent="0.25">
      <c r="A325" s="27" t="s">
        <v>299</v>
      </c>
      <c r="B325" s="27"/>
      <c r="C325" s="35" t="s">
        <v>300</v>
      </c>
      <c r="D325" s="97">
        <f>D326+D332</f>
        <v>953.2</v>
      </c>
      <c r="E325" s="97">
        <f>E326+E332</f>
        <v>925.7</v>
      </c>
      <c r="F325" s="97">
        <f>F326+F332</f>
        <v>885.83500000000004</v>
      </c>
      <c r="G325" s="209">
        <f>F325/E325*100</f>
        <v>95.693529221129964</v>
      </c>
      <c r="H325" s="209">
        <f t="shared" ref="H325:H388" si="21">E325/D325*100</f>
        <v>97.114981116240031</v>
      </c>
    </row>
    <row r="326" spans="1:8" ht="26.25" x14ac:dyDescent="0.25">
      <c r="A326" s="29" t="s">
        <v>301</v>
      </c>
      <c r="B326" s="29"/>
      <c r="C326" s="30" t="s">
        <v>302</v>
      </c>
      <c r="D326" s="102">
        <f>D327</f>
        <v>562</v>
      </c>
      <c r="E326" s="102">
        <f>E327</f>
        <v>562</v>
      </c>
      <c r="F326" s="102">
        <f>F327</f>
        <v>524.06399999999996</v>
      </c>
      <c r="G326" s="210">
        <f t="shared" ref="G326:G388" si="22">F326/E326*100</f>
        <v>93.249822064056929</v>
      </c>
      <c r="H326" s="210">
        <f t="shared" si="21"/>
        <v>100</v>
      </c>
    </row>
    <row r="327" spans="1:8" ht="39" x14ac:dyDescent="0.25">
      <c r="A327" s="31" t="s">
        <v>303</v>
      </c>
      <c r="B327" s="34"/>
      <c r="C327" s="32" t="s">
        <v>304</v>
      </c>
      <c r="D327" s="96">
        <f>D328+D330</f>
        <v>562</v>
      </c>
      <c r="E327" s="96">
        <f>E328+E330</f>
        <v>562</v>
      </c>
      <c r="F327" s="96">
        <f>F328+F330</f>
        <v>524.06399999999996</v>
      </c>
      <c r="G327" s="211">
        <f t="shared" si="22"/>
        <v>93.249822064056929</v>
      </c>
      <c r="H327" s="211">
        <f t="shared" si="21"/>
        <v>100</v>
      </c>
    </row>
    <row r="328" spans="1:8" ht="39" x14ac:dyDescent="0.25">
      <c r="A328" s="7" t="s">
        <v>305</v>
      </c>
      <c r="B328" s="7"/>
      <c r="C328" s="3" t="s">
        <v>306</v>
      </c>
      <c r="D328" s="95">
        <v>10</v>
      </c>
      <c r="E328" s="95">
        <v>10</v>
      </c>
      <c r="F328" s="95">
        <v>10</v>
      </c>
      <c r="G328" s="212">
        <f t="shared" si="22"/>
        <v>100</v>
      </c>
      <c r="H328" s="212">
        <f t="shared" si="21"/>
        <v>100</v>
      </c>
    </row>
    <row r="329" spans="1:8" ht="26.25" x14ac:dyDescent="0.25">
      <c r="A329" s="7"/>
      <c r="B329" s="7" t="s">
        <v>313</v>
      </c>
      <c r="C329" s="3" t="s">
        <v>314</v>
      </c>
      <c r="D329" s="95">
        <v>10</v>
      </c>
      <c r="E329" s="95">
        <v>10</v>
      </c>
      <c r="F329" s="95">
        <v>10</v>
      </c>
      <c r="G329" s="212">
        <f t="shared" si="22"/>
        <v>100</v>
      </c>
      <c r="H329" s="212">
        <f t="shared" si="21"/>
        <v>100</v>
      </c>
    </row>
    <row r="330" spans="1:8" ht="51.75" x14ac:dyDescent="0.25">
      <c r="A330" s="7" t="s">
        <v>307</v>
      </c>
      <c r="B330" s="7"/>
      <c r="C330" s="3" t="s">
        <v>308</v>
      </c>
      <c r="D330" s="95">
        <v>552</v>
      </c>
      <c r="E330" s="95">
        <v>552</v>
      </c>
      <c r="F330" s="95">
        <f>F331</f>
        <v>514.06399999999996</v>
      </c>
      <c r="G330" s="212">
        <f t="shared" si="22"/>
        <v>93.127536231884051</v>
      </c>
      <c r="H330" s="212">
        <f t="shared" si="21"/>
        <v>100</v>
      </c>
    </row>
    <row r="331" spans="1:8" ht="26.25" x14ac:dyDescent="0.25">
      <c r="A331" s="7"/>
      <c r="B331" s="7" t="s">
        <v>313</v>
      </c>
      <c r="C331" s="3" t="s">
        <v>314</v>
      </c>
      <c r="D331" s="95">
        <v>552</v>
      </c>
      <c r="E331" s="95">
        <v>552</v>
      </c>
      <c r="F331" s="95">
        <v>514.06399999999996</v>
      </c>
      <c r="G331" s="212">
        <f t="shared" si="22"/>
        <v>93.127536231884051</v>
      </c>
      <c r="H331" s="212">
        <f t="shared" si="21"/>
        <v>100</v>
      </c>
    </row>
    <row r="332" spans="1:8" ht="26.25" x14ac:dyDescent="0.25">
      <c r="A332" s="29" t="s">
        <v>309</v>
      </c>
      <c r="B332" s="29"/>
      <c r="C332" s="30" t="s">
        <v>310</v>
      </c>
      <c r="D332" s="102">
        <f>D333</f>
        <v>391.2</v>
      </c>
      <c r="E332" s="102">
        <f>E333</f>
        <v>363.7</v>
      </c>
      <c r="F332" s="102">
        <f>F333</f>
        <v>361.77100000000002</v>
      </c>
      <c r="G332" s="210">
        <f t="shared" si="22"/>
        <v>99.46961781688205</v>
      </c>
      <c r="H332" s="210">
        <f t="shared" si="21"/>
        <v>92.97034764826175</v>
      </c>
    </row>
    <row r="333" spans="1:8" ht="26.25" x14ac:dyDescent="0.25">
      <c r="A333" s="31" t="s">
        <v>514</v>
      </c>
      <c r="B333" s="34"/>
      <c r="C333" s="32" t="s">
        <v>311</v>
      </c>
      <c r="D333" s="96">
        <f>D334+D344+D341</f>
        <v>391.2</v>
      </c>
      <c r="E333" s="96">
        <f>E334+E344+E341</f>
        <v>363.7</v>
      </c>
      <c r="F333" s="96">
        <f>F334+F344+F341</f>
        <v>361.77100000000002</v>
      </c>
      <c r="G333" s="211">
        <f t="shared" si="22"/>
        <v>99.46961781688205</v>
      </c>
      <c r="H333" s="211">
        <f t="shared" si="21"/>
        <v>92.97034764826175</v>
      </c>
    </row>
    <row r="334" spans="1:8" ht="39" x14ac:dyDescent="0.25">
      <c r="A334" s="7" t="s">
        <v>513</v>
      </c>
      <c r="B334" s="7"/>
      <c r="C334" s="43" t="s">
        <v>312</v>
      </c>
      <c r="D334" s="95">
        <f>D340+D339</f>
        <v>340</v>
      </c>
      <c r="E334" s="95">
        <f>E335+E338</f>
        <v>312.5</v>
      </c>
      <c r="F334" s="95">
        <f>F335+F338</f>
        <v>310.57100000000003</v>
      </c>
      <c r="G334" s="212">
        <f t="shared" si="22"/>
        <v>99.382720000000006</v>
      </c>
      <c r="H334" s="212">
        <f t="shared" si="21"/>
        <v>91.911764705882348</v>
      </c>
    </row>
    <row r="335" spans="1:8" ht="51.75" x14ac:dyDescent="0.25">
      <c r="A335" s="7"/>
      <c r="B335" s="7" t="s">
        <v>461</v>
      </c>
      <c r="C335" s="3" t="s">
        <v>462</v>
      </c>
      <c r="D335" s="95">
        <f>D336+D337</f>
        <v>0</v>
      </c>
      <c r="E335" s="95">
        <f>E336+E337</f>
        <v>307.95</v>
      </c>
      <c r="F335" s="95">
        <f>F336+F337</f>
        <v>306.02100000000002</v>
      </c>
      <c r="G335" s="212">
        <f t="shared" si="22"/>
        <v>99.373599610326352</v>
      </c>
      <c r="H335" s="212"/>
    </row>
    <row r="336" spans="1:8" x14ac:dyDescent="0.25">
      <c r="A336" s="7"/>
      <c r="B336" s="7"/>
      <c r="C336" s="3" t="s">
        <v>174</v>
      </c>
      <c r="D336" s="95">
        <v>0</v>
      </c>
      <c r="E336" s="95">
        <v>84.1</v>
      </c>
      <c r="F336" s="95">
        <v>84.1</v>
      </c>
      <c r="G336" s="212">
        <f t="shared" si="22"/>
        <v>100</v>
      </c>
      <c r="H336" s="212"/>
    </row>
    <row r="337" spans="1:8" x14ac:dyDescent="0.25">
      <c r="A337" s="7"/>
      <c r="B337" s="7"/>
      <c r="C337" s="3" t="s">
        <v>115</v>
      </c>
      <c r="D337" s="95">
        <v>0</v>
      </c>
      <c r="E337" s="95">
        <v>223.85</v>
      </c>
      <c r="F337" s="95">
        <f>306.021-84.1</f>
        <v>221.92100000000002</v>
      </c>
      <c r="G337" s="212">
        <f t="shared" si="22"/>
        <v>99.138262229171332</v>
      </c>
      <c r="H337" s="212"/>
    </row>
    <row r="338" spans="1:8" ht="26.25" x14ac:dyDescent="0.25">
      <c r="A338" s="7"/>
      <c r="B338" s="7" t="s">
        <v>313</v>
      </c>
      <c r="C338" s="3" t="s">
        <v>314</v>
      </c>
      <c r="D338" s="95">
        <f>D339+D340</f>
        <v>340</v>
      </c>
      <c r="E338" s="95">
        <f>E339+E340</f>
        <v>4.55</v>
      </c>
      <c r="F338" s="95">
        <f>F339+F340</f>
        <v>4.55</v>
      </c>
      <c r="G338" s="212">
        <f t="shared" si="22"/>
        <v>100</v>
      </c>
      <c r="H338" s="212">
        <f t="shared" si="21"/>
        <v>1.338235294117647</v>
      </c>
    </row>
    <row r="339" spans="1:8" x14ac:dyDescent="0.25">
      <c r="A339" s="7"/>
      <c r="B339" s="7"/>
      <c r="C339" s="3" t="s">
        <v>174</v>
      </c>
      <c r="D339" s="95">
        <v>111.6</v>
      </c>
      <c r="E339" s="95">
        <v>0</v>
      </c>
      <c r="F339" s="95">
        <v>0</v>
      </c>
      <c r="G339" s="212"/>
      <c r="H339" s="212">
        <f t="shared" si="21"/>
        <v>0</v>
      </c>
    </row>
    <row r="340" spans="1:8" x14ac:dyDescent="0.25">
      <c r="A340" s="7"/>
      <c r="B340" s="7"/>
      <c r="C340" s="3" t="s">
        <v>115</v>
      </c>
      <c r="D340" s="95">
        <v>228.4</v>
      </c>
      <c r="E340" s="95">
        <v>4.55</v>
      </c>
      <c r="F340" s="95">
        <v>4.55</v>
      </c>
      <c r="G340" s="212">
        <f t="shared" si="22"/>
        <v>100</v>
      </c>
      <c r="H340" s="212">
        <f t="shared" si="21"/>
        <v>1.9921190893169878</v>
      </c>
    </row>
    <row r="341" spans="1:8" ht="39" x14ac:dyDescent="0.25">
      <c r="A341" s="7" t="s">
        <v>515</v>
      </c>
      <c r="B341" s="7"/>
      <c r="C341" s="3" t="s">
        <v>663</v>
      </c>
      <c r="D341" s="107">
        <v>31.2</v>
      </c>
      <c r="E341" s="107">
        <v>31.2</v>
      </c>
      <c r="F341" s="107">
        <v>31.2</v>
      </c>
      <c r="G341" s="214">
        <f t="shared" si="22"/>
        <v>100</v>
      </c>
      <c r="H341" s="214">
        <f t="shared" si="21"/>
        <v>100</v>
      </c>
    </row>
    <row r="342" spans="1:8" ht="26.25" x14ac:dyDescent="0.25">
      <c r="A342" s="7"/>
      <c r="B342" s="7" t="s">
        <v>313</v>
      </c>
      <c r="C342" s="3" t="s">
        <v>314</v>
      </c>
      <c r="D342" s="107">
        <v>27.4</v>
      </c>
      <c r="E342" s="107">
        <v>31.2</v>
      </c>
      <c r="F342" s="107">
        <v>31.2</v>
      </c>
      <c r="G342" s="214">
        <f t="shared" si="22"/>
        <v>100</v>
      </c>
      <c r="H342" s="214">
        <f t="shared" si="21"/>
        <v>113.86861313868613</v>
      </c>
    </row>
    <row r="343" spans="1:8" ht="26.25" x14ac:dyDescent="0.25">
      <c r="A343" s="7"/>
      <c r="B343" s="7" t="s">
        <v>551</v>
      </c>
      <c r="C343" s="3" t="s">
        <v>552</v>
      </c>
      <c r="D343" s="107">
        <v>3.8</v>
      </c>
      <c r="E343" s="107">
        <v>0</v>
      </c>
      <c r="F343" s="107">
        <v>0</v>
      </c>
      <c r="G343" s="214"/>
      <c r="H343" s="214">
        <f t="shared" si="21"/>
        <v>0</v>
      </c>
    </row>
    <row r="344" spans="1:8" x14ac:dyDescent="0.25">
      <c r="A344" s="7" t="s">
        <v>516</v>
      </c>
      <c r="B344" s="7"/>
      <c r="C344" s="3" t="s">
        <v>664</v>
      </c>
      <c r="D344" s="107">
        <v>20</v>
      </c>
      <c r="E344" s="107">
        <v>20</v>
      </c>
      <c r="F344" s="107">
        <v>20</v>
      </c>
      <c r="G344" s="214">
        <f t="shared" si="22"/>
        <v>100</v>
      </c>
      <c r="H344" s="214">
        <f t="shared" si="21"/>
        <v>100</v>
      </c>
    </row>
    <row r="345" spans="1:8" ht="26.25" x14ac:dyDescent="0.25">
      <c r="A345" s="7"/>
      <c r="B345" s="7" t="s">
        <v>551</v>
      </c>
      <c r="C345" s="3" t="s">
        <v>552</v>
      </c>
      <c r="D345" s="107">
        <v>20</v>
      </c>
      <c r="E345" s="107">
        <v>20</v>
      </c>
      <c r="F345" s="107">
        <v>20</v>
      </c>
      <c r="G345" s="214">
        <f t="shared" si="22"/>
        <v>100</v>
      </c>
      <c r="H345" s="214">
        <f t="shared" si="21"/>
        <v>100</v>
      </c>
    </row>
    <row r="346" spans="1:8" ht="26.25" x14ac:dyDescent="0.25">
      <c r="A346" s="27" t="s">
        <v>315</v>
      </c>
      <c r="B346" s="27"/>
      <c r="C346" s="35" t="s">
        <v>316</v>
      </c>
      <c r="D346" s="97">
        <f>D347+D351</f>
        <v>418</v>
      </c>
      <c r="E346" s="97">
        <f>E347+E351</f>
        <v>418</v>
      </c>
      <c r="F346" s="97">
        <f>F347+F351</f>
        <v>417</v>
      </c>
      <c r="G346" s="209">
        <f t="shared" si="22"/>
        <v>99.760765550239242</v>
      </c>
      <c r="H346" s="209">
        <f t="shared" si="21"/>
        <v>100</v>
      </c>
    </row>
    <row r="347" spans="1:8" ht="26.25" x14ac:dyDescent="0.25">
      <c r="A347" s="29" t="s">
        <v>517</v>
      </c>
      <c r="B347" s="29"/>
      <c r="C347" s="49" t="s">
        <v>518</v>
      </c>
      <c r="D347" s="102">
        <f t="shared" ref="D347:F349" si="23">D348</f>
        <v>171.1</v>
      </c>
      <c r="E347" s="102">
        <f t="shared" si="23"/>
        <v>171.1</v>
      </c>
      <c r="F347" s="102">
        <f t="shared" si="23"/>
        <v>171.1</v>
      </c>
      <c r="G347" s="210">
        <f t="shared" si="22"/>
        <v>100</v>
      </c>
      <c r="H347" s="210">
        <f t="shared" si="21"/>
        <v>100</v>
      </c>
    </row>
    <row r="348" spans="1:8" ht="51.75" x14ac:dyDescent="0.25">
      <c r="A348" s="31" t="s">
        <v>519</v>
      </c>
      <c r="B348" s="34"/>
      <c r="C348" s="20" t="s">
        <v>520</v>
      </c>
      <c r="D348" s="96">
        <f t="shared" si="23"/>
        <v>171.1</v>
      </c>
      <c r="E348" s="96">
        <f t="shared" si="23"/>
        <v>171.1</v>
      </c>
      <c r="F348" s="96">
        <f t="shared" si="23"/>
        <v>171.1</v>
      </c>
      <c r="G348" s="211">
        <f t="shared" si="22"/>
        <v>100</v>
      </c>
      <c r="H348" s="211">
        <f t="shared" si="21"/>
        <v>100</v>
      </c>
    </row>
    <row r="349" spans="1:8" ht="26.25" x14ac:dyDescent="0.25">
      <c r="A349" s="7" t="s">
        <v>521</v>
      </c>
      <c r="B349" s="7"/>
      <c r="C349" s="18" t="s">
        <v>317</v>
      </c>
      <c r="D349" s="107">
        <f>D350</f>
        <v>171.1</v>
      </c>
      <c r="E349" s="107">
        <f t="shared" si="23"/>
        <v>171.1</v>
      </c>
      <c r="F349" s="107">
        <f t="shared" si="23"/>
        <v>171.1</v>
      </c>
      <c r="G349" s="214">
        <f t="shared" si="22"/>
        <v>100</v>
      </c>
      <c r="H349" s="214">
        <f t="shared" si="21"/>
        <v>100</v>
      </c>
    </row>
    <row r="350" spans="1:8" ht="26.25" x14ac:dyDescent="0.25">
      <c r="A350" s="7"/>
      <c r="B350" s="7" t="s">
        <v>313</v>
      </c>
      <c r="C350" s="3" t="s">
        <v>314</v>
      </c>
      <c r="D350" s="107">
        <v>171.1</v>
      </c>
      <c r="E350" s="107">
        <v>171.1</v>
      </c>
      <c r="F350" s="107">
        <v>171.1</v>
      </c>
      <c r="G350" s="214">
        <f t="shared" si="22"/>
        <v>100</v>
      </c>
      <c r="H350" s="214">
        <f t="shared" si="21"/>
        <v>100</v>
      </c>
    </row>
    <row r="351" spans="1:8" ht="26.25" x14ac:dyDescent="0.25">
      <c r="A351" s="29" t="s">
        <v>522</v>
      </c>
      <c r="B351" s="29"/>
      <c r="C351" s="49" t="s">
        <v>523</v>
      </c>
      <c r="D351" s="102">
        <f>D352+D355</f>
        <v>246.9</v>
      </c>
      <c r="E351" s="102">
        <f>E352+E355</f>
        <v>246.9</v>
      </c>
      <c r="F351" s="102">
        <f>F352+F355</f>
        <v>245.9</v>
      </c>
      <c r="G351" s="210">
        <f t="shared" si="22"/>
        <v>99.594977723774804</v>
      </c>
      <c r="H351" s="210">
        <f t="shared" si="21"/>
        <v>100</v>
      </c>
    </row>
    <row r="352" spans="1:8" ht="26.25" x14ac:dyDescent="0.25">
      <c r="A352" s="31" t="s">
        <v>524</v>
      </c>
      <c r="B352" s="31"/>
      <c r="C352" s="20" t="s">
        <v>414</v>
      </c>
      <c r="D352" s="96">
        <f>D353</f>
        <v>120</v>
      </c>
      <c r="E352" s="96">
        <f>E353</f>
        <v>120</v>
      </c>
      <c r="F352" s="96">
        <f>F353</f>
        <v>119</v>
      </c>
      <c r="G352" s="211">
        <f t="shared" si="22"/>
        <v>99.166666666666671</v>
      </c>
      <c r="H352" s="211">
        <f t="shared" si="21"/>
        <v>100</v>
      </c>
    </row>
    <row r="353" spans="1:8" x14ac:dyDescent="0.25">
      <c r="A353" s="7" t="s">
        <v>525</v>
      </c>
      <c r="B353" s="7"/>
      <c r="C353" s="18" t="s">
        <v>318</v>
      </c>
      <c r="D353" s="107">
        <v>120</v>
      </c>
      <c r="E353" s="107">
        <v>120</v>
      </c>
      <c r="F353" s="107">
        <v>119</v>
      </c>
      <c r="G353" s="214">
        <f t="shared" si="22"/>
        <v>99.166666666666671</v>
      </c>
      <c r="H353" s="214">
        <f t="shared" si="21"/>
        <v>100</v>
      </c>
    </row>
    <row r="354" spans="1:8" ht="26.25" x14ac:dyDescent="0.25">
      <c r="A354" s="7"/>
      <c r="B354" s="7" t="s">
        <v>313</v>
      </c>
      <c r="C354" s="3" t="s">
        <v>314</v>
      </c>
      <c r="D354" s="107">
        <v>120</v>
      </c>
      <c r="E354" s="107">
        <v>120</v>
      </c>
      <c r="F354" s="107">
        <v>119</v>
      </c>
      <c r="G354" s="214">
        <f t="shared" si="22"/>
        <v>99.166666666666671</v>
      </c>
      <c r="H354" s="214">
        <f t="shared" si="21"/>
        <v>100</v>
      </c>
    </row>
    <row r="355" spans="1:8" x14ac:dyDescent="0.25">
      <c r="A355" s="31" t="s">
        <v>526</v>
      </c>
      <c r="B355" s="31"/>
      <c r="C355" s="20" t="s">
        <v>415</v>
      </c>
      <c r="D355" s="96">
        <f>D356+D358+D360+D362</f>
        <v>126.9</v>
      </c>
      <c r="E355" s="96">
        <f>E356+E358+E360+E362</f>
        <v>126.9</v>
      </c>
      <c r="F355" s="96">
        <f>F356+F358+F360+F362</f>
        <v>126.9</v>
      </c>
      <c r="G355" s="211">
        <f t="shared" si="22"/>
        <v>100</v>
      </c>
      <c r="H355" s="211">
        <f t="shared" si="21"/>
        <v>100</v>
      </c>
    </row>
    <row r="356" spans="1:8" ht="26.25" x14ac:dyDescent="0.25">
      <c r="A356" s="7" t="s">
        <v>527</v>
      </c>
      <c r="B356" s="7"/>
      <c r="C356" s="18" t="s">
        <v>319</v>
      </c>
      <c r="D356" s="107">
        <f t="shared" ref="D356:F357" si="24">100-64</f>
        <v>36</v>
      </c>
      <c r="E356" s="107">
        <f t="shared" si="24"/>
        <v>36</v>
      </c>
      <c r="F356" s="107">
        <f t="shared" si="24"/>
        <v>36</v>
      </c>
      <c r="G356" s="214">
        <f t="shared" si="22"/>
        <v>100</v>
      </c>
      <c r="H356" s="214">
        <f t="shared" si="21"/>
        <v>100</v>
      </c>
    </row>
    <row r="357" spans="1:8" ht="26.25" x14ac:dyDescent="0.25">
      <c r="A357" s="7"/>
      <c r="B357" s="7" t="s">
        <v>313</v>
      </c>
      <c r="C357" s="3" t="s">
        <v>314</v>
      </c>
      <c r="D357" s="107">
        <f t="shared" si="24"/>
        <v>36</v>
      </c>
      <c r="E357" s="107">
        <f t="shared" si="24"/>
        <v>36</v>
      </c>
      <c r="F357" s="107">
        <f t="shared" si="24"/>
        <v>36</v>
      </c>
      <c r="G357" s="214">
        <f t="shared" si="22"/>
        <v>100</v>
      </c>
      <c r="H357" s="214">
        <f t="shared" si="21"/>
        <v>100</v>
      </c>
    </row>
    <row r="358" spans="1:8" ht="26.25" x14ac:dyDescent="0.25">
      <c r="A358" s="7" t="s">
        <v>528</v>
      </c>
      <c r="B358" s="7"/>
      <c r="C358" s="18" t="s">
        <v>320</v>
      </c>
      <c r="D358" s="107">
        <v>40</v>
      </c>
      <c r="E358" s="107">
        <v>40</v>
      </c>
      <c r="F358" s="107">
        <v>40</v>
      </c>
      <c r="G358" s="214">
        <f t="shared" si="22"/>
        <v>100</v>
      </c>
      <c r="H358" s="214">
        <f t="shared" si="21"/>
        <v>100</v>
      </c>
    </row>
    <row r="359" spans="1:8" ht="26.25" x14ac:dyDescent="0.25">
      <c r="A359" s="7"/>
      <c r="B359" s="7" t="s">
        <v>313</v>
      </c>
      <c r="C359" s="3" t="s">
        <v>314</v>
      </c>
      <c r="D359" s="107">
        <v>40</v>
      </c>
      <c r="E359" s="107">
        <v>40</v>
      </c>
      <c r="F359" s="107">
        <v>40</v>
      </c>
      <c r="G359" s="214">
        <f t="shared" si="22"/>
        <v>100</v>
      </c>
      <c r="H359" s="214">
        <f t="shared" si="21"/>
        <v>100</v>
      </c>
    </row>
    <row r="360" spans="1:8" x14ac:dyDescent="0.25">
      <c r="A360" s="7" t="s">
        <v>529</v>
      </c>
      <c r="B360" s="7"/>
      <c r="C360" s="18" t="s">
        <v>321</v>
      </c>
      <c r="D360" s="107">
        <f t="shared" ref="D360:F361" si="25">50-24.2</f>
        <v>25.8</v>
      </c>
      <c r="E360" s="107">
        <f t="shared" si="25"/>
        <v>25.8</v>
      </c>
      <c r="F360" s="107">
        <f t="shared" si="25"/>
        <v>25.8</v>
      </c>
      <c r="G360" s="214">
        <f t="shared" si="22"/>
        <v>100</v>
      </c>
      <c r="H360" s="214">
        <f t="shared" si="21"/>
        <v>100</v>
      </c>
    </row>
    <row r="361" spans="1:8" ht="26.25" x14ac:dyDescent="0.25">
      <c r="A361" s="7"/>
      <c r="B361" s="7" t="s">
        <v>313</v>
      </c>
      <c r="C361" s="3" t="s">
        <v>314</v>
      </c>
      <c r="D361" s="107">
        <f t="shared" si="25"/>
        <v>25.8</v>
      </c>
      <c r="E361" s="107">
        <f t="shared" si="25"/>
        <v>25.8</v>
      </c>
      <c r="F361" s="107">
        <f t="shared" si="25"/>
        <v>25.8</v>
      </c>
      <c r="G361" s="214">
        <f t="shared" si="22"/>
        <v>100</v>
      </c>
      <c r="H361" s="214">
        <f t="shared" si="21"/>
        <v>100</v>
      </c>
    </row>
    <row r="362" spans="1:8" ht="15.75" customHeight="1" x14ac:dyDescent="0.25">
      <c r="A362" s="7" t="s">
        <v>530</v>
      </c>
      <c r="B362" s="7"/>
      <c r="C362" s="18" t="s">
        <v>322</v>
      </c>
      <c r="D362" s="107">
        <f t="shared" ref="D362:F363" si="26">50-24.9</f>
        <v>25.1</v>
      </c>
      <c r="E362" s="107">
        <f t="shared" si="26"/>
        <v>25.1</v>
      </c>
      <c r="F362" s="107">
        <f t="shared" si="26"/>
        <v>25.1</v>
      </c>
      <c r="G362" s="214">
        <f t="shared" si="22"/>
        <v>100</v>
      </c>
      <c r="H362" s="214">
        <f t="shared" si="21"/>
        <v>100</v>
      </c>
    </row>
    <row r="363" spans="1:8" ht="26.25" x14ac:dyDescent="0.25">
      <c r="A363" s="7"/>
      <c r="B363" s="7" t="s">
        <v>313</v>
      </c>
      <c r="C363" s="3" t="s">
        <v>314</v>
      </c>
      <c r="D363" s="107">
        <f t="shared" si="26"/>
        <v>25.1</v>
      </c>
      <c r="E363" s="107">
        <f t="shared" si="26"/>
        <v>25.1</v>
      </c>
      <c r="F363" s="107">
        <f t="shared" si="26"/>
        <v>25.1</v>
      </c>
      <c r="G363" s="214">
        <f t="shared" si="22"/>
        <v>100</v>
      </c>
      <c r="H363" s="214">
        <f t="shared" si="21"/>
        <v>100</v>
      </c>
    </row>
    <row r="364" spans="1:8" ht="26.25" x14ac:dyDescent="0.25">
      <c r="A364" s="27" t="s">
        <v>323</v>
      </c>
      <c r="B364" s="27"/>
      <c r="C364" s="35" t="s">
        <v>324</v>
      </c>
      <c r="D364" s="97">
        <f>D365+D394+D440</f>
        <v>39741.061069999996</v>
      </c>
      <c r="E364" s="97">
        <f>E365+E394+E440</f>
        <v>157951.84409</v>
      </c>
      <c r="F364" s="97">
        <f>F365+F394+F440</f>
        <v>157852.80291</v>
      </c>
      <c r="G364" s="209">
        <f t="shared" si="22"/>
        <v>99.937296597851955</v>
      </c>
      <c r="H364" s="209">
        <f t="shared" si="21"/>
        <v>397.45250840631371</v>
      </c>
    </row>
    <row r="365" spans="1:8" x14ac:dyDescent="0.25">
      <c r="A365" s="29" t="s">
        <v>325</v>
      </c>
      <c r="B365" s="29"/>
      <c r="C365" s="49" t="s">
        <v>326</v>
      </c>
      <c r="D365" s="102">
        <f>D366+D381</f>
        <v>5140.4353600000004</v>
      </c>
      <c r="E365" s="102">
        <f>E366+E381</f>
        <v>118599.10257</v>
      </c>
      <c r="F365" s="102">
        <f>F366+F381</f>
        <v>118599.10257</v>
      </c>
      <c r="G365" s="210">
        <f t="shared" si="22"/>
        <v>100</v>
      </c>
      <c r="H365" s="210">
        <f t="shared" si="21"/>
        <v>2307.1801173276499</v>
      </c>
    </row>
    <row r="366" spans="1:8" ht="48" customHeight="1" x14ac:dyDescent="0.25">
      <c r="A366" s="31" t="s">
        <v>327</v>
      </c>
      <c r="B366" s="31"/>
      <c r="C366" s="20" t="s">
        <v>328</v>
      </c>
      <c r="D366" s="96">
        <f>D370+D376+D367</f>
        <v>3442.1353600000002</v>
      </c>
      <c r="E366" s="96">
        <f>E370+E376+E367</f>
        <v>7167.7925699999996</v>
      </c>
      <c r="F366" s="96">
        <f>F370+F376+F367</f>
        <v>7167.7925699999996</v>
      </c>
      <c r="G366" s="211">
        <f t="shared" si="22"/>
        <v>100</v>
      </c>
      <c r="H366" s="211">
        <f t="shared" si="21"/>
        <v>208.23680129766888</v>
      </c>
    </row>
    <row r="367" spans="1:8" ht="39" x14ac:dyDescent="0.25">
      <c r="A367" s="22" t="s">
        <v>330</v>
      </c>
      <c r="B367" s="11"/>
      <c r="C367" s="51" t="s">
        <v>697</v>
      </c>
      <c r="D367" s="104">
        <f t="shared" ref="D367:F368" si="27">D368</f>
        <v>155.23535999999999</v>
      </c>
      <c r="E367" s="104">
        <f t="shared" si="27"/>
        <v>0</v>
      </c>
      <c r="F367" s="104">
        <f t="shared" si="27"/>
        <v>0</v>
      </c>
      <c r="G367" s="220"/>
      <c r="H367" s="220">
        <f t="shared" si="21"/>
        <v>0</v>
      </c>
    </row>
    <row r="368" spans="1:8" ht="26.25" x14ac:dyDescent="0.25">
      <c r="A368" s="22"/>
      <c r="B368" s="7" t="s">
        <v>339</v>
      </c>
      <c r="C368" s="3" t="s">
        <v>340</v>
      </c>
      <c r="D368" s="107">
        <f t="shared" si="27"/>
        <v>155.23535999999999</v>
      </c>
      <c r="E368" s="107">
        <f t="shared" si="27"/>
        <v>0</v>
      </c>
      <c r="F368" s="107">
        <f t="shared" si="27"/>
        <v>0</v>
      </c>
      <c r="G368" s="220"/>
      <c r="H368" s="220">
        <f t="shared" si="21"/>
        <v>0</v>
      </c>
    </row>
    <row r="369" spans="1:8" x14ac:dyDescent="0.25">
      <c r="A369" s="22"/>
      <c r="B369" s="11"/>
      <c r="C369" s="51" t="s">
        <v>331</v>
      </c>
      <c r="D369" s="106">
        <v>155.23535999999999</v>
      </c>
      <c r="E369" s="106">
        <v>0</v>
      </c>
      <c r="F369" s="106">
        <v>0</v>
      </c>
      <c r="G369" s="214"/>
      <c r="H369" s="214">
        <f t="shared" si="21"/>
        <v>0</v>
      </c>
    </row>
    <row r="370" spans="1:8" ht="39" x14ac:dyDescent="0.25">
      <c r="A370" s="22" t="s">
        <v>797</v>
      </c>
      <c r="B370" s="11"/>
      <c r="C370" s="51" t="s">
        <v>697</v>
      </c>
      <c r="D370" s="104">
        <f>D371</f>
        <v>0</v>
      </c>
      <c r="E370" s="104">
        <f>E371</f>
        <v>3880.884</v>
      </c>
      <c r="F370" s="104">
        <f>F371</f>
        <v>3880.884</v>
      </c>
      <c r="G370" s="220">
        <f t="shared" si="22"/>
        <v>100</v>
      </c>
      <c r="H370" s="220"/>
    </row>
    <row r="371" spans="1:8" ht="26.25" x14ac:dyDescent="0.25">
      <c r="A371" s="22"/>
      <c r="B371" s="7" t="s">
        <v>339</v>
      </c>
      <c r="C371" s="3" t="s">
        <v>340</v>
      </c>
      <c r="D371" s="107">
        <f>D374</f>
        <v>0</v>
      </c>
      <c r="E371" s="107">
        <f>E372+E373+E374+E375</f>
        <v>3880.884</v>
      </c>
      <c r="F371" s="107">
        <f>F372+F373+F374+F375</f>
        <v>3880.884</v>
      </c>
      <c r="G371" s="220">
        <f t="shared" si="22"/>
        <v>100</v>
      </c>
      <c r="H371" s="220"/>
    </row>
    <row r="372" spans="1:8" x14ac:dyDescent="0.25">
      <c r="A372" s="22"/>
      <c r="B372" s="7"/>
      <c r="C372" s="3" t="s">
        <v>173</v>
      </c>
      <c r="D372" s="95">
        <v>0</v>
      </c>
      <c r="E372" s="106">
        <v>2952.47</v>
      </c>
      <c r="F372" s="106">
        <v>2952.47</v>
      </c>
      <c r="G372" s="212">
        <f t="shared" si="22"/>
        <v>100</v>
      </c>
      <c r="H372" s="212"/>
    </row>
    <row r="373" spans="1:8" x14ac:dyDescent="0.25">
      <c r="A373" s="22"/>
      <c r="B373" s="11"/>
      <c r="C373" s="51" t="s">
        <v>239</v>
      </c>
      <c r="D373" s="95">
        <v>0</v>
      </c>
      <c r="E373" s="106">
        <v>152.2372</v>
      </c>
      <c r="F373" s="106">
        <v>152.2372</v>
      </c>
      <c r="G373" s="212">
        <f t="shared" si="22"/>
        <v>100</v>
      </c>
      <c r="H373" s="212"/>
    </row>
    <row r="374" spans="1:8" x14ac:dyDescent="0.25">
      <c r="A374" s="22"/>
      <c r="B374" s="11"/>
      <c r="C374" s="51" t="s">
        <v>331</v>
      </c>
      <c r="D374" s="95">
        <v>0</v>
      </c>
      <c r="E374" s="106">
        <v>155.23535999999999</v>
      </c>
      <c r="F374" s="106">
        <v>155.23535999999999</v>
      </c>
      <c r="G374" s="214">
        <f t="shared" si="22"/>
        <v>100</v>
      </c>
      <c r="H374" s="214"/>
    </row>
    <row r="375" spans="1:8" x14ac:dyDescent="0.25">
      <c r="A375" s="22"/>
      <c r="B375" s="11"/>
      <c r="C375" s="51" t="s">
        <v>798</v>
      </c>
      <c r="D375" s="95">
        <v>0</v>
      </c>
      <c r="E375" s="106">
        <v>620.94143999999994</v>
      </c>
      <c r="F375" s="106">
        <v>620.94143999999994</v>
      </c>
      <c r="G375" s="214">
        <f t="shared" si="22"/>
        <v>100</v>
      </c>
      <c r="H375" s="214"/>
    </row>
    <row r="376" spans="1:8" ht="26.25" x14ac:dyDescent="0.25">
      <c r="A376" s="22" t="s">
        <v>332</v>
      </c>
      <c r="B376" s="7"/>
      <c r="C376" s="3" t="s">
        <v>333</v>
      </c>
      <c r="D376" s="95">
        <f>D378+D379+D380</f>
        <v>3286.9</v>
      </c>
      <c r="E376" s="95">
        <f>E378+E379+E380</f>
        <v>3286.9085699999996</v>
      </c>
      <c r="F376" s="95">
        <f>F378+F379+F380</f>
        <v>3286.9085699999996</v>
      </c>
      <c r="G376" s="212">
        <f t="shared" si="22"/>
        <v>100</v>
      </c>
      <c r="H376" s="212">
        <f t="shared" si="21"/>
        <v>100.0002607319967</v>
      </c>
    </row>
    <row r="377" spans="1:8" ht="26.25" x14ac:dyDescent="0.25">
      <c r="A377" s="22"/>
      <c r="B377" s="22" t="s">
        <v>313</v>
      </c>
      <c r="C377" s="52" t="s">
        <v>314</v>
      </c>
      <c r="D377" s="95">
        <v>3286.9</v>
      </c>
      <c r="E377" s="95">
        <f>SUM(E378:E380)</f>
        <v>3286.9085699999996</v>
      </c>
      <c r="F377" s="95">
        <f>SUM(F378:F380)</f>
        <v>3286.9085699999996</v>
      </c>
      <c r="G377" s="212">
        <f t="shared" si="22"/>
        <v>100</v>
      </c>
      <c r="H377" s="212">
        <f t="shared" si="21"/>
        <v>100.0002607319967</v>
      </c>
    </row>
    <row r="378" spans="1:8" x14ac:dyDescent="0.25">
      <c r="A378" s="22"/>
      <c r="B378" s="7"/>
      <c r="C378" s="51" t="s">
        <v>173</v>
      </c>
      <c r="D378" s="95">
        <v>2185.8000000000002</v>
      </c>
      <c r="E378" s="95">
        <v>2185.7941999999998</v>
      </c>
      <c r="F378" s="95">
        <v>2185.7941999999998</v>
      </c>
      <c r="G378" s="212">
        <f t="shared" si="22"/>
        <v>100</v>
      </c>
      <c r="H378" s="212">
        <f t="shared" si="21"/>
        <v>99.999734650928701</v>
      </c>
    </row>
    <row r="379" spans="1:8" x14ac:dyDescent="0.25">
      <c r="A379" s="22"/>
      <c r="B379" s="7"/>
      <c r="C379" s="51" t="s">
        <v>239</v>
      </c>
      <c r="D379" s="95">
        <v>115</v>
      </c>
      <c r="E379" s="95">
        <v>115.04179999999999</v>
      </c>
      <c r="F379" s="95">
        <v>115.04179999999999</v>
      </c>
      <c r="G379" s="212">
        <f t="shared" si="22"/>
        <v>100</v>
      </c>
      <c r="H379" s="212">
        <f t="shared" si="21"/>
        <v>100.03634782608695</v>
      </c>
    </row>
    <row r="380" spans="1:8" x14ac:dyDescent="0.25">
      <c r="A380" s="22"/>
      <c r="B380" s="7"/>
      <c r="C380" s="51" t="s">
        <v>331</v>
      </c>
      <c r="D380" s="95">
        <v>986.1</v>
      </c>
      <c r="E380" s="95">
        <v>986.07257000000004</v>
      </c>
      <c r="F380" s="95">
        <v>986.07257000000004</v>
      </c>
      <c r="G380" s="212">
        <f t="shared" si="22"/>
        <v>100</v>
      </c>
      <c r="H380" s="212">
        <f t="shared" si="21"/>
        <v>99.99721833485448</v>
      </c>
    </row>
    <row r="381" spans="1:8" ht="26.25" x14ac:dyDescent="0.25">
      <c r="A381" s="31" t="s">
        <v>334</v>
      </c>
      <c r="B381" s="34"/>
      <c r="C381" s="20" t="s">
        <v>335</v>
      </c>
      <c r="D381" s="109">
        <f>D384+D389</f>
        <v>1698.3</v>
      </c>
      <c r="E381" s="109">
        <f>E384+E389</f>
        <v>111431.31</v>
      </c>
      <c r="F381" s="109">
        <f>F384+F389</f>
        <v>111431.31</v>
      </c>
      <c r="G381" s="216">
        <f t="shared" si="22"/>
        <v>100</v>
      </c>
      <c r="H381" s="216">
        <f t="shared" si="21"/>
        <v>6561.3442854619325</v>
      </c>
    </row>
    <row r="382" spans="1:8" s="37" customFormat="1" ht="26.25" x14ac:dyDescent="0.25">
      <c r="A382" s="7" t="s">
        <v>531</v>
      </c>
      <c r="B382" s="7"/>
      <c r="C382" s="18" t="s">
        <v>329</v>
      </c>
      <c r="D382" s="95">
        <f>D384+D389</f>
        <v>1698.3</v>
      </c>
      <c r="E382" s="95">
        <f>E384+E389</f>
        <v>111431.31</v>
      </c>
      <c r="F382" s="95">
        <f>F384+F389</f>
        <v>111431.31</v>
      </c>
      <c r="G382" s="212">
        <f t="shared" si="22"/>
        <v>100</v>
      </c>
      <c r="H382" s="212">
        <f t="shared" si="21"/>
        <v>6561.3442854619325</v>
      </c>
    </row>
    <row r="383" spans="1:8" s="37" customFormat="1" x14ac:dyDescent="0.25">
      <c r="A383" s="7"/>
      <c r="B383" s="7"/>
      <c r="C383" s="18" t="s">
        <v>271</v>
      </c>
      <c r="D383" s="95"/>
      <c r="E383" s="95"/>
      <c r="F383" s="95"/>
      <c r="G383" s="212"/>
      <c r="H383" s="212"/>
    </row>
    <row r="384" spans="1:8" x14ac:dyDescent="0.25">
      <c r="A384" s="7"/>
      <c r="B384" s="7"/>
      <c r="C384" s="50" t="s">
        <v>336</v>
      </c>
      <c r="D384" s="104">
        <f>D386+D387+D388</f>
        <v>1428</v>
      </c>
      <c r="E384" s="104">
        <f>E386+E387+E388</f>
        <v>93698.63</v>
      </c>
      <c r="F384" s="104">
        <f>F386+F387+F388</f>
        <v>93698.63</v>
      </c>
      <c r="G384" s="220">
        <f t="shared" si="22"/>
        <v>100</v>
      </c>
      <c r="H384" s="220">
        <f t="shared" si="21"/>
        <v>6561.5287114845942</v>
      </c>
    </row>
    <row r="385" spans="1:8" ht="26.25" x14ac:dyDescent="0.25">
      <c r="A385" s="7"/>
      <c r="B385" s="22" t="s">
        <v>339</v>
      </c>
      <c r="C385" s="3" t="s">
        <v>340</v>
      </c>
      <c r="D385" s="104">
        <v>1428</v>
      </c>
      <c r="E385" s="104">
        <f>E386+E387+E388</f>
        <v>93698.63</v>
      </c>
      <c r="F385" s="104">
        <f>F386+F387+F388</f>
        <v>93698.63</v>
      </c>
      <c r="G385" s="220">
        <f t="shared" si="22"/>
        <v>100</v>
      </c>
      <c r="H385" s="220">
        <f t="shared" si="21"/>
        <v>6561.5287114845942</v>
      </c>
    </row>
    <row r="386" spans="1:8" x14ac:dyDescent="0.25">
      <c r="A386" s="7"/>
      <c r="B386" s="7"/>
      <c r="C386" s="51" t="s">
        <v>173</v>
      </c>
      <c r="D386" s="95">
        <v>0</v>
      </c>
      <c r="E386" s="106">
        <v>87657.1</v>
      </c>
      <c r="F386" s="106">
        <v>87657.1</v>
      </c>
      <c r="G386" s="212">
        <f t="shared" si="22"/>
        <v>100</v>
      </c>
      <c r="H386" s="212"/>
    </row>
    <row r="387" spans="1:8" x14ac:dyDescent="0.25">
      <c r="A387" s="7"/>
      <c r="B387" s="7"/>
      <c r="C387" s="51" t="s">
        <v>239</v>
      </c>
      <c r="D387" s="95">
        <v>0</v>
      </c>
      <c r="E387" s="106">
        <v>4613.53</v>
      </c>
      <c r="F387" s="106">
        <v>4613.53</v>
      </c>
      <c r="G387" s="212">
        <f t="shared" si="22"/>
        <v>100</v>
      </c>
      <c r="H387" s="212"/>
    </row>
    <row r="388" spans="1:8" x14ac:dyDescent="0.25">
      <c r="A388" s="7"/>
      <c r="B388" s="7"/>
      <c r="C388" s="51" t="s">
        <v>331</v>
      </c>
      <c r="D388" s="107">
        <v>1428</v>
      </c>
      <c r="E388" s="106">
        <v>1428</v>
      </c>
      <c r="F388" s="106">
        <v>1428</v>
      </c>
      <c r="G388" s="214">
        <f t="shared" si="22"/>
        <v>100</v>
      </c>
      <c r="H388" s="214">
        <f t="shared" si="21"/>
        <v>100</v>
      </c>
    </row>
    <row r="389" spans="1:8" ht="39" x14ac:dyDescent="0.25">
      <c r="A389" s="7"/>
      <c r="B389" s="7"/>
      <c r="C389" s="50" t="s">
        <v>338</v>
      </c>
      <c r="D389" s="104">
        <f>D390</f>
        <v>270.3</v>
      </c>
      <c r="E389" s="104">
        <f>E390</f>
        <v>17732.679999999997</v>
      </c>
      <c r="F389" s="104">
        <f>F390</f>
        <v>17732.679999999997</v>
      </c>
      <c r="G389" s="220">
        <f t="shared" ref="G389:G450" si="28">F389/E389*100</f>
        <v>100</v>
      </c>
      <c r="H389" s="220">
        <f t="shared" ref="H389:H450" si="29">E389/D389*100</f>
        <v>6560.3699593044748</v>
      </c>
    </row>
    <row r="390" spans="1:8" ht="26.25" x14ac:dyDescent="0.25">
      <c r="A390" s="7"/>
      <c r="B390" s="22" t="s">
        <v>339</v>
      </c>
      <c r="C390" s="3" t="s">
        <v>340</v>
      </c>
      <c r="D390" s="95">
        <f>D391+D392+D393</f>
        <v>270.3</v>
      </c>
      <c r="E390" s="95">
        <f>E391+E392+E393</f>
        <v>17732.679999999997</v>
      </c>
      <c r="F390" s="95">
        <f>F391+F392+F393</f>
        <v>17732.679999999997</v>
      </c>
      <c r="G390" s="212">
        <f t="shared" si="28"/>
        <v>100</v>
      </c>
      <c r="H390" s="212">
        <f t="shared" si="29"/>
        <v>6560.3699593044748</v>
      </c>
    </row>
    <row r="391" spans="1:8" x14ac:dyDescent="0.25">
      <c r="A391" s="7"/>
      <c r="B391" s="7"/>
      <c r="C391" s="51" t="s">
        <v>173</v>
      </c>
      <c r="D391" s="95">
        <v>0</v>
      </c>
      <c r="E391" s="95">
        <v>16589.3</v>
      </c>
      <c r="F391" s="95">
        <v>16589.3</v>
      </c>
      <c r="G391" s="212">
        <f t="shared" si="28"/>
        <v>100</v>
      </c>
      <c r="H391" s="212"/>
    </row>
    <row r="392" spans="1:8" x14ac:dyDescent="0.25">
      <c r="A392" s="7"/>
      <c r="B392" s="7"/>
      <c r="C392" s="51" t="s">
        <v>239</v>
      </c>
      <c r="D392" s="95">
        <v>0</v>
      </c>
      <c r="E392" s="95">
        <v>873.12</v>
      </c>
      <c r="F392" s="95">
        <v>873.12</v>
      </c>
      <c r="G392" s="212">
        <f t="shared" si="28"/>
        <v>100</v>
      </c>
      <c r="H392" s="212"/>
    </row>
    <row r="393" spans="1:8" x14ac:dyDescent="0.25">
      <c r="A393" s="7"/>
      <c r="B393" s="7"/>
      <c r="C393" s="51" t="s">
        <v>331</v>
      </c>
      <c r="D393" s="107">
        <v>270.3</v>
      </c>
      <c r="E393" s="107">
        <v>270.26</v>
      </c>
      <c r="F393" s="107">
        <v>270.26</v>
      </c>
      <c r="G393" s="214">
        <f t="shared" si="28"/>
        <v>100</v>
      </c>
      <c r="H393" s="214">
        <f t="shared" si="29"/>
        <v>99.985201627820928</v>
      </c>
    </row>
    <row r="394" spans="1:8" ht="26.25" x14ac:dyDescent="0.25">
      <c r="A394" s="29" t="s">
        <v>341</v>
      </c>
      <c r="B394" s="29"/>
      <c r="C394" s="49" t="s">
        <v>342</v>
      </c>
      <c r="D394" s="102">
        <f>D395+D421+D436</f>
        <v>12358.036489999997</v>
      </c>
      <c r="E394" s="102">
        <f>E395+E421+E436</f>
        <v>15913.15612</v>
      </c>
      <c r="F394" s="102">
        <f>F395+F421+F436</f>
        <v>15902.810369999999</v>
      </c>
      <c r="G394" s="210">
        <f t="shared" si="28"/>
        <v>99.934986184249169</v>
      </c>
      <c r="H394" s="210">
        <f t="shared" si="29"/>
        <v>128.76767383618562</v>
      </c>
    </row>
    <row r="395" spans="1:8" ht="26.25" x14ac:dyDescent="0.25">
      <c r="A395" s="31" t="s">
        <v>343</v>
      </c>
      <c r="B395" s="31"/>
      <c r="C395" s="20" t="s">
        <v>344</v>
      </c>
      <c r="D395" s="96">
        <f>D407+D409+D405+D396+D412+D415+D417</f>
        <v>10153.605999999998</v>
      </c>
      <c r="E395" s="96">
        <f>E407+E409+E405+E396+E412+E415+E417</f>
        <v>13108.73798</v>
      </c>
      <c r="F395" s="96">
        <f>F407+F409+F405+F396+F412+F415+F417</f>
        <v>13108.656729999999</v>
      </c>
      <c r="G395" s="211">
        <f t="shared" si="28"/>
        <v>99.999380184422591</v>
      </c>
      <c r="H395" s="211">
        <f t="shared" si="29"/>
        <v>129.10426089017045</v>
      </c>
    </row>
    <row r="396" spans="1:8" s="37" customFormat="1" x14ac:dyDescent="0.25">
      <c r="A396" s="7" t="s">
        <v>674</v>
      </c>
      <c r="B396" s="7"/>
      <c r="C396" s="18" t="s">
        <v>673</v>
      </c>
      <c r="D396" s="95">
        <f>D397+D401</f>
        <v>4450.905999999999</v>
      </c>
      <c r="E396" s="95">
        <f>E397+E401</f>
        <v>4367.8730799999994</v>
      </c>
      <c r="F396" s="95">
        <f>F397+F401</f>
        <v>4367.8730799999994</v>
      </c>
      <c r="G396" s="212">
        <f t="shared" si="28"/>
        <v>100</v>
      </c>
      <c r="H396" s="212">
        <f t="shared" si="29"/>
        <v>98.134471498611759</v>
      </c>
    </row>
    <row r="397" spans="1:8" s="37" customFormat="1" ht="26.25" x14ac:dyDescent="0.25">
      <c r="A397" s="7"/>
      <c r="B397" s="7" t="s">
        <v>313</v>
      </c>
      <c r="C397" s="3" t="s">
        <v>314</v>
      </c>
      <c r="D397" s="95">
        <f>SUM(D398+D399+D400)</f>
        <v>3850.9149999999995</v>
      </c>
      <c r="E397" s="95">
        <f>SUM(E398+E399+E400)</f>
        <v>3767.8830799999996</v>
      </c>
      <c r="F397" s="95">
        <f>SUM(F398+F399+F400)</f>
        <v>3767.8830799999996</v>
      </c>
      <c r="G397" s="212">
        <f t="shared" si="28"/>
        <v>100</v>
      </c>
      <c r="H397" s="212">
        <f t="shared" si="29"/>
        <v>97.843839191464895</v>
      </c>
    </row>
    <row r="398" spans="1:8" s="37" customFormat="1" x14ac:dyDescent="0.25">
      <c r="A398" s="7"/>
      <c r="B398" s="7"/>
      <c r="C398" s="51" t="s">
        <v>239</v>
      </c>
      <c r="D398" s="95">
        <v>3465.8229999999999</v>
      </c>
      <c r="E398" s="95">
        <v>3382.79108</v>
      </c>
      <c r="F398" s="95">
        <v>3382.79108</v>
      </c>
      <c r="G398" s="212">
        <f t="shared" si="28"/>
        <v>100</v>
      </c>
      <c r="H398" s="212">
        <f t="shared" si="29"/>
        <v>97.604265422671617</v>
      </c>
    </row>
    <row r="399" spans="1:8" s="37" customFormat="1" x14ac:dyDescent="0.25">
      <c r="A399" s="7"/>
      <c r="B399" s="7"/>
      <c r="C399" s="51" t="s">
        <v>331</v>
      </c>
      <c r="D399" s="95">
        <v>192.54599999999999</v>
      </c>
      <c r="E399" s="95">
        <v>192.54599999999999</v>
      </c>
      <c r="F399" s="95">
        <v>192.54599999999999</v>
      </c>
      <c r="G399" s="212">
        <f t="shared" si="28"/>
        <v>100</v>
      </c>
      <c r="H399" s="212">
        <f t="shared" si="29"/>
        <v>100</v>
      </c>
    </row>
    <row r="400" spans="1:8" s="37" customFormat="1" x14ac:dyDescent="0.25">
      <c r="A400" s="7"/>
      <c r="B400" s="7"/>
      <c r="C400" s="51" t="s">
        <v>337</v>
      </c>
      <c r="D400" s="95">
        <v>192.54599999999999</v>
      </c>
      <c r="E400" s="107">
        <v>192.54599999999999</v>
      </c>
      <c r="F400" s="107">
        <v>192.54599999999999</v>
      </c>
      <c r="G400" s="212">
        <f t="shared" si="28"/>
        <v>100</v>
      </c>
      <c r="H400" s="212">
        <f t="shared" si="29"/>
        <v>100</v>
      </c>
    </row>
    <row r="401" spans="1:8" s="37" customFormat="1" ht="26.25" x14ac:dyDescent="0.25">
      <c r="A401" s="7"/>
      <c r="B401" s="7" t="s">
        <v>551</v>
      </c>
      <c r="C401" s="3" t="s">
        <v>552</v>
      </c>
      <c r="D401" s="95">
        <f>D402+D403+D404</f>
        <v>599.99099999999999</v>
      </c>
      <c r="E401" s="95">
        <f>E402+E403+E404</f>
        <v>599.99</v>
      </c>
      <c r="F401" s="95">
        <f>F402+F403+F404</f>
        <v>599.99</v>
      </c>
      <c r="G401" s="212">
        <f t="shared" si="28"/>
        <v>100</v>
      </c>
      <c r="H401" s="212">
        <f t="shared" si="29"/>
        <v>99.999833330833297</v>
      </c>
    </row>
    <row r="402" spans="1:8" s="37" customFormat="1" x14ac:dyDescent="0.25">
      <c r="A402" s="7"/>
      <c r="B402" s="7"/>
      <c r="C402" s="51" t="s">
        <v>239</v>
      </c>
      <c r="D402" s="95">
        <v>539.99099999999999</v>
      </c>
      <c r="E402" s="95">
        <v>539.99099999999999</v>
      </c>
      <c r="F402" s="95">
        <v>539.99099999999999</v>
      </c>
      <c r="G402" s="212">
        <f t="shared" si="28"/>
        <v>100</v>
      </c>
      <c r="H402" s="212">
        <f t="shared" si="29"/>
        <v>100</v>
      </c>
    </row>
    <row r="403" spans="1:8" s="37" customFormat="1" x14ac:dyDescent="0.25">
      <c r="A403" s="7"/>
      <c r="B403" s="7"/>
      <c r="C403" s="51" t="s">
        <v>331</v>
      </c>
      <c r="D403" s="95">
        <v>30</v>
      </c>
      <c r="E403" s="95">
        <v>29.999500000000001</v>
      </c>
      <c r="F403" s="95">
        <v>29.999500000000001</v>
      </c>
      <c r="G403" s="212">
        <f t="shared" si="28"/>
        <v>100</v>
      </c>
      <c r="H403" s="212">
        <f t="shared" si="29"/>
        <v>99.998333333333335</v>
      </c>
    </row>
    <row r="404" spans="1:8" s="37" customFormat="1" x14ac:dyDescent="0.25">
      <c r="A404" s="7"/>
      <c r="B404" s="7"/>
      <c r="C404" s="51" t="s">
        <v>337</v>
      </c>
      <c r="D404" s="95">
        <v>30</v>
      </c>
      <c r="E404" s="95">
        <v>29.999500000000001</v>
      </c>
      <c r="F404" s="95">
        <v>29.999500000000001</v>
      </c>
      <c r="G404" s="212">
        <f t="shared" si="28"/>
        <v>100</v>
      </c>
      <c r="H404" s="212">
        <f t="shared" si="29"/>
        <v>99.998333333333335</v>
      </c>
    </row>
    <row r="405" spans="1:8" ht="39" x14ac:dyDescent="0.25">
      <c r="A405" s="7" t="s">
        <v>349</v>
      </c>
      <c r="B405" s="11"/>
      <c r="C405" s="52" t="s">
        <v>345</v>
      </c>
      <c r="D405" s="107">
        <v>0</v>
      </c>
      <c r="E405" s="107">
        <f>E406</f>
        <v>40</v>
      </c>
      <c r="F405" s="107">
        <f>F406</f>
        <v>40</v>
      </c>
      <c r="G405" s="214">
        <f t="shared" si="28"/>
        <v>100</v>
      </c>
      <c r="H405" s="214"/>
    </row>
    <row r="406" spans="1:8" ht="26.25" x14ac:dyDescent="0.25">
      <c r="A406" s="7"/>
      <c r="B406" s="7" t="s">
        <v>313</v>
      </c>
      <c r="C406" s="3" t="s">
        <v>314</v>
      </c>
      <c r="D406" s="107">
        <v>0</v>
      </c>
      <c r="E406" s="107">
        <v>40</v>
      </c>
      <c r="F406" s="107">
        <v>40</v>
      </c>
      <c r="G406" s="214">
        <f t="shared" si="28"/>
        <v>100</v>
      </c>
      <c r="H406" s="214"/>
    </row>
    <row r="407" spans="1:8" ht="25.5" x14ac:dyDescent="0.25">
      <c r="A407" s="15" t="s">
        <v>346</v>
      </c>
      <c r="B407" s="15"/>
      <c r="C407" s="1" t="s">
        <v>532</v>
      </c>
      <c r="D407" s="107">
        <v>2690</v>
      </c>
      <c r="E407" s="107">
        <v>2690</v>
      </c>
      <c r="F407" s="107">
        <v>2690</v>
      </c>
      <c r="G407" s="214">
        <f t="shared" si="28"/>
        <v>100</v>
      </c>
      <c r="H407" s="214">
        <f t="shared" si="29"/>
        <v>100</v>
      </c>
    </row>
    <row r="408" spans="1:8" ht="26.25" x14ac:dyDescent="0.25">
      <c r="A408" s="15"/>
      <c r="B408" s="7" t="s">
        <v>313</v>
      </c>
      <c r="C408" s="3" t="s">
        <v>314</v>
      </c>
      <c r="D408" s="107">
        <v>2690</v>
      </c>
      <c r="E408" s="107">
        <v>2690</v>
      </c>
      <c r="F408" s="107">
        <v>2690</v>
      </c>
      <c r="G408" s="214">
        <f t="shared" si="28"/>
        <v>100</v>
      </c>
      <c r="H408" s="214">
        <f t="shared" si="29"/>
        <v>100</v>
      </c>
    </row>
    <row r="409" spans="1:8" ht="25.5" x14ac:dyDescent="0.25">
      <c r="A409" s="15" t="s">
        <v>347</v>
      </c>
      <c r="B409" s="15"/>
      <c r="C409" s="1" t="s">
        <v>348</v>
      </c>
      <c r="D409" s="107">
        <f>D410+D411</f>
        <v>2074.8000000000002</v>
      </c>
      <c r="E409" s="107">
        <f>E410+E411</f>
        <v>1697.2268099999999</v>
      </c>
      <c r="F409" s="107">
        <f>F410+F411</f>
        <v>1697.1455599999999</v>
      </c>
      <c r="G409" s="214">
        <f t="shared" si="28"/>
        <v>99.995212778897837</v>
      </c>
      <c r="H409" s="214">
        <f t="shared" si="29"/>
        <v>81.801947657605538</v>
      </c>
    </row>
    <row r="410" spans="1:8" ht="26.25" x14ac:dyDescent="0.25">
      <c r="A410" s="15"/>
      <c r="B410" s="7" t="s">
        <v>313</v>
      </c>
      <c r="C410" s="3" t="s">
        <v>314</v>
      </c>
      <c r="D410" s="107">
        <v>1801</v>
      </c>
      <c r="E410" s="107">
        <v>1423.4268099999999</v>
      </c>
      <c r="F410" s="107">
        <v>1423.4155599999999</v>
      </c>
      <c r="G410" s="214">
        <f t="shared" si="28"/>
        <v>99.999209653779104</v>
      </c>
      <c r="H410" s="214">
        <f t="shared" si="29"/>
        <v>79.035358689616871</v>
      </c>
    </row>
    <row r="411" spans="1:8" ht="25.5" x14ac:dyDescent="0.25">
      <c r="A411" s="15"/>
      <c r="B411" s="7" t="s">
        <v>551</v>
      </c>
      <c r="C411" s="1" t="s">
        <v>552</v>
      </c>
      <c r="D411" s="107">
        <v>273.8</v>
      </c>
      <c r="E411" s="107">
        <v>273.8</v>
      </c>
      <c r="F411" s="107">
        <v>273.73</v>
      </c>
      <c r="G411" s="214">
        <f t="shared" si="28"/>
        <v>99.97443389335281</v>
      </c>
      <c r="H411" s="214">
        <f t="shared" si="29"/>
        <v>100</v>
      </c>
    </row>
    <row r="412" spans="1:8" x14ac:dyDescent="0.25">
      <c r="A412" s="15" t="s">
        <v>705</v>
      </c>
      <c r="B412" s="7"/>
      <c r="C412" s="3" t="s">
        <v>706</v>
      </c>
      <c r="D412" s="107">
        <f>D413+D414</f>
        <v>787.9</v>
      </c>
      <c r="E412" s="107">
        <f>E413+E414</f>
        <v>787.90619000000004</v>
      </c>
      <c r="F412" s="107">
        <f>F413+F414</f>
        <v>787.90619000000004</v>
      </c>
      <c r="G412" s="214">
        <f t="shared" si="28"/>
        <v>100</v>
      </c>
      <c r="H412" s="214">
        <f t="shared" si="29"/>
        <v>100.00078563269452</v>
      </c>
    </row>
    <row r="413" spans="1:8" ht="26.25" x14ac:dyDescent="0.25">
      <c r="A413" s="15"/>
      <c r="B413" s="7" t="s">
        <v>313</v>
      </c>
      <c r="C413" s="3" t="s">
        <v>314</v>
      </c>
      <c r="D413" s="107">
        <v>600</v>
      </c>
      <c r="E413" s="107">
        <v>600</v>
      </c>
      <c r="F413" s="107">
        <v>600</v>
      </c>
      <c r="G413" s="214">
        <f t="shared" si="28"/>
        <v>100</v>
      </c>
      <c r="H413" s="214">
        <f t="shared" si="29"/>
        <v>100</v>
      </c>
    </row>
    <row r="414" spans="1:8" ht="25.5" x14ac:dyDescent="0.25">
      <c r="A414" s="15"/>
      <c r="B414" s="7" t="s">
        <v>551</v>
      </c>
      <c r="C414" s="1" t="s">
        <v>552</v>
      </c>
      <c r="D414" s="107">
        <v>187.9</v>
      </c>
      <c r="E414" s="107">
        <v>187.90619000000001</v>
      </c>
      <c r="F414" s="107">
        <v>187.90619000000001</v>
      </c>
      <c r="G414" s="214">
        <f t="shared" si="28"/>
        <v>100</v>
      </c>
      <c r="H414" s="214">
        <f t="shared" si="29"/>
        <v>100.00329430548165</v>
      </c>
    </row>
    <row r="415" spans="1:8" x14ac:dyDescent="0.25">
      <c r="A415" s="15" t="s">
        <v>707</v>
      </c>
      <c r="B415" s="7"/>
      <c r="C415" s="3" t="s">
        <v>708</v>
      </c>
      <c r="D415" s="107">
        <f>D416</f>
        <v>150</v>
      </c>
      <c r="E415" s="107">
        <f>E416</f>
        <v>150</v>
      </c>
      <c r="F415" s="107">
        <f>F416</f>
        <v>150</v>
      </c>
      <c r="G415" s="214">
        <f t="shared" si="28"/>
        <v>100</v>
      </c>
      <c r="H415" s="214">
        <f t="shared" si="29"/>
        <v>100</v>
      </c>
    </row>
    <row r="416" spans="1:8" ht="26.25" x14ac:dyDescent="0.25">
      <c r="A416" s="15"/>
      <c r="B416" s="7" t="s">
        <v>313</v>
      </c>
      <c r="C416" s="3" t="s">
        <v>314</v>
      </c>
      <c r="D416" s="107">
        <v>150</v>
      </c>
      <c r="E416" s="107">
        <v>150</v>
      </c>
      <c r="F416" s="107">
        <v>150</v>
      </c>
      <c r="G416" s="214">
        <f t="shared" si="28"/>
        <v>100</v>
      </c>
      <c r="H416" s="214">
        <f t="shared" si="29"/>
        <v>100</v>
      </c>
    </row>
    <row r="417" spans="1:8" ht="30.75" customHeight="1" x14ac:dyDescent="0.25">
      <c r="A417" s="15" t="s">
        <v>799</v>
      </c>
      <c r="B417" s="192"/>
      <c r="C417" s="122" t="s">
        <v>800</v>
      </c>
      <c r="D417" s="107">
        <f>D418</f>
        <v>0</v>
      </c>
      <c r="E417" s="107">
        <f>E418</f>
        <v>3375.7319000000002</v>
      </c>
      <c r="F417" s="107">
        <f>F418</f>
        <v>3375.7319000000002</v>
      </c>
      <c r="G417" s="214">
        <f t="shared" si="28"/>
        <v>100</v>
      </c>
      <c r="H417" s="214"/>
    </row>
    <row r="418" spans="1:8" ht="30.75" customHeight="1" x14ac:dyDescent="0.25">
      <c r="A418" s="15"/>
      <c r="B418" s="192" t="s">
        <v>313</v>
      </c>
      <c r="C418" s="122" t="s">
        <v>314</v>
      </c>
      <c r="D418" s="107">
        <v>0</v>
      </c>
      <c r="E418" s="107">
        <f>E419+E420</f>
        <v>3375.7319000000002</v>
      </c>
      <c r="F418" s="107">
        <f>F419+F420</f>
        <v>3375.7319000000002</v>
      </c>
      <c r="G418" s="214">
        <f t="shared" si="28"/>
        <v>100</v>
      </c>
      <c r="H418" s="214"/>
    </row>
    <row r="419" spans="1:8" x14ac:dyDescent="0.25">
      <c r="A419" s="15"/>
      <c r="B419" s="192"/>
      <c r="C419" s="51" t="s">
        <v>239</v>
      </c>
      <c r="D419" s="107">
        <v>0</v>
      </c>
      <c r="E419" s="107">
        <v>3038.1587100000002</v>
      </c>
      <c r="F419" s="107">
        <v>3038.1587100000002</v>
      </c>
      <c r="G419" s="214">
        <f t="shared" si="28"/>
        <v>100</v>
      </c>
      <c r="H419" s="214"/>
    </row>
    <row r="420" spans="1:8" x14ac:dyDescent="0.25">
      <c r="A420" s="15"/>
      <c r="B420" s="192"/>
      <c r="C420" s="51" t="s">
        <v>331</v>
      </c>
      <c r="D420" s="107">
        <v>0</v>
      </c>
      <c r="E420" s="107">
        <v>337.57319000000001</v>
      </c>
      <c r="F420" s="107">
        <v>337.57319000000001</v>
      </c>
      <c r="G420" s="214">
        <f t="shared" si="28"/>
        <v>100</v>
      </c>
      <c r="H420" s="214"/>
    </row>
    <row r="421" spans="1:8" ht="26.25" customHeight="1" x14ac:dyDescent="0.25">
      <c r="A421" s="31" t="s">
        <v>350</v>
      </c>
      <c r="B421" s="34"/>
      <c r="C421" s="20" t="s">
        <v>351</v>
      </c>
      <c r="D421" s="96">
        <f>D422+D424+D426+D428+D430</f>
        <v>2096.63049</v>
      </c>
      <c r="E421" s="96">
        <f>E422+E424+E426+E428+E430+E432</f>
        <v>2696.61814</v>
      </c>
      <c r="F421" s="96">
        <f>F422+F424+F426+F428+F430+F432</f>
        <v>2686.3536400000003</v>
      </c>
      <c r="G421" s="211">
        <f t="shared" si="28"/>
        <v>99.619356561919446</v>
      </c>
      <c r="H421" s="211">
        <f t="shared" si="29"/>
        <v>128.61675688022643</v>
      </c>
    </row>
    <row r="422" spans="1:8" x14ac:dyDescent="0.25">
      <c r="A422" s="7" t="s">
        <v>352</v>
      </c>
      <c r="B422" s="53"/>
      <c r="C422" s="52" t="s">
        <v>353</v>
      </c>
      <c r="D422" s="107">
        <f>D423</f>
        <v>200.96449999999999</v>
      </c>
      <c r="E422" s="107">
        <f>E423</f>
        <v>0.96450000000000002</v>
      </c>
      <c r="F422" s="107">
        <f>F423</f>
        <v>0</v>
      </c>
      <c r="G422" s="214">
        <f t="shared" si="28"/>
        <v>0</v>
      </c>
      <c r="H422" s="214">
        <f t="shared" si="29"/>
        <v>0.47993551099821119</v>
      </c>
    </row>
    <row r="423" spans="1:8" ht="26.25" x14ac:dyDescent="0.25">
      <c r="A423" s="11"/>
      <c r="B423" s="7" t="s">
        <v>313</v>
      </c>
      <c r="C423" s="3" t="s">
        <v>314</v>
      </c>
      <c r="D423" s="107">
        <v>200.96449999999999</v>
      </c>
      <c r="E423" s="107">
        <v>0.96450000000000002</v>
      </c>
      <c r="F423" s="107">
        <v>0</v>
      </c>
      <c r="G423" s="214">
        <f t="shared" si="28"/>
        <v>0</v>
      </c>
      <c r="H423" s="214">
        <f t="shared" si="29"/>
        <v>0.47993551099821119</v>
      </c>
    </row>
    <row r="424" spans="1:8" x14ac:dyDescent="0.25">
      <c r="A424" s="7" t="s">
        <v>354</v>
      </c>
      <c r="B424" s="22"/>
      <c r="C424" s="52" t="s">
        <v>355</v>
      </c>
      <c r="D424" s="107">
        <f>D425</f>
        <v>286.2</v>
      </c>
      <c r="E424" s="107">
        <f>E425</f>
        <v>315.86599000000001</v>
      </c>
      <c r="F424" s="107">
        <f>F425</f>
        <v>315.86599000000001</v>
      </c>
      <c r="G424" s="214">
        <f t="shared" si="28"/>
        <v>100</v>
      </c>
      <c r="H424" s="214">
        <f t="shared" si="29"/>
        <v>110.36547519217332</v>
      </c>
    </row>
    <row r="425" spans="1:8" ht="26.25" x14ac:dyDescent="0.25">
      <c r="A425" s="7"/>
      <c r="B425" s="7" t="s">
        <v>313</v>
      </c>
      <c r="C425" s="3" t="s">
        <v>314</v>
      </c>
      <c r="D425" s="107">
        <v>286.2</v>
      </c>
      <c r="E425" s="107">
        <v>315.86599000000001</v>
      </c>
      <c r="F425" s="107">
        <v>315.86599000000001</v>
      </c>
      <c r="G425" s="214">
        <f t="shared" si="28"/>
        <v>100</v>
      </c>
      <c r="H425" s="214">
        <f t="shared" si="29"/>
        <v>110.36547519217332</v>
      </c>
    </row>
    <row r="426" spans="1:8" ht="26.25" x14ac:dyDescent="0.25">
      <c r="A426" s="7" t="s">
        <v>356</v>
      </c>
      <c r="B426" s="22"/>
      <c r="C426" s="52" t="s">
        <v>357</v>
      </c>
      <c r="D426" s="107">
        <f>D427</f>
        <v>898.5</v>
      </c>
      <c r="E426" s="107">
        <f>E427</f>
        <v>898.48765000000003</v>
      </c>
      <c r="F426" s="107">
        <f>F427</f>
        <v>898.48765000000003</v>
      </c>
      <c r="G426" s="214">
        <f t="shared" si="28"/>
        <v>100</v>
      </c>
      <c r="H426" s="214">
        <f t="shared" si="29"/>
        <v>99.998625486922649</v>
      </c>
    </row>
    <row r="427" spans="1:8" ht="26.25" x14ac:dyDescent="0.25">
      <c r="A427" s="17"/>
      <c r="B427" s="7" t="s">
        <v>313</v>
      </c>
      <c r="C427" s="3" t="s">
        <v>314</v>
      </c>
      <c r="D427" s="107">
        <v>898.5</v>
      </c>
      <c r="E427" s="107">
        <v>898.48765000000003</v>
      </c>
      <c r="F427" s="107">
        <v>898.48765000000003</v>
      </c>
      <c r="G427" s="214">
        <f t="shared" si="28"/>
        <v>100</v>
      </c>
      <c r="H427" s="214">
        <f t="shared" si="29"/>
        <v>99.998625486922649</v>
      </c>
    </row>
    <row r="428" spans="1:8" ht="25.5" x14ac:dyDescent="0.25">
      <c r="A428" s="15" t="s">
        <v>533</v>
      </c>
      <c r="B428" s="17"/>
      <c r="C428" s="1" t="s">
        <v>358</v>
      </c>
      <c r="D428" s="107">
        <v>681.3</v>
      </c>
      <c r="E428" s="107">
        <v>681.3</v>
      </c>
      <c r="F428" s="107">
        <v>672</v>
      </c>
      <c r="G428" s="214">
        <f t="shared" si="28"/>
        <v>98.634962571554382</v>
      </c>
      <c r="H428" s="214">
        <f t="shared" si="29"/>
        <v>100</v>
      </c>
    </row>
    <row r="429" spans="1:8" ht="26.25" x14ac:dyDescent="0.25">
      <c r="A429" s="15"/>
      <c r="B429" s="7" t="s">
        <v>313</v>
      </c>
      <c r="C429" s="3" t="s">
        <v>314</v>
      </c>
      <c r="D429" s="107">
        <v>681.3</v>
      </c>
      <c r="E429" s="107">
        <v>681.3</v>
      </c>
      <c r="F429" s="107">
        <v>672</v>
      </c>
      <c r="G429" s="214">
        <f t="shared" si="28"/>
        <v>98.634962571554382</v>
      </c>
      <c r="H429" s="214">
        <f t="shared" si="29"/>
        <v>100</v>
      </c>
    </row>
    <row r="430" spans="1:8" x14ac:dyDescent="0.25">
      <c r="A430" s="15" t="s">
        <v>722</v>
      </c>
      <c r="B430" s="7"/>
      <c r="C430" s="3" t="s">
        <v>723</v>
      </c>
      <c r="D430" s="107">
        <v>29.665990000000001</v>
      </c>
      <c r="E430" s="107">
        <v>0</v>
      </c>
      <c r="F430" s="107">
        <v>0</v>
      </c>
      <c r="G430" s="214"/>
      <c r="H430" s="214">
        <f t="shared" si="29"/>
        <v>0</v>
      </c>
    </row>
    <row r="431" spans="1:8" ht="26.25" x14ac:dyDescent="0.25">
      <c r="A431" s="15"/>
      <c r="B431" s="7" t="s">
        <v>313</v>
      </c>
      <c r="C431" s="3" t="s">
        <v>314</v>
      </c>
      <c r="D431" s="107">
        <v>29.665990000000001</v>
      </c>
      <c r="E431" s="107">
        <v>0</v>
      </c>
      <c r="F431" s="107">
        <v>0</v>
      </c>
      <c r="G431" s="214"/>
      <c r="H431" s="214">
        <f t="shared" si="29"/>
        <v>0</v>
      </c>
    </row>
    <row r="432" spans="1:8" x14ac:dyDescent="0.25">
      <c r="A432" s="7" t="s">
        <v>801</v>
      </c>
      <c r="B432" s="53"/>
      <c r="C432" s="52" t="s">
        <v>353</v>
      </c>
      <c r="D432" s="107">
        <v>0</v>
      </c>
      <c r="E432" s="107">
        <f>E433</f>
        <v>800</v>
      </c>
      <c r="F432" s="107">
        <f>F433</f>
        <v>800</v>
      </c>
      <c r="G432" s="214">
        <f t="shared" si="28"/>
        <v>100</v>
      </c>
      <c r="H432" s="214"/>
    </row>
    <row r="433" spans="1:8" ht="26.25" x14ac:dyDescent="0.25">
      <c r="A433" s="11"/>
      <c r="B433" s="192" t="s">
        <v>313</v>
      </c>
      <c r="C433" s="122" t="s">
        <v>314</v>
      </c>
      <c r="D433" s="107">
        <v>0</v>
      </c>
      <c r="E433" s="107">
        <f>E434+E435</f>
        <v>800</v>
      </c>
      <c r="F433" s="107">
        <f>F434+F435</f>
        <v>800</v>
      </c>
      <c r="G433" s="214">
        <f t="shared" si="28"/>
        <v>100</v>
      </c>
      <c r="H433" s="214"/>
    </row>
    <row r="434" spans="1:8" x14ac:dyDescent="0.25">
      <c r="A434" s="11"/>
      <c r="B434" s="192"/>
      <c r="C434" s="51" t="s">
        <v>239</v>
      </c>
      <c r="D434" s="107">
        <v>0</v>
      </c>
      <c r="E434" s="107">
        <v>600</v>
      </c>
      <c r="F434" s="107">
        <v>600</v>
      </c>
      <c r="G434" s="214">
        <f t="shared" si="28"/>
        <v>100</v>
      </c>
      <c r="H434" s="214"/>
    </row>
    <row r="435" spans="1:8" x14ac:dyDescent="0.25">
      <c r="A435" s="11"/>
      <c r="B435" s="192"/>
      <c r="C435" s="51" t="s">
        <v>331</v>
      </c>
      <c r="D435" s="107">
        <v>0</v>
      </c>
      <c r="E435" s="107">
        <v>200</v>
      </c>
      <c r="F435" s="107">
        <v>200</v>
      </c>
      <c r="G435" s="214">
        <f t="shared" si="28"/>
        <v>100</v>
      </c>
      <c r="H435" s="214"/>
    </row>
    <row r="436" spans="1:8" ht="39" x14ac:dyDescent="0.25">
      <c r="A436" s="31" t="s">
        <v>359</v>
      </c>
      <c r="B436" s="34"/>
      <c r="C436" s="20" t="s">
        <v>553</v>
      </c>
      <c r="D436" s="96">
        <f>D437</f>
        <v>107.8</v>
      </c>
      <c r="E436" s="96">
        <f>E437</f>
        <v>107.8</v>
      </c>
      <c r="F436" s="96">
        <f>F437</f>
        <v>107.8</v>
      </c>
      <c r="G436" s="211">
        <f t="shared" si="28"/>
        <v>100</v>
      </c>
      <c r="H436" s="211">
        <f t="shared" si="29"/>
        <v>100</v>
      </c>
    </row>
    <row r="437" spans="1:8" ht="38.25" x14ac:dyDescent="0.25">
      <c r="A437" s="15" t="s">
        <v>534</v>
      </c>
      <c r="B437" s="15"/>
      <c r="C437" s="1" t="s">
        <v>535</v>
      </c>
      <c r="D437" s="107">
        <f>D439</f>
        <v>107.8</v>
      </c>
      <c r="E437" s="107">
        <f>E439</f>
        <v>107.8</v>
      </c>
      <c r="F437" s="107">
        <f>F439</f>
        <v>107.8</v>
      </c>
      <c r="G437" s="214">
        <f t="shared" si="28"/>
        <v>100</v>
      </c>
      <c r="H437" s="214">
        <f t="shared" si="29"/>
        <v>100</v>
      </c>
    </row>
    <row r="438" spans="1:8" ht="26.25" x14ac:dyDescent="0.25">
      <c r="A438" s="15"/>
      <c r="B438" s="7" t="s">
        <v>313</v>
      </c>
      <c r="C438" s="3" t="s">
        <v>314</v>
      </c>
      <c r="D438" s="107">
        <v>107.8</v>
      </c>
      <c r="E438" s="107">
        <v>107.8</v>
      </c>
      <c r="F438" s="107">
        <v>107.8</v>
      </c>
      <c r="G438" s="214">
        <f t="shared" si="28"/>
        <v>100</v>
      </c>
      <c r="H438" s="214">
        <f t="shared" si="29"/>
        <v>100</v>
      </c>
    </row>
    <row r="439" spans="1:8" x14ac:dyDescent="0.25">
      <c r="A439" s="11"/>
      <c r="B439" s="22"/>
      <c r="C439" s="10" t="s">
        <v>115</v>
      </c>
      <c r="D439" s="95">
        <v>107.8</v>
      </c>
      <c r="E439" s="95">
        <v>107.8</v>
      </c>
      <c r="F439" s="95">
        <v>107.8</v>
      </c>
      <c r="G439" s="212">
        <f t="shared" si="28"/>
        <v>100</v>
      </c>
      <c r="H439" s="212">
        <f t="shared" si="29"/>
        <v>100</v>
      </c>
    </row>
    <row r="440" spans="1:8" ht="26.25" x14ac:dyDescent="0.25">
      <c r="A440" s="29" t="s">
        <v>360</v>
      </c>
      <c r="B440" s="29"/>
      <c r="C440" s="49" t="s">
        <v>361</v>
      </c>
      <c r="D440" s="102">
        <f>D441+D449+D463+D458</f>
        <v>22242.589219999998</v>
      </c>
      <c r="E440" s="102">
        <f>E441+E449+E463+E458</f>
        <v>23439.5854</v>
      </c>
      <c r="F440" s="102">
        <f>F441+F449+F463+F458</f>
        <v>23350.88997</v>
      </c>
      <c r="G440" s="210">
        <f t="shared" si="28"/>
        <v>99.6215998342701</v>
      </c>
      <c r="H440" s="210">
        <f t="shared" si="29"/>
        <v>105.38155053874614</v>
      </c>
    </row>
    <row r="441" spans="1:8" ht="39" x14ac:dyDescent="0.25">
      <c r="A441" s="31" t="s">
        <v>362</v>
      </c>
      <c r="B441" s="31"/>
      <c r="C441" s="20" t="s">
        <v>363</v>
      </c>
      <c r="D441" s="96">
        <f>D442+D445+D447</f>
        <v>3644.1695100000002</v>
      </c>
      <c r="E441" s="96">
        <f>E442+E445+E447</f>
        <v>3644.1695100000002</v>
      </c>
      <c r="F441" s="96">
        <f>F442+F445+F447</f>
        <v>3637.5081100000002</v>
      </c>
      <c r="G441" s="211">
        <f t="shared" si="28"/>
        <v>99.817203892911124</v>
      </c>
      <c r="H441" s="211">
        <f t="shared" si="29"/>
        <v>100</v>
      </c>
    </row>
    <row r="442" spans="1:8" ht="26.25" x14ac:dyDescent="0.25">
      <c r="A442" s="7" t="s">
        <v>364</v>
      </c>
      <c r="B442" s="7"/>
      <c r="C442" s="52" t="s">
        <v>365</v>
      </c>
      <c r="D442" s="107">
        <f>D443+D444</f>
        <v>2910</v>
      </c>
      <c r="E442" s="107">
        <f>E443+E444</f>
        <v>2869.19</v>
      </c>
      <c r="F442" s="107">
        <f>F443+F444</f>
        <v>2862.5286000000001</v>
      </c>
      <c r="G442" s="214">
        <f t="shared" si="28"/>
        <v>99.767829945036752</v>
      </c>
      <c r="H442" s="214">
        <f t="shared" si="29"/>
        <v>98.597594501718206</v>
      </c>
    </row>
    <row r="443" spans="1:8" ht="26.25" x14ac:dyDescent="0.25">
      <c r="A443" s="11"/>
      <c r="B443" s="7" t="s">
        <v>313</v>
      </c>
      <c r="C443" s="3" t="s">
        <v>314</v>
      </c>
      <c r="D443" s="107">
        <v>2766.7</v>
      </c>
      <c r="E443" s="107">
        <v>2725.89</v>
      </c>
      <c r="F443" s="107">
        <v>2719.2285999999999</v>
      </c>
      <c r="G443" s="214">
        <f t="shared" si="28"/>
        <v>99.755624768424255</v>
      </c>
      <c r="H443" s="214">
        <f t="shared" si="29"/>
        <v>98.524957530632165</v>
      </c>
    </row>
    <row r="444" spans="1:8" ht="26.25" x14ac:dyDescent="0.25">
      <c r="A444" s="7"/>
      <c r="B444" s="22" t="s">
        <v>551</v>
      </c>
      <c r="C444" s="3" t="s">
        <v>552</v>
      </c>
      <c r="D444" s="95">
        <v>143.30000000000001</v>
      </c>
      <c r="E444" s="95">
        <v>143.30000000000001</v>
      </c>
      <c r="F444" s="95">
        <v>143.30000000000001</v>
      </c>
      <c r="G444" s="212">
        <f t="shared" si="28"/>
        <v>100</v>
      </c>
      <c r="H444" s="212">
        <f t="shared" si="29"/>
        <v>100</v>
      </c>
    </row>
    <row r="445" spans="1:8" ht="26.25" x14ac:dyDescent="0.25">
      <c r="A445" s="7" t="s">
        <v>366</v>
      </c>
      <c r="B445" s="7"/>
      <c r="C445" s="18" t="s">
        <v>367</v>
      </c>
      <c r="D445" s="95">
        <v>564.79999999999995</v>
      </c>
      <c r="E445" s="95">
        <f>E446</f>
        <v>605.61</v>
      </c>
      <c r="F445" s="95">
        <f>F446</f>
        <v>605.61</v>
      </c>
      <c r="G445" s="212">
        <f t="shared" si="28"/>
        <v>100</v>
      </c>
      <c r="H445" s="212">
        <f t="shared" si="29"/>
        <v>107.22556657223797</v>
      </c>
    </row>
    <row r="446" spans="1:8" ht="26.25" x14ac:dyDescent="0.25">
      <c r="A446" s="11"/>
      <c r="B446" s="7" t="s">
        <v>313</v>
      </c>
      <c r="C446" s="3" t="s">
        <v>314</v>
      </c>
      <c r="D446" s="95">
        <v>564.79999999999995</v>
      </c>
      <c r="E446" s="95">
        <v>605.61</v>
      </c>
      <c r="F446" s="95">
        <v>605.61</v>
      </c>
      <c r="G446" s="212">
        <f t="shared" si="28"/>
        <v>100</v>
      </c>
      <c r="H446" s="212">
        <f t="shared" si="29"/>
        <v>107.22556657223797</v>
      </c>
    </row>
    <row r="447" spans="1:8" ht="39" x14ac:dyDescent="0.25">
      <c r="A447" s="7" t="s">
        <v>536</v>
      </c>
      <c r="B447" s="7"/>
      <c r="C447" s="3" t="s">
        <v>368</v>
      </c>
      <c r="D447" s="95">
        <v>169.36950999999999</v>
      </c>
      <c r="E447" s="95">
        <v>169.36950999999999</v>
      </c>
      <c r="F447" s="95">
        <v>169.36950999999999</v>
      </c>
      <c r="G447" s="212">
        <f t="shared" si="28"/>
        <v>100</v>
      </c>
      <c r="H447" s="212">
        <f t="shared" si="29"/>
        <v>100</v>
      </c>
    </row>
    <row r="448" spans="1:8" ht="26.25" x14ac:dyDescent="0.25">
      <c r="A448" s="7"/>
      <c r="B448" s="7" t="s">
        <v>313</v>
      </c>
      <c r="C448" s="3" t="s">
        <v>314</v>
      </c>
      <c r="D448" s="95">
        <v>169.36950999999999</v>
      </c>
      <c r="E448" s="95">
        <v>169.36950999999999</v>
      </c>
      <c r="F448" s="95">
        <v>169.36950999999999</v>
      </c>
      <c r="G448" s="212">
        <f t="shared" si="28"/>
        <v>100</v>
      </c>
      <c r="H448" s="212">
        <f t="shared" si="29"/>
        <v>100</v>
      </c>
    </row>
    <row r="449" spans="1:8" ht="26.25" x14ac:dyDescent="0.25">
      <c r="A449" s="31" t="s">
        <v>369</v>
      </c>
      <c r="B449" s="31"/>
      <c r="C449" s="20" t="s">
        <v>370</v>
      </c>
      <c r="D449" s="96">
        <f>D450+D452+D456</f>
        <v>775.41971000000012</v>
      </c>
      <c r="E449" s="96">
        <f>E450+E452+E456</f>
        <v>1972.4061499999998</v>
      </c>
      <c r="F449" s="96">
        <f>F450+F452+F456</f>
        <v>1891.4059199999999</v>
      </c>
      <c r="G449" s="211">
        <f t="shared" si="28"/>
        <v>95.893329069167635</v>
      </c>
      <c r="H449" s="211">
        <f t="shared" si="29"/>
        <v>254.36626443245808</v>
      </c>
    </row>
    <row r="450" spans="1:8" ht="25.5" x14ac:dyDescent="0.25">
      <c r="A450" s="7" t="s">
        <v>371</v>
      </c>
      <c r="B450" s="15"/>
      <c r="C450" s="1" t="s">
        <v>372</v>
      </c>
      <c r="D450" s="95">
        <f>D451</f>
        <v>538.70000000000005</v>
      </c>
      <c r="E450" s="95">
        <f>E451</f>
        <v>538.70000000000005</v>
      </c>
      <c r="F450" s="95">
        <f>F451</f>
        <v>538.68237999999997</v>
      </c>
      <c r="G450" s="212">
        <f t="shared" si="28"/>
        <v>99.996729162799312</v>
      </c>
      <c r="H450" s="212">
        <f t="shared" si="29"/>
        <v>100</v>
      </c>
    </row>
    <row r="451" spans="1:8" ht="26.25" x14ac:dyDescent="0.25">
      <c r="A451" s="7"/>
      <c r="B451" s="7" t="s">
        <v>313</v>
      </c>
      <c r="C451" s="3" t="s">
        <v>314</v>
      </c>
      <c r="D451" s="95">
        <v>538.70000000000005</v>
      </c>
      <c r="E451" s="95">
        <v>538.70000000000005</v>
      </c>
      <c r="F451" s="95">
        <v>538.68237999999997</v>
      </c>
      <c r="G451" s="212">
        <f t="shared" ref="G451:G514" si="30">F451/E451*100</f>
        <v>99.996729162799312</v>
      </c>
      <c r="H451" s="212">
        <f t="shared" ref="H451:H514" si="31">E451/D451*100</f>
        <v>100</v>
      </c>
    </row>
    <row r="452" spans="1:8" ht="51.75" x14ac:dyDescent="0.25">
      <c r="A452" s="7" t="s">
        <v>373</v>
      </c>
      <c r="B452" s="15"/>
      <c r="C452" s="18" t="s">
        <v>374</v>
      </c>
      <c r="D452" s="95">
        <v>0.11971</v>
      </c>
      <c r="E452" s="95">
        <f>E453</f>
        <v>1197.1061499999998</v>
      </c>
      <c r="F452" s="95">
        <f>F453</f>
        <v>1116.1246599999999</v>
      </c>
      <c r="G452" s="212">
        <f t="shared" si="30"/>
        <v>93.23522897280246</v>
      </c>
      <c r="H452" s="212">
        <f t="shared" si="31"/>
        <v>1000005.1374154205</v>
      </c>
    </row>
    <row r="453" spans="1:8" ht="26.25" x14ac:dyDescent="0.25">
      <c r="A453" s="7"/>
      <c r="B453" s="22" t="s">
        <v>339</v>
      </c>
      <c r="C453" s="3" t="s">
        <v>340</v>
      </c>
      <c r="D453" s="95">
        <f>D454+D455</f>
        <v>0.11971</v>
      </c>
      <c r="E453" s="107">
        <f>E454+E455</f>
        <v>1197.1061499999998</v>
      </c>
      <c r="F453" s="107">
        <f>F454+F455</f>
        <v>1116.1246599999999</v>
      </c>
      <c r="G453" s="212">
        <f t="shared" si="30"/>
        <v>93.23522897280246</v>
      </c>
      <c r="H453" s="212">
        <f t="shared" si="31"/>
        <v>1000005.1374154205</v>
      </c>
    </row>
    <row r="454" spans="1:8" x14ac:dyDescent="0.25">
      <c r="A454" s="7"/>
      <c r="B454" s="4"/>
      <c r="C454" s="3" t="s">
        <v>174</v>
      </c>
      <c r="D454" s="95">
        <v>0</v>
      </c>
      <c r="E454" s="95">
        <v>1196.9864399999999</v>
      </c>
      <c r="F454" s="95">
        <v>1116.01304</v>
      </c>
      <c r="G454" s="212">
        <f t="shared" si="30"/>
        <v>93.235228295485129</v>
      </c>
      <c r="H454" s="212"/>
    </row>
    <row r="455" spans="1:8" x14ac:dyDescent="0.25">
      <c r="A455" s="7"/>
      <c r="B455" s="4"/>
      <c r="C455" s="18" t="s">
        <v>115</v>
      </c>
      <c r="D455" s="95">
        <v>0.11971</v>
      </c>
      <c r="E455" s="95">
        <v>0.11971</v>
      </c>
      <c r="F455" s="95">
        <v>0.11162</v>
      </c>
      <c r="G455" s="212">
        <f t="shared" si="30"/>
        <v>93.242001503633787</v>
      </c>
      <c r="H455" s="212">
        <f t="shared" si="31"/>
        <v>100</v>
      </c>
    </row>
    <row r="456" spans="1:8" x14ac:dyDescent="0.25">
      <c r="A456" s="7" t="s">
        <v>537</v>
      </c>
      <c r="B456" s="4"/>
      <c r="C456" s="10" t="s">
        <v>728</v>
      </c>
      <c r="D456" s="95">
        <f>D457</f>
        <v>236.6</v>
      </c>
      <c r="E456" s="95">
        <f>E457</f>
        <v>236.6</v>
      </c>
      <c r="F456" s="95">
        <f>F457</f>
        <v>236.59888000000001</v>
      </c>
      <c r="G456" s="212">
        <f t="shared" si="30"/>
        <v>99.999526627218941</v>
      </c>
      <c r="H456" s="212">
        <f t="shared" si="31"/>
        <v>100</v>
      </c>
    </row>
    <row r="457" spans="1:8" ht="26.25" x14ac:dyDescent="0.25">
      <c r="A457" s="7"/>
      <c r="B457" s="7" t="s">
        <v>313</v>
      </c>
      <c r="C457" s="3" t="s">
        <v>314</v>
      </c>
      <c r="D457" s="95">
        <v>236.6</v>
      </c>
      <c r="E457" s="95">
        <v>236.6</v>
      </c>
      <c r="F457" s="95">
        <v>236.59888000000001</v>
      </c>
      <c r="G457" s="212">
        <f t="shared" si="30"/>
        <v>99.999526627218941</v>
      </c>
      <c r="H457" s="212">
        <f t="shared" si="31"/>
        <v>100</v>
      </c>
    </row>
    <row r="458" spans="1:8" ht="25.5" x14ac:dyDescent="0.25">
      <c r="A458" s="13" t="s">
        <v>375</v>
      </c>
      <c r="B458" s="13"/>
      <c r="C458" s="19" t="s">
        <v>376</v>
      </c>
      <c r="D458" s="96">
        <f>D459+D461</f>
        <v>1454.1</v>
      </c>
      <c r="E458" s="96">
        <f>E459+E461</f>
        <v>1454.1097400000001</v>
      </c>
      <c r="F458" s="96">
        <f>F459+F461</f>
        <v>1454.0759400000002</v>
      </c>
      <c r="G458" s="211">
        <f t="shared" si="30"/>
        <v>99.997675553703402</v>
      </c>
      <c r="H458" s="211">
        <f t="shared" si="31"/>
        <v>100.00066983013549</v>
      </c>
    </row>
    <row r="459" spans="1:8" ht="26.25" x14ac:dyDescent="0.25">
      <c r="A459" s="7" t="s">
        <v>719</v>
      </c>
      <c r="B459" s="4"/>
      <c r="C459" s="18" t="s">
        <v>718</v>
      </c>
      <c r="D459" s="95">
        <f>SUM(D460)</f>
        <v>348.1</v>
      </c>
      <c r="E459" s="95">
        <f>SUM(E460)</f>
        <v>348.13380000000001</v>
      </c>
      <c r="F459" s="95">
        <f>SUM(F460)</f>
        <v>348.1</v>
      </c>
      <c r="G459" s="212">
        <f t="shared" si="30"/>
        <v>99.990291089230638</v>
      </c>
      <c r="H459" s="212">
        <f t="shared" si="31"/>
        <v>100.00970985349038</v>
      </c>
    </row>
    <row r="460" spans="1:8" ht="25.5" x14ac:dyDescent="0.25">
      <c r="A460" s="7"/>
      <c r="B460" s="7" t="s">
        <v>551</v>
      </c>
      <c r="C460" s="1" t="s">
        <v>552</v>
      </c>
      <c r="D460" s="95">
        <v>348.1</v>
      </c>
      <c r="E460" s="95">
        <v>348.13380000000001</v>
      </c>
      <c r="F460" s="95">
        <v>348.1</v>
      </c>
      <c r="G460" s="212">
        <f t="shared" si="30"/>
        <v>99.990291089230638</v>
      </c>
      <c r="H460" s="212">
        <f t="shared" si="31"/>
        <v>100.00970985349038</v>
      </c>
    </row>
    <row r="461" spans="1:8" ht="39" x14ac:dyDescent="0.25">
      <c r="A461" s="7" t="s">
        <v>538</v>
      </c>
      <c r="B461" s="4"/>
      <c r="C461" s="18" t="s">
        <v>172</v>
      </c>
      <c r="D461" s="95">
        <f>SUM(D462)</f>
        <v>1106</v>
      </c>
      <c r="E461" s="95">
        <f>SUM(E462)</f>
        <v>1105.97594</v>
      </c>
      <c r="F461" s="95">
        <f>SUM(F462)</f>
        <v>1105.97594</v>
      </c>
      <c r="G461" s="212">
        <f t="shared" si="30"/>
        <v>100</v>
      </c>
      <c r="H461" s="212">
        <f t="shared" si="31"/>
        <v>99.997824593128399</v>
      </c>
    </row>
    <row r="462" spans="1:8" ht="26.25" x14ac:dyDescent="0.25">
      <c r="A462" s="7"/>
      <c r="B462" s="7" t="s">
        <v>313</v>
      </c>
      <c r="C462" s="3" t="s">
        <v>314</v>
      </c>
      <c r="D462" s="95">
        <v>1106</v>
      </c>
      <c r="E462" s="95">
        <v>1105.97594</v>
      </c>
      <c r="F462" s="95">
        <v>1105.97594</v>
      </c>
      <c r="G462" s="212">
        <f t="shared" si="30"/>
        <v>100</v>
      </c>
      <c r="H462" s="212">
        <f t="shared" si="31"/>
        <v>99.997824593128399</v>
      </c>
    </row>
    <row r="463" spans="1:8" ht="26.25" x14ac:dyDescent="0.25">
      <c r="A463" s="31" t="s">
        <v>377</v>
      </c>
      <c r="B463" s="31"/>
      <c r="C463" s="20" t="s">
        <v>378</v>
      </c>
      <c r="D463" s="96">
        <f t="shared" ref="D463:F464" si="32">D464</f>
        <v>16368.9</v>
      </c>
      <c r="E463" s="96">
        <f t="shared" si="32"/>
        <v>16368.9</v>
      </c>
      <c r="F463" s="96">
        <f t="shared" si="32"/>
        <v>16367.9</v>
      </c>
      <c r="G463" s="211">
        <f t="shared" si="30"/>
        <v>99.993890853997527</v>
      </c>
      <c r="H463" s="211">
        <f t="shared" si="31"/>
        <v>100</v>
      </c>
    </row>
    <row r="464" spans="1:8" ht="25.5" x14ac:dyDescent="0.25">
      <c r="A464" s="7" t="s">
        <v>379</v>
      </c>
      <c r="B464" s="7"/>
      <c r="C464" s="21" t="s">
        <v>380</v>
      </c>
      <c r="D464" s="95">
        <f t="shared" si="32"/>
        <v>16368.9</v>
      </c>
      <c r="E464" s="95">
        <f t="shared" si="32"/>
        <v>16368.9</v>
      </c>
      <c r="F464" s="95">
        <f t="shared" si="32"/>
        <v>16367.9</v>
      </c>
      <c r="G464" s="212">
        <f t="shared" si="30"/>
        <v>99.993890853997527</v>
      </c>
      <c r="H464" s="212">
        <f t="shared" si="31"/>
        <v>100</v>
      </c>
    </row>
    <row r="465" spans="1:8" ht="25.5" x14ac:dyDescent="0.25">
      <c r="A465" s="7"/>
      <c r="B465" s="7" t="s">
        <v>551</v>
      </c>
      <c r="C465" s="1" t="s">
        <v>552</v>
      </c>
      <c r="D465" s="95">
        <v>16368.9</v>
      </c>
      <c r="E465" s="95">
        <v>16368.9</v>
      </c>
      <c r="F465" s="95">
        <v>16367.9</v>
      </c>
      <c r="G465" s="212">
        <f t="shared" si="30"/>
        <v>99.993890853997527</v>
      </c>
      <c r="H465" s="212">
        <f t="shared" si="31"/>
        <v>100</v>
      </c>
    </row>
    <row r="466" spans="1:8" ht="26.25" x14ac:dyDescent="0.25">
      <c r="A466" s="27" t="s">
        <v>381</v>
      </c>
      <c r="B466" s="27"/>
      <c r="C466" s="35" t="s">
        <v>382</v>
      </c>
      <c r="D466" s="97">
        <f>D467+D492+D496</f>
        <v>53487.040959999998</v>
      </c>
      <c r="E466" s="97">
        <f>E467+E492+E496</f>
        <v>56256.688300000002</v>
      </c>
      <c r="F466" s="97">
        <f>F467+F492+F496</f>
        <v>50911.882270000002</v>
      </c>
      <c r="G466" s="209">
        <f t="shared" si="30"/>
        <v>90.499252281794909</v>
      </c>
      <c r="H466" s="209">
        <f t="shared" si="31"/>
        <v>105.17816519719472</v>
      </c>
    </row>
    <row r="467" spans="1:8" ht="26.25" x14ac:dyDescent="0.25">
      <c r="A467" s="29" t="s">
        <v>383</v>
      </c>
      <c r="B467" s="29"/>
      <c r="C467" s="30" t="s">
        <v>384</v>
      </c>
      <c r="D467" s="102">
        <f>D468+D471+D476+D489</f>
        <v>49087.01786</v>
      </c>
      <c r="E467" s="102">
        <f>E468+E471+E476+E489</f>
        <v>51856.665200000003</v>
      </c>
      <c r="F467" s="102">
        <f>F468+F471+F476+F489</f>
        <v>46679.573409999997</v>
      </c>
      <c r="G467" s="210">
        <f t="shared" si="30"/>
        <v>90.016535444319302</v>
      </c>
      <c r="H467" s="210">
        <f t="shared" si="31"/>
        <v>105.64232145431865</v>
      </c>
    </row>
    <row r="468" spans="1:8" x14ac:dyDescent="0.25">
      <c r="A468" s="31" t="s">
        <v>385</v>
      </c>
      <c r="B468" s="31"/>
      <c r="C468" s="32" t="s">
        <v>386</v>
      </c>
      <c r="D468" s="96">
        <f>D469</f>
        <v>500</v>
      </c>
      <c r="E468" s="96">
        <f>E469</f>
        <v>500</v>
      </c>
      <c r="F468" s="96">
        <f>F469</f>
        <v>500</v>
      </c>
      <c r="G468" s="211">
        <f t="shared" si="30"/>
        <v>100</v>
      </c>
      <c r="H468" s="211">
        <f t="shared" si="31"/>
        <v>100</v>
      </c>
    </row>
    <row r="469" spans="1:8" x14ac:dyDescent="0.25">
      <c r="A469" s="7" t="s">
        <v>387</v>
      </c>
      <c r="B469" s="11"/>
      <c r="C469" s="3" t="s">
        <v>388</v>
      </c>
      <c r="D469" s="95">
        <v>500</v>
      </c>
      <c r="E469" s="95">
        <v>500</v>
      </c>
      <c r="F469" s="95">
        <v>500</v>
      </c>
      <c r="G469" s="212">
        <f t="shared" si="30"/>
        <v>100</v>
      </c>
      <c r="H469" s="212">
        <f t="shared" si="31"/>
        <v>100</v>
      </c>
    </row>
    <row r="470" spans="1:8" ht="26.25" x14ac:dyDescent="0.25">
      <c r="A470" s="7"/>
      <c r="B470" s="7" t="s">
        <v>313</v>
      </c>
      <c r="C470" s="3" t="s">
        <v>314</v>
      </c>
      <c r="D470" s="95">
        <v>500</v>
      </c>
      <c r="E470" s="95">
        <v>500</v>
      </c>
      <c r="F470" s="95">
        <v>500</v>
      </c>
      <c r="G470" s="212">
        <f t="shared" si="30"/>
        <v>100</v>
      </c>
      <c r="H470" s="212">
        <f t="shared" si="31"/>
        <v>100</v>
      </c>
    </row>
    <row r="471" spans="1:8" x14ac:dyDescent="0.25">
      <c r="A471" s="31" t="s">
        <v>541</v>
      </c>
      <c r="B471" s="31"/>
      <c r="C471" s="32" t="s">
        <v>389</v>
      </c>
      <c r="D471" s="96">
        <f>D472+D474</f>
        <v>4428.3</v>
      </c>
      <c r="E471" s="96">
        <f>E472+E474</f>
        <v>4428.3</v>
      </c>
      <c r="F471" s="96">
        <f>F472+F474</f>
        <v>1190.5999999999999</v>
      </c>
      <c r="G471" s="211">
        <f t="shared" si="30"/>
        <v>26.8861639906962</v>
      </c>
      <c r="H471" s="211">
        <f t="shared" si="31"/>
        <v>100</v>
      </c>
    </row>
    <row r="472" spans="1:8" ht="26.25" x14ac:dyDescent="0.25">
      <c r="A472" s="7" t="s">
        <v>542</v>
      </c>
      <c r="B472" s="11"/>
      <c r="C472" s="3" t="s">
        <v>390</v>
      </c>
      <c r="D472" s="95">
        <v>3833.3</v>
      </c>
      <c r="E472" s="95">
        <v>3833.3</v>
      </c>
      <c r="F472" s="95">
        <f>F473</f>
        <v>595.6</v>
      </c>
      <c r="G472" s="212">
        <f t="shared" si="30"/>
        <v>15.537526413273159</v>
      </c>
      <c r="H472" s="212">
        <f t="shared" si="31"/>
        <v>100</v>
      </c>
    </row>
    <row r="473" spans="1:8" ht="26.25" x14ac:dyDescent="0.25">
      <c r="A473" s="7"/>
      <c r="B473" s="7" t="s">
        <v>313</v>
      </c>
      <c r="C473" s="3" t="s">
        <v>314</v>
      </c>
      <c r="D473" s="95">
        <v>3833.3</v>
      </c>
      <c r="E473" s="95">
        <v>3833.3</v>
      </c>
      <c r="F473" s="95">
        <v>595.6</v>
      </c>
      <c r="G473" s="212">
        <f t="shared" si="30"/>
        <v>15.537526413273159</v>
      </c>
      <c r="H473" s="212">
        <f t="shared" si="31"/>
        <v>100</v>
      </c>
    </row>
    <row r="474" spans="1:8" ht="39" x14ac:dyDescent="0.25">
      <c r="A474" s="7" t="s">
        <v>684</v>
      </c>
      <c r="B474" s="7"/>
      <c r="C474" s="3" t="s">
        <v>683</v>
      </c>
      <c r="D474" s="95">
        <v>595</v>
      </c>
      <c r="E474" s="95">
        <v>595</v>
      </c>
      <c r="F474" s="95">
        <v>595</v>
      </c>
      <c r="G474" s="212">
        <f t="shared" si="30"/>
        <v>100</v>
      </c>
      <c r="H474" s="212">
        <f t="shared" si="31"/>
        <v>100</v>
      </c>
    </row>
    <row r="475" spans="1:8" ht="26.25" x14ac:dyDescent="0.25">
      <c r="A475" s="7"/>
      <c r="B475" s="7" t="s">
        <v>313</v>
      </c>
      <c r="C475" s="3" t="s">
        <v>314</v>
      </c>
      <c r="D475" s="95">
        <v>595</v>
      </c>
      <c r="E475" s="95">
        <v>595</v>
      </c>
      <c r="F475" s="95">
        <v>595</v>
      </c>
      <c r="G475" s="212">
        <f t="shared" si="30"/>
        <v>100</v>
      </c>
      <c r="H475" s="212">
        <f t="shared" si="31"/>
        <v>100</v>
      </c>
    </row>
    <row r="476" spans="1:8" ht="26.25" x14ac:dyDescent="0.25">
      <c r="A476" s="31" t="s">
        <v>391</v>
      </c>
      <c r="B476" s="31"/>
      <c r="C476" s="32" t="s">
        <v>392</v>
      </c>
      <c r="D476" s="96">
        <f>D477+D481+D483+D485+D487</f>
        <v>17931.417860000001</v>
      </c>
      <c r="E476" s="96">
        <f>E477+E481+E483+E485+E487</f>
        <v>20701.065200000001</v>
      </c>
      <c r="F476" s="96">
        <f>F477+F481+F483+F485+F487</f>
        <v>20701.054100000001</v>
      </c>
      <c r="G476" s="211">
        <f t="shared" si="30"/>
        <v>99.999946379570844</v>
      </c>
      <c r="H476" s="211">
        <f t="shared" si="31"/>
        <v>115.44577992451066</v>
      </c>
    </row>
    <row r="477" spans="1:8" x14ac:dyDescent="0.25">
      <c r="A477" s="7" t="s">
        <v>393</v>
      </c>
      <c r="B477" s="11"/>
      <c r="C477" s="3" t="s">
        <v>394</v>
      </c>
      <c r="D477" s="95">
        <f>D479+D480</f>
        <v>8882.9455200000011</v>
      </c>
      <c r="E477" s="95">
        <f>E479+E480</f>
        <v>11652.592860000001</v>
      </c>
      <c r="F477" s="95">
        <f>F479+F480</f>
        <v>11652.581760000001</v>
      </c>
      <c r="G477" s="212">
        <f t="shared" si="30"/>
        <v>99.99990474223091</v>
      </c>
      <c r="H477" s="212">
        <f t="shared" si="31"/>
        <v>131.17938001267848</v>
      </c>
    </row>
    <row r="478" spans="1:8" ht="26.25" x14ac:dyDescent="0.25">
      <c r="A478" s="7"/>
      <c r="B478" s="7" t="s">
        <v>313</v>
      </c>
      <c r="C478" s="3" t="s">
        <v>314</v>
      </c>
      <c r="D478" s="95">
        <f>SUM(D479+D480)</f>
        <v>8882.9455200000011</v>
      </c>
      <c r="E478" s="95">
        <f>SUM(E479+E480)</f>
        <v>11652.592860000001</v>
      </c>
      <c r="F478" s="95">
        <f>SUM(F479+F480)</f>
        <v>11652.581760000001</v>
      </c>
      <c r="G478" s="212">
        <f t="shared" si="30"/>
        <v>99.99990474223091</v>
      </c>
      <c r="H478" s="212">
        <f t="shared" si="31"/>
        <v>131.17938001267848</v>
      </c>
    </row>
    <row r="479" spans="1:8" x14ac:dyDescent="0.25">
      <c r="A479" s="7"/>
      <c r="B479" s="7"/>
      <c r="C479" s="3" t="s">
        <v>90</v>
      </c>
      <c r="D479" s="95">
        <v>7994.6409600000006</v>
      </c>
      <c r="E479" s="95">
        <v>10764.2883</v>
      </c>
      <c r="F479" s="95">
        <v>10764.28829</v>
      </c>
      <c r="G479" s="212">
        <f t="shared" si="30"/>
        <v>99.999999907100218</v>
      </c>
      <c r="H479" s="212">
        <f t="shared" si="31"/>
        <v>134.6437989380326</v>
      </c>
    </row>
    <row r="480" spans="1:8" x14ac:dyDescent="0.25">
      <c r="A480" s="7"/>
      <c r="B480" s="7"/>
      <c r="C480" s="3" t="s">
        <v>165</v>
      </c>
      <c r="D480" s="95">
        <v>888.30456000000004</v>
      </c>
      <c r="E480" s="95">
        <v>888.30456000000004</v>
      </c>
      <c r="F480" s="95">
        <v>888.29346999999996</v>
      </c>
      <c r="G480" s="212">
        <f t="shared" si="30"/>
        <v>99.998751554309251</v>
      </c>
      <c r="H480" s="212">
        <f t="shared" si="31"/>
        <v>100</v>
      </c>
    </row>
    <row r="481" spans="1:8" x14ac:dyDescent="0.25">
      <c r="A481" s="7" t="s">
        <v>539</v>
      </c>
      <c r="B481" s="11"/>
      <c r="C481" s="3" t="s">
        <v>554</v>
      </c>
      <c r="D481" s="95">
        <f>D482</f>
        <v>3567.8864700000004</v>
      </c>
      <c r="E481" s="95">
        <f>E482</f>
        <v>3567.8864700000004</v>
      </c>
      <c r="F481" s="95">
        <f>F482</f>
        <v>3567.8864700000004</v>
      </c>
      <c r="G481" s="212">
        <f t="shared" si="30"/>
        <v>100</v>
      </c>
      <c r="H481" s="212">
        <f t="shared" si="31"/>
        <v>100</v>
      </c>
    </row>
    <row r="482" spans="1:8" ht="26.25" x14ac:dyDescent="0.25">
      <c r="A482" s="7"/>
      <c r="B482" s="7" t="s">
        <v>313</v>
      </c>
      <c r="C482" s="3" t="s">
        <v>314</v>
      </c>
      <c r="D482" s="95">
        <v>3567.8864700000004</v>
      </c>
      <c r="E482" s="95">
        <v>3567.8864700000004</v>
      </c>
      <c r="F482" s="95">
        <v>3567.8864700000004</v>
      </c>
      <c r="G482" s="212">
        <f t="shared" si="30"/>
        <v>100</v>
      </c>
      <c r="H482" s="212">
        <f t="shared" si="31"/>
        <v>100</v>
      </c>
    </row>
    <row r="483" spans="1:8" x14ac:dyDescent="0.25">
      <c r="A483" s="7" t="s">
        <v>395</v>
      </c>
      <c r="B483" s="11"/>
      <c r="C483" s="3" t="s">
        <v>540</v>
      </c>
      <c r="D483" s="95">
        <f>D484</f>
        <v>4346.5858699999999</v>
      </c>
      <c r="E483" s="95">
        <f>E484</f>
        <v>4346.5858699999999</v>
      </c>
      <c r="F483" s="95">
        <f>F484</f>
        <v>4346.5858699999999</v>
      </c>
      <c r="G483" s="212">
        <f t="shared" si="30"/>
        <v>100</v>
      </c>
      <c r="H483" s="212">
        <f t="shared" si="31"/>
        <v>100</v>
      </c>
    </row>
    <row r="484" spans="1:8" ht="26.25" x14ac:dyDescent="0.25">
      <c r="A484" s="4"/>
      <c r="B484" s="7" t="s">
        <v>313</v>
      </c>
      <c r="C484" s="3" t="s">
        <v>314</v>
      </c>
      <c r="D484" s="95">
        <v>4346.5858699999999</v>
      </c>
      <c r="E484" s="95">
        <v>4346.5858699999999</v>
      </c>
      <c r="F484" s="95">
        <v>4346.5858699999999</v>
      </c>
      <c r="G484" s="212">
        <f t="shared" si="30"/>
        <v>100</v>
      </c>
      <c r="H484" s="212">
        <f t="shared" si="31"/>
        <v>100</v>
      </c>
    </row>
    <row r="485" spans="1:8" ht="25.5" x14ac:dyDescent="0.25">
      <c r="A485" s="4" t="s">
        <v>396</v>
      </c>
      <c r="B485" s="4"/>
      <c r="C485" s="6" t="s">
        <v>699</v>
      </c>
      <c r="D485" s="95">
        <v>315</v>
      </c>
      <c r="E485" s="95">
        <v>315</v>
      </c>
      <c r="F485" s="95">
        <v>315</v>
      </c>
      <c r="G485" s="212">
        <f t="shared" si="30"/>
        <v>100</v>
      </c>
      <c r="H485" s="212">
        <f t="shared" si="31"/>
        <v>100</v>
      </c>
    </row>
    <row r="486" spans="1:8" ht="26.25" x14ac:dyDescent="0.25">
      <c r="A486" s="4"/>
      <c r="B486" s="7" t="s">
        <v>313</v>
      </c>
      <c r="C486" s="3" t="s">
        <v>314</v>
      </c>
      <c r="D486" s="95">
        <v>315</v>
      </c>
      <c r="E486" s="95">
        <v>315</v>
      </c>
      <c r="F486" s="95">
        <v>315</v>
      </c>
      <c r="G486" s="212">
        <f t="shared" si="30"/>
        <v>100</v>
      </c>
      <c r="H486" s="212">
        <f t="shared" si="31"/>
        <v>100</v>
      </c>
    </row>
    <row r="487" spans="1:8" ht="38.25" x14ac:dyDescent="0.25">
      <c r="A487" s="4" t="s">
        <v>685</v>
      </c>
      <c r="B487" s="4"/>
      <c r="C487" s="6" t="s">
        <v>686</v>
      </c>
      <c r="D487" s="95">
        <v>819</v>
      </c>
      <c r="E487" s="95">
        <v>819</v>
      </c>
      <c r="F487" s="95">
        <v>819</v>
      </c>
      <c r="G487" s="212">
        <f t="shared" si="30"/>
        <v>100</v>
      </c>
      <c r="H487" s="212">
        <f t="shared" si="31"/>
        <v>100</v>
      </c>
    </row>
    <row r="488" spans="1:8" ht="25.5" x14ac:dyDescent="0.25">
      <c r="A488" s="4"/>
      <c r="B488" s="4" t="s">
        <v>313</v>
      </c>
      <c r="C488" s="6" t="s">
        <v>314</v>
      </c>
      <c r="D488" s="95">
        <v>819</v>
      </c>
      <c r="E488" s="95">
        <v>819</v>
      </c>
      <c r="F488" s="95">
        <v>819</v>
      </c>
      <c r="G488" s="212">
        <f t="shared" si="30"/>
        <v>100</v>
      </c>
      <c r="H488" s="212">
        <f t="shared" si="31"/>
        <v>100</v>
      </c>
    </row>
    <row r="489" spans="1:8" x14ac:dyDescent="0.25">
      <c r="A489" s="31" t="s">
        <v>398</v>
      </c>
      <c r="B489" s="31"/>
      <c r="C489" s="32" t="s">
        <v>399</v>
      </c>
      <c r="D489" s="96">
        <f>D490</f>
        <v>26227.3</v>
      </c>
      <c r="E489" s="96">
        <f>E490</f>
        <v>26227.3</v>
      </c>
      <c r="F489" s="96">
        <f>F490</f>
        <v>24287.919310000001</v>
      </c>
      <c r="G489" s="211">
        <f t="shared" si="30"/>
        <v>92.605488593946006</v>
      </c>
      <c r="H489" s="211">
        <f t="shared" si="31"/>
        <v>100</v>
      </c>
    </row>
    <row r="490" spans="1:8" x14ac:dyDescent="0.25">
      <c r="A490" s="7" t="s">
        <v>400</v>
      </c>
      <c r="B490" s="11"/>
      <c r="C490" s="3" t="s">
        <v>401</v>
      </c>
      <c r="D490" s="95">
        <v>26227.3</v>
      </c>
      <c r="E490" s="95">
        <v>26227.3</v>
      </c>
      <c r="F490" s="95">
        <f>F491</f>
        <v>24287.919310000001</v>
      </c>
      <c r="G490" s="212">
        <f t="shared" si="30"/>
        <v>92.605488593946006</v>
      </c>
      <c r="H490" s="212">
        <f t="shared" si="31"/>
        <v>100</v>
      </c>
    </row>
    <row r="491" spans="1:8" ht="26.25" x14ac:dyDescent="0.25">
      <c r="A491" s="7"/>
      <c r="B491" s="7" t="s">
        <v>313</v>
      </c>
      <c r="C491" s="3" t="s">
        <v>314</v>
      </c>
      <c r="D491" s="95">
        <v>26227.3</v>
      </c>
      <c r="E491" s="95">
        <v>26227.3</v>
      </c>
      <c r="F491" s="95">
        <v>24287.919310000001</v>
      </c>
      <c r="G491" s="212">
        <f t="shared" si="30"/>
        <v>92.605488593946006</v>
      </c>
      <c r="H491" s="212">
        <f t="shared" si="31"/>
        <v>100</v>
      </c>
    </row>
    <row r="492" spans="1:8" ht="26.25" x14ac:dyDescent="0.25">
      <c r="A492" s="29" t="s">
        <v>402</v>
      </c>
      <c r="B492" s="29"/>
      <c r="C492" s="30" t="s">
        <v>403</v>
      </c>
      <c r="D492" s="102">
        <f t="shared" ref="D492:F494" si="33">D493</f>
        <v>3629.4</v>
      </c>
      <c r="E492" s="102">
        <f t="shared" si="33"/>
        <v>3629.4</v>
      </c>
      <c r="F492" s="102">
        <f t="shared" si="33"/>
        <v>3629.3920499999999</v>
      </c>
      <c r="G492" s="210">
        <f t="shared" si="30"/>
        <v>99.999780955529843</v>
      </c>
      <c r="H492" s="210">
        <f t="shared" si="31"/>
        <v>100</v>
      </c>
    </row>
    <row r="493" spans="1:8" ht="26.25" x14ac:dyDescent="0.25">
      <c r="A493" s="31" t="s">
        <v>404</v>
      </c>
      <c r="B493" s="31"/>
      <c r="C493" s="32" t="s">
        <v>405</v>
      </c>
      <c r="D493" s="96">
        <f t="shared" si="33"/>
        <v>3629.4</v>
      </c>
      <c r="E493" s="96">
        <f t="shared" si="33"/>
        <v>3629.4</v>
      </c>
      <c r="F493" s="96">
        <f t="shared" si="33"/>
        <v>3629.3920499999999</v>
      </c>
      <c r="G493" s="211">
        <f t="shared" si="30"/>
        <v>99.999780955529843</v>
      </c>
      <c r="H493" s="211">
        <f t="shared" si="31"/>
        <v>100</v>
      </c>
    </row>
    <row r="494" spans="1:8" ht="26.25" x14ac:dyDescent="0.25">
      <c r="A494" s="7" t="s">
        <v>406</v>
      </c>
      <c r="B494" s="11"/>
      <c r="C494" s="3" t="s">
        <v>407</v>
      </c>
      <c r="D494" s="95">
        <f>D495</f>
        <v>3629.4</v>
      </c>
      <c r="E494" s="95">
        <f t="shared" si="33"/>
        <v>3629.4</v>
      </c>
      <c r="F494" s="95">
        <f t="shared" si="33"/>
        <v>3629.3920499999999</v>
      </c>
      <c r="G494" s="212">
        <f t="shared" si="30"/>
        <v>99.999780955529843</v>
      </c>
      <c r="H494" s="212">
        <f t="shared" si="31"/>
        <v>100</v>
      </c>
    </row>
    <row r="495" spans="1:8" ht="26.25" x14ac:dyDescent="0.25">
      <c r="A495" s="7"/>
      <c r="B495" s="7" t="s">
        <v>313</v>
      </c>
      <c r="C495" s="3" t="s">
        <v>314</v>
      </c>
      <c r="D495" s="95">
        <v>3629.4</v>
      </c>
      <c r="E495" s="95">
        <v>3629.4</v>
      </c>
      <c r="F495" s="95">
        <v>3629.3920499999999</v>
      </c>
      <c r="G495" s="212">
        <f t="shared" si="30"/>
        <v>99.999780955529843</v>
      </c>
      <c r="H495" s="212">
        <f t="shared" si="31"/>
        <v>100</v>
      </c>
    </row>
    <row r="496" spans="1:8" ht="39" x14ac:dyDescent="0.25">
      <c r="A496" s="29" t="s">
        <v>408</v>
      </c>
      <c r="B496" s="29"/>
      <c r="C496" s="30" t="s">
        <v>409</v>
      </c>
      <c r="D496" s="102">
        <f t="shared" ref="D496:F498" si="34">D497</f>
        <v>770.62310000000025</v>
      </c>
      <c r="E496" s="102">
        <f t="shared" si="34"/>
        <v>770.62310000000025</v>
      </c>
      <c r="F496" s="102">
        <f t="shared" si="34"/>
        <v>602.91681000000005</v>
      </c>
      <c r="G496" s="210">
        <f t="shared" si="30"/>
        <v>78.23757294584081</v>
      </c>
      <c r="H496" s="210">
        <f t="shared" si="31"/>
        <v>100</v>
      </c>
    </row>
    <row r="497" spans="1:8" ht="39" x14ac:dyDescent="0.25">
      <c r="A497" s="31" t="s">
        <v>410</v>
      </c>
      <c r="B497" s="31"/>
      <c r="C497" s="54" t="s">
        <v>411</v>
      </c>
      <c r="D497" s="96">
        <f t="shared" si="34"/>
        <v>770.62310000000025</v>
      </c>
      <c r="E497" s="96">
        <f t="shared" si="34"/>
        <v>770.62310000000025</v>
      </c>
      <c r="F497" s="96">
        <f t="shared" si="34"/>
        <v>602.91681000000005</v>
      </c>
      <c r="G497" s="211">
        <f t="shared" si="30"/>
        <v>78.23757294584081</v>
      </c>
      <c r="H497" s="211">
        <f t="shared" si="31"/>
        <v>100</v>
      </c>
    </row>
    <row r="498" spans="1:8" ht="26.25" x14ac:dyDescent="0.25">
      <c r="A498" s="7" t="s">
        <v>412</v>
      </c>
      <c r="B498" s="7"/>
      <c r="C498" s="10" t="s">
        <v>543</v>
      </c>
      <c r="D498" s="95">
        <f>D499</f>
        <v>770.62310000000025</v>
      </c>
      <c r="E498" s="95">
        <f t="shared" si="34"/>
        <v>770.62310000000025</v>
      </c>
      <c r="F498" s="95">
        <f t="shared" si="34"/>
        <v>602.91681000000005</v>
      </c>
      <c r="G498" s="212">
        <f t="shared" si="30"/>
        <v>78.23757294584081</v>
      </c>
      <c r="H498" s="212">
        <f t="shared" si="31"/>
        <v>100</v>
      </c>
    </row>
    <row r="499" spans="1:8" ht="26.25" x14ac:dyDescent="0.25">
      <c r="A499" s="7"/>
      <c r="B499" s="7" t="s">
        <v>313</v>
      </c>
      <c r="C499" s="3" t="s">
        <v>314</v>
      </c>
      <c r="D499" s="95">
        <v>770.62310000000025</v>
      </c>
      <c r="E499" s="95">
        <v>770.62310000000025</v>
      </c>
      <c r="F499" s="95">
        <v>602.91681000000005</v>
      </c>
      <c r="G499" s="212">
        <f t="shared" si="30"/>
        <v>78.23757294584081</v>
      </c>
      <c r="H499" s="212">
        <f t="shared" si="31"/>
        <v>100</v>
      </c>
    </row>
    <row r="500" spans="1:8" ht="39" x14ac:dyDescent="0.25">
      <c r="A500" s="27" t="s">
        <v>413</v>
      </c>
      <c r="B500" s="27"/>
      <c r="C500" s="35" t="s">
        <v>449</v>
      </c>
      <c r="D500" s="97">
        <f>D501+D504+D510</f>
        <v>9146.9050000000007</v>
      </c>
      <c r="E500" s="97">
        <f>E501+E504+E510</f>
        <v>9146.90798</v>
      </c>
      <c r="F500" s="97">
        <f>F501+F504+F510</f>
        <v>9146.9063200000001</v>
      </c>
      <c r="G500" s="209">
        <f t="shared" si="30"/>
        <v>99.99998185179075</v>
      </c>
      <c r="H500" s="209">
        <f t="shared" si="31"/>
        <v>100.00003257932602</v>
      </c>
    </row>
    <row r="501" spans="1:8" ht="26.25" x14ac:dyDescent="0.25">
      <c r="A501" s="31" t="s">
        <v>544</v>
      </c>
      <c r="B501" s="34"/>
      <c r="C501" s="32" t="s">
        <v>450</v>
      </c>
      <c r="D501" s="96">
        <f t="shared" ref="D501:F502" si="35">D502</f>
        <v>226</v>
      </c>
      <c r="E501" s="96">
        <f t="shared" si="35"/>
        <v>226</v>
      </c>
      <c r="F501" s="96">
        <f t="shared" si="35"/>
        <v>225.99834000000001</v>
      </c>
      <c r="G501" s="211">
        <f t="shared" si="30"/>
        <v>99.999265486725676</v>
      </c>
      <c r="H501" s="211">
        <f t="shared" si="31"/>
        <v>100</v>
      </c>
    </row>
    <row r="502" spans="1:8" x14ac:dyDescent="0.25">
      <c r="A502" s="4" t="s">
        <v>545</v>
      </c>
      <c r="B502" s="15"/>
      <c r="C502" s="1" t="s">
        <v>451</v>
      </c>
      <c r="D502" s="95">
        <f t="shared" si="35"/>
        <v>226</v>
      </c>
      <c r="E502" s="95">
        <f t="shared" si="35"/>
        <v>226</v>
      </c>
      <c r="F502" s="95">
        <f t="shared" si="35"/>
        <v>225.99834000000001</v>
      </c>
      <c r="G502" s="212">
        <f t="shared" si="30"/>
        <v>99.999265486725676</v>
      </c>
      <c r="H502" s="212">
        <f t="shared" si="31"/>
        <v>100</v>
      </c>
    </row>
    <row r="503" spans="1:8" ht="26.25" x14ac:dyDescent="0.25">
      <c r="A503" s="4"/>
      <c r="B503" s="7" t="s">
        <v>313</v>
      </c>
      <c r="C503" s="3" t="s">
        <v>314</v>
      </c>
      <c r="D503" s="95">
        <v>226</v>
      </c>
      <c r="E503" s="95">
        <v>226</v>
      </c>
      <c r="F503" s="95">
        <v>225.99834000000001</v>
      </c>
      <c r="G503" s="212">
        <f t="shared" si="30"/>
        <v>99.999265486725676</v>
      </c>
      <c r="H503" s="212">
        <f t="shared" si="31"/>
        <v>100</v>
      </c>
    </row>
    <row r="504" spans="1:8" ht="26.25" x14ac:dyDescent="0.25">
      <c r="A504" s="31" t="s">
        <v>546</v>
      </c>
      <c r="B504" s="34"/>
      <c r="C504" s="32" t="s">
        <v>452</v>
      </c>
      <c r="D504" s="96">
        <f>D505</f>
        <v>6605.8760000000002</v>
      </c>
      <c r="E504" s="96">
        <f>E505</f>
        <v>6605.8756800000001</v>
      </c>
      <c r="F504" s="96">
        <f>F505</f>
        <v>6605.8756800000001</v>
      </c>
      <c r="G504" s="211">
        <f t="shared" si="30"/>
        <v>100</v>
      </c>
      <c r="H504" s="211">
        <f t="shared" si="31"/>
        <v>99.999995155827932</v>
      </c>
    </row>
    <row r="505" spans="1:8" ht="25.5" x14ac:dyDescent="0.25">
      <c r="A505" s="4" t="s">
        <v>547</v>
      </c>
      <c r="B505" s="15"/>
      <c r="C505" s="1" t="s">
        <v>453</v>
      </c>
      <c r="D505" s="95">
        <f>D507+D508+D509</f>
        <v>6605.8760000000002</v>
      </c>
      <c r="E505" s="95">
        <f>E507+E508+E509</f>
        <v>6605.8756800000001</v>
      </c>
      <c r="F505" s="95">
        <f>F507+F508+F509</f>
        <v>6605.8756800000001</v>
      </c>
      <c r="G505" s="212">
        <f t="shared" si="30"/>
        <v>100</v>
      </c>
      <c r="H505" s="212">
        <f t="shared" si="31"/>
        <v>99.999995155827932</v>
      </c>
    </row>
    <row r="506" spans="1:8" ht="26.25" x14ac:dyDescent="0.25">
      <c r="A506" s="4"/>
      <c r="B506" s="7" t="s">
        <v>313</v>
      </c>
      <c r="C506" s="3" t="s">
        <v>314</v>
      </c>
      <c r="D506" s="107">
        <v>6605.9000000000005</v>
      </c>
      <c r="E506" s="95">
        <f>E507+E509+E508</f>
        <v>6605.8756800000001</v>
      </c>
      <c r="F506" s="95">
        <f>F507+F509+F508</f>
        <v>6605.8756800000001</v>
      </c>
      <c r="G506" s="214">
        <f t="shared" si="30"/>
        <v>100</v>
      </c>
      <c r="H506" s="214">
        <f t="shared" si="31"/>
        <v>99.999631844260435</v>
      </c>
    </row>
    <row r="507" spans="1:8" x14ac:dyDescent="0.25">
      <c r="A507" s="4"/>
      <c r="B507" s="7"/>
      <c r="C507" s="3" t="s">
        <v>213</v>
      </c>
      <c r="D507" s="107">
        <f>5648+0.024</f>
        <v>5648.0240000000003</v>
      </c>
      <c r="E507" s="95">
        <v>5648.0237000000006</v>
      </c>
      <c r="F507" s="95">
        <v>5648.0237000000006</v>
      </c>
      <c r="G507" s="214">
        <f t="shared" si="30"/>
        <v>100</v>
      </c>
      <c r="H507" s="214">
        <f t="shared" si="31"/>
        <v>99.999994688407838</v>
      </c>
    </row>
    <row r="508" spans="1:8" x14ac:dyDescent="0.25">
      <c r="A508" s="4"/>
      <c r="B508" s="7"/>
      <c r="C508" s="3" t="s">
        <v>210</v>
      </c>
      <c r="D508" s="107">
        <f>297.3-0.036</f>
        <v>297.26400000000001</v>
      </c>
      <c r="E508" s="95">
        <v>297.26441</v>
      </c>
      <c r="F508" s="95">
        <v>297.26441</v>
      </c>
      <c r="G508" s="214">
        <f t="shared" si="30"/>
        <v>100</v>
      </c>
      <c r="H508" s="214">
        <f t="shared" si="31"/>
        <v>100.00013792453845</v>
      </c>
    </row>
    <row r="509" spans="1:8" x14ac:dyDescent="0.25">
      <c r="A509" s="4"/>
      <c r="B509" s="7"/>
      <c r="C509" s="3" t="s">
        <v>165</v>
      </c>
      <c r="D509" s="107">
        <f>660.6-0.012</f>
        <v>660.58800000000008</v>
      </c>
      <c r="E509" s="95">
        <v>660.58757000000003</v>
      </c>
      <c r="F509" s="95">
        <v>660.58757000000003</v>
      </c>
      <c r="G509" s="214">
        <f t="shared" si="30"/>
        <v>100</v>
      </c>
      <c r="H509" s="214">
        <f t="shared" si="31"/>
        <v>99.99993490647725</v>
      </c>
    </row>
    <row r="510" spans="1:8" ht="26.25" x14ac:dyDescent="0.25">
      <c r="A510" s="31" t="s">
        <v>548</v>
      </c>
      <c r="B510" s="34"/>
      <c r="C510" s="32" t="s">
        <v>454</v>
      </c>
      <c r="D510" s="96">
        <f>D511</f>
        <v>2315.029</v>
      </c>
      <c r="E510" s="96">
        <f>E511</f>
        <v>2315.0322999999999</v>
      </c>
      <c r="F510" s="96">
        <f>F511</f>
        <v>2315.0322999999999</v>
      </c>
      <c r="G510" s="211">
        <f t="shared" si="30"/>
        <v>100</v>
      </c>
      <c r="H510" s="211">
        <f t="shared" si="31"/>
        <v>100.00014254681042</v>
      </c>
    </row>
    <row r="511" spans="1:8" ht="25.5" x14ac:dyDescent="0.25">
      <c r="A511" s="4" t="s">
        <v>549</v>
      </c>
      <c r="B511" s="15"/>
      <c r="C511" s="1" t="s">
        <v>455</v>
      </c>
      <c r="D511" s="95">
        <f>D513+D514</f>
        <v>2315.029</v>
      </c>
      <c r="E511" s="95">
        <f>E513+E514</f>
        <v>2315.0322999999999</v>
      </c>
      <c r="F511" s="95">
        <f>F513+F514</f>
        <v>2315.0322999999999</v>
      </c>
      <c r="G511" s="212">
        <f t="shared" si="30"/>
        <v>100</v>
      </c>
      <c r="H511" s="212">
        <f t="shared" si="31"/>
        <v>100.00014254681042</v>
      </c>
    </row>
    <row r="512" spans="1:8" ht="26.25" x14ac:dyDescent="0.25">
      <c r="A512" s="4"/>
      <c r="B512" s="7" t="s">
        <v>313</v>
      </c>
      <c r="C512" s="3" t="s">
        <v>314</v>
      </c>
      <c r="D512" s="95">
        <f>SUM(D514+D513)</f>
        <v>2315.029</v>
      </c>
      <c r="E512" s="95">
        <f>E513+E514</f>
        <v>2315.0322999999999</v>
      </c>
      <c r="F512" s="95">
        <f>F513+F514</f>
        <v>2315.0322999999999</v>
      </c>
      <c r="G512" s="212">
        <f t="shared" si="30"/>
        <v>100</v>
      </c>
      <c r="H512" s="212">
        <f t="shared" si="31"/>
        <v>100.00014254681042</v>
      </c>
    </row>
    <row r="513" spans="1:8" x14ac:dyDescent="0.25">
      <c r="A513" s="4"/>
      <c r="B513" s="7"/>
      <c r="C513" s="3" t="s">
        <v>210</v>
      </c>
      <c r="D513" s="107">
        <v>2083.529</v>
      </c>
      <c r="E513" s="95">
        <v>2083.52907</v>
      </c>
      <c r="F513" s="95">
        <v>2083.52907</v>
      </c>
      <c r="G513" s="214">
        <f t="shared" si="30"/>
        <v>100</v>
      </c>
      <c r="H513" s="214">
        <f t="shared" si="31"/>
        <v>100.00000335968447</v>
      </c>
    </row>
    <row r="514" spans="1:8" x14ac:dyDescent="0.25">
      <c r="A514" s="4"/>
      <c r="B514" s="7"/>
      <c r="C514" s="3" t="s">
        <v>165</v>
      </c>
      <c r="D514" s="107">
        <v>231.5</v>
      </c>
      <c r="E514" s="95">
        <v>231.50322999999997</v>
      </c>
      <c r="F514" s="95">
        <v>231.50322999999997</v>
      </c>
      <c r="G514" s="214">
        <f t="shared" si="30"/>
        <v>100</v>
      </c>
      <c r="H514" s="214">
        <f t="shared" si="31"/>
        <v>100.00139524838012</v>
      </c>
    </row>
    <row r="515" spans="1:8" ht="51.75" x14ac:dyDescent="0.25">
      <c r="A515" s="27" t="s">
        <v>416</v>
      </c>
      <c r="B515" s="27"/>
      <c r="C515" s="35" t="s">
        <v>417</v>
      </c>
      <c r="D515" s="97">
        <f>D516+D524+D533</f>
        <v>21153.399999999998</v>
      </c>
      <c r="E515" s="97">
        <f>E516+E524+E533</f>
        <v>21153.399999999998</v>
      </c>
      <c r="F515" s="97">
        <f>F516+F524+F533</f>
        <v>21153.388179999998</v>
      </c>
      <c r="G515" s="209">
        <f t="shared" ref="G515:G578" si="36">F515/E515*100</f>
        <v>99.999944122457862</v>
      </c>
      <c r="H515" s="209">
        <f t="shared" ref="H515:H578" si="37">E515/D515*100</f>
        <v>100</v>
      </c>
    </row>
    <row r="516" spans="1:8" ht="39" x14ac:dyDescent="0.25">
      <c r="A516" s="31" t="s">
        <v>418</v>
      </c>
      <c r="B516" s="31"/>
      <c r="C516" s="20" t="s">
        <v>419</v>
      </c>
      <c r="D516" s="96">
        <f>D517+D519+D521</f>
        <v>16611.7</v>
      </c>
      <c r="E516" s="96">
        <f>E517+E519+E521</f>
        <v>16611.7</v>
      </c>
      <c r="F516" s="96">
        <f>F517+F519+F521</f>
        <v>16611.7</v>
      </c>
      <c r="G516" s="211">
        <f t="shared" si="36"/>
        <v>100</v>
      </c>
      <c r="H516" s="211">
        <f t="shared" si="37"/>
        <v>100</v>
      </c>
    </row>
    <row r="517" spans="1:8" x14ac:dyDescent="0.25">
      <c r="A517" s="7" t="s">
        <v>420</v>
      </c>
      <c r="B517" s="7"/>
      <c r="C517" s="1" t="s">
        <v>421</v>
      </c>
      <c r="D517" s="95">
        <v>23.9</v>
      </c>
      <c r="E517" s="95">
        <f>E518</f>
        <v>46.4</v>
      </c>
      <c r="F517" s="95">
        <f>F518</f>
        <v>46.4</v>
      </c>
      <c r="G517" s="212">
        <f t="shared" si="36"/>
        <v>100</v>
      </c>
      <c r="H517" s="212">
        <f t="shared" si="37"/>
        <v>194.14225941422595</v>
      </c>
    </row>
    <row r="518" spans="1:8" ht="26.25" x14ac:dyDescent="0.25">
      <c r="A518" s="7"/>
      <c r="B518" s="7" t="s">
        <v>313</v>
      </c>
      <c r="C518" s="3" t="s">
        <v>314</v>
      </c>
      <c r="D518" s="95">
        <v>23.9</v>
      </c>
      <c r="E518" s="95">
        <v>46.4</v>
      </c>
      <c r="F518" s="95">
        <v>46.4</v>
      </c>
      <c r="G518" s="212">
        <f t="shared" si="36"/>
        <v>100</v>
      </c>
      <c r="H518" s="212">
        <f t="shared" si="37"/>
        <v>194.14225941422595</v>
      </c>
    </row>
    <row r="519" spans="1:8" ht="51.75" x14ac:dyDescent="0.25">
      <c r="A519" s="7" t="s">
        <v>422</v>
      </c>
      <c r="B519" s="7"/>
      <c r="C519" s="9" t="s">
        <v>423</v>
      </c>
      <c r="D519" s="95">
        <v>118.1</v>
      </c>
      <c r="E519" s="95">
        <f>E520</f>
        <v>95.6</v>
      </c>
      <c r="F519" s="95">
        <f>F520</f>
        <v>95.6</v>
      </c>
      <c r="G519" s="212">
        <f t="shared" si="36"/>
        <v>100</v>
      </c>
      <c r="H519" s="212">
        <f t="shared" si="37"/>
        <v>80.948348856900935</v>
      </c>
    </row>
    <row r="520" spans="1:8" ht="26.25" x14ac:dyDescent="0.25">
      <c r="A520" s="7"/>
      <c r="B520" s="7" t="s">
        <v>313</v>
      </c>
      <c r="C520" s="3" t="s">
        <v>314</v>
      </c>
      <c r="D520" s="95">
        <v>118.1</v>
      </c>
      <c r="E520" s="95">
        <v>95.6</v>
      </c>
      <c r="F520" s="95">
        <v>95.6</v>
      </c>
      <c r="G520" s="212">
        <f t="shared" si="36"/>
        <v>100</v>
      </c>
      <c r="H520" s="212">
        <f t="shared" si="37"/>
        <v>80.948348856900935</v>
      </c>
    </row>
    <row r="521" spans="1:8" ht="26.25" x14ac:dyDescent="0.25">
      <c r="A521" s="7" t="s">
        <v>424</v>
      </c>
      <c r="B521" s="7"/>
      <c r="C521" s="55" t="s">
        <v>670</v>
      </c>
      <c r="D521" s="95">
        <f>D522+D523</f>
        <v>16469.7</v>
      </c>
      <c r="E521" s="95">
        <f>E522+E523</f>
        <v>16469.7</v>
      </c>
      <c r="F521" s="95">
        <f>F522+F523</f>
        <v>16469.7</v>
      </c>
      <c r="G521" s="212">
        <f t="shared" si="36"/>
        <v>100</v>
      </c>
      <c r="H521" s="212">
        <f t="shared" si="37"/>
        <v>100</v>
      </c>
    </row>
    <row r="522" spans="1:8" ht="51.75" x14ac:dyDescent="0.25">
      <c r="A522" s="7"/>
      <c r="B522" s="7" t="s">
        <v>461</v>
      </c>
      <c r="C522" s="3" t="s">
        <v>462</v>
      </c>
      <c r="D522" s="106">
        <v>15043.2</v>
      </c>
      <c r="E522" s="106">
        <v>15043.2</v>
      </c>
      <c r="F522" s="106">
        <v>15043.2</v>
      </c>
      <c r="G522" s="215">
        <f t="shared" si="36"/>
        <v>100</v>
      </c>
      <c r="H522" s="215">
        <f t="shared" si="37"/>
        <v>100</v>
      </c>
    </row>
    <row r="523" spans="1:8" ht="26.25" x14ac:dyDescent="0.25">
      <c r="A523" s="7"/>
      <c r="B523" s="7" t="s">
        <v>313</v>
      </c>
      <c r="C523" s="3" t="s">
        <v>314</v>
      </c>
      <c r="D523" s="95">
        <v>1426.5</v>
      </c>
      <c r="E523" s="95">
        <v>1426.5</v>
      </c>
      <c r="F523" s="95">
        <v>1426.5</v>
      </c>
      <c r="G523" s="212">
        <f t="shared" si="36"/>
        <v>100</v>
      </c>
      <c r="H523" s="212">
        <f t="shared" si="37"/>
        <v>100</v>
      </c>
    </row>
    <row r="524" spans="1:8" ht="26.25" x14ac:dyDescent="0.25">
      <c r="A524" s="31" t="s">
        <v>425</v>
      </c>
      <c r="B524" s="31"/>
      <c r="C524" s="20" t="s">
        <v>426</v>
      </c>
      <c r="D524" s="96">
        <f>D525+D527+D531+D529</f>
        <v>4414.3999999999996</v>
      </c>
      <c r="E524" s="96">
        <f>E525+E527+E531+E529</f>
        <v>4414.3999999999996</v>
      </c>
      <c r="F524" s="96">
        <f>F525+F527+F531+F529</f>
        <v>4414.3881799999999</v>
      </c>
      <c r="G524" s="211">
        <f t="shared" si="36"/>
        <v>99.99973223994202</v>
      </c>
      <c r="H524" s="211">
        <f t="shared" si="37"/>
        <v>100</v>
      </c>
    </row>
    <row r="525" spans="1:8" ht="26.25" x14ac:dyDescent="0.25">
      <c r="A525" s="7" t="s">
        <v>427</v>
      </c>
      <c r="B525" s="7"/>
      <c r="C525" s="51" t="s">
        <v>428</v>
      </c>
      <c r="D525" s="95">
        <f>D526</f>
        <v>732.6</v>
      </c>
      <c r="E525" s="95">
        <f>E526</f>
        <v>345.56495999999999</v>
      </c>
      <c r="F525" s="95">
        <f>F526</f>
        <v>345.56495999999999</v>
      </c>
      <c r="G525" s="212">
        <f t="shared" si="36"/>
        <v>100</v>
      </c>
      <c r="H525" s="212">
        <f t="shared" si="37"/>
        <v>47.169664209664205</v>
      </c>
    </row>
    <row r="526" spans="1:8" ht="26.25" x14ac:dyDescent="0.25">
      <c r="A526" s="7"/>
      <c r="B526" s="7" t="s">
        <v>313</v>
      </c>
      <c r="C526" s="3" t="s">
        <v>314</v>
      </c>
      <c r="D526" s="95">
        <v>732.6</v>
      </c>
      <c r="E526" s="95">
        <v>345.56495999999999</v>
      </c>
      <c r="F526" s="95">
        <v>345.56495999999999</v>
      </c>
      <c r="G526" s="212">
        <f t="shared" si="36"/>
        <v>100</v>
      </c>
      <c r="H526" s="212">
        <f t="shared" si="37"/>
        <v>47.169664209664205</v>
      </c>
    </row>
    <row r="527" spans="1:8" ht="26.25" x14ac:dyDescent="0.25">
      <c r="A527" s="7" t="s">
        <v>429</v>
      </c>
      <c r="B527" s="7"/>
      <c r="C527" s="9" t="s">
        <v>430</v>
      </c>
      <c r="D527" s="95">
        <v>1438.4</v>
      </c>
      <c r="E527" s="95">
        <f>E528</f>
        <v>1851.41354</v>
      </c>
      <c r="F527" s="95">
        <f>F528</f>
        <v>1851.4017200000001</v>
      </c>
      <c r="G527" s="212">
        <f t="shared" si="36"/>
        <v>99.999361568890762</v>
      </c>
      <c r="H527" s="212">
        <f t="shared" si="37"/>
        <v>128.71339961067852</v>
      </c>
    </row>
    <row r="528" spans="1:8" ht="26.25" x14ac:dyDescent="0.25">
      <c r="A528" s="7"/>
      <c r="B528" s="7" t="s">
        <v>313</v>
      </c>
      <c r="C528" s="3" t="s">
        <v>314</v>
      </c>
      <c r="D528" s="95">
        <v>1438.4</v>
      </c>
      <c r="E528" s="95">
        <v>1851.41354</v>
      </c>
      <c r="F528" s="95">
        <v>1851.4017200000001</v>
      </c>
      <c r="G528" s="212">
        <f t="shared" si="36"/>
        <v>99.999361568890762</v>
      </c>
      <c r="H528" s="212">
        <f t="shared" si="37"/>
        <v>128.71339961067852</v>
      </c>
    </row>
    <row r="529" spans="1:8" ht="26.25" x14ac:dyDescent="0.25">
      <c r="A529" s="7" t="s">
        <v>431</v>
      </c>
      <c r="B529" s="7"/>
      <c r="C529" s="3" t="s">
        <v>432</v>
      </c>
      <c r="D529" s="95">
        <v>1613.7</v>
      </c>
      <c r="E529" s="95">
        <f>E530</f>
        <v>1587.7215000000001</v>
      </c>
      <c r="F529" s="95">
        <f>F530</f>
        <v>1587.7215000000001</v>
      </c>
      <c r="G529" s="212">
        <f t="shared" si="36"/>
        <v>100</v>
      </c>
      <c r="H529" s="212">
        <f t="shared" si="37"/>
        <v>98.390128276631344</v>
      </c>
    </row>
    <row r="530" spans="1:8" ht="26.25" x14ac:dyDescent="0.25">
      <c r="A530" s="7"/>
      <c r="B530" s="7" t="s">
        <v>313</v>
      </c>
      <c r="C530" s="3" t="s">
        <v>314</v>
      </c>
      <c r="D530" s="95">
        <v>1613.7</v>
      </c>
      <c r="E530" s="95">
        <v>1587.7215000000001</v>
      </c>
      <c r="F530" s="95">
        <v>1587.7215000000001</v>
      </c>
      <c r="G530" s="212">
        <f t="shared" si="36"/>
        <v>100</v>
      </c>
      <c r="H530" s="212">
        <f t="shared" si="37"/>
        <v>98.390128276631344</v>
      </c>
    </row>
    <row r="531" spans="1:8" ht="26.25" x14ac:dyDescent="0.25">
      <c r="A531" s="7" t="s">
        <v>433</v>
      </c>
      <c r="B531" s="7"/>
      <c r="C531" s="63" t="s">
        <v>550</v>
      </c>
      <c r="D531" s="95">
        <v>629.70000000000005</v>
      </c>
      <c r="E531" s="95">
        <v>629.70000000000005</v>
      </c>
      <c r="F531" s="95">
        <v>629.70000000000005</v>
      </c>
      <c r="G531" s="212">
        <f t="shared" si="36"/>
        <v>100</v>
      </c>
      <c r="H531" s="212">
        <f t="shared" si="37"/>
        <v>100</v>
      </c>
    </row>
    <row r="532" spans="1:8" ht="26.25" x14ac:dyDescent="0.25">
      <c r="A532" s="7"/>
      <c r="B532" s="7" t="s">
        <v>313</v>
      </c>
      <c r="C532" s="3" t="s">
        <v>314</v>
      </c>
      <c r="D532" s="95">
        <v>629.70000000000005</v>
      </c>
      <c r="E532" s="95">
        <v>629.70000000000005</v>
      </c>
      <c r="F532" s="95">
        <v>629.70000000000005</v>
      </c>
      <c r="G532" s="212">
        <f t="shared" si="36"/>
        <v>100</v>
      </c>
      <c r="H532" s="212">
        <f t="shared" si="37"/>
        <v>100</v>
      </c>
    </row>
    <row r="533" spans="1:8" ht="26.25" x14ac:dyDescent="0.25">
      <c r="A533" s="31" t="s">
        <v>434</v>
      </c>
      <c r="B533" s="31"/>
      <c r="C533" s="20" t="s">
        <v>435</v>
      </c>
      <c r="D533" s="96">
        <f>D534</f>
        <v>127.3</v>
      </c>
      <c r="E533" s="96">
        <f>E534</f>
        <v>127.3</v>
      </c>
      <c r="F533" s="96">
        <f>F534</f>
        <v>127.3</v>
      </c>
      <c r="G533" s="211">
        <f t="shared" si="36"/>
        <v>100</v>
      </c>
      <c r="H533" s="211">
        <f t="shared" si="37"/>
        <v>100</v>
      </c>
    </row>
    <row r="534" spans="1:8" x14ac:dyDescent="0.25">
      <c r="A534" s="7" t="s">
        <v>436</v>
      </c>
      <c r="B534" s="7"/>
      <c r="C534" s="55" t="s">
        <v>666</v>
      </c>
      <c r="D534" s="95">
        <v>127.3</v>
      </c>
      <c r="E534" s="95">
        <v>127.3</v>
      </c>
      <c r="F534" s="95">
        <v>127.3</v>
      </c>
      <c r="G534" s="212">
        <f t="shared" si="36"/>
        <v>100</v>
      </c>
      <c r="H534" s="212">
        <f t="shared" si="37"/>
        <v>100</v>
      </c>
    </row>
    <row r="535" spans="1:8" ht="26.25" x14ac:dyDescent="0.25">
      <c r="A535" s="7"/>
      <c r="B535" s="7" t="s">
        <v>313</v>
      </c>
      <c r="C535" s="3" t="s">
        <v>314</v>
      </c>
      <c r="D535" s="95">
        <v>127.3</v>
      </c>
      <c r="E535" s="95">
        <v>127.3</v>
      </c>
      <c r="F535" s="95">
        <v>127.3</v>
      </c>
      <c r="G535" s="212">
        <f t="shared" si="36"/>
        <v>100</v>
      </c>
      <c r="H535" s="212">
        <f t="shared" si="37"/>
        <v>100</v>
      </c>
    </row>
    <row r="536" spans="1:8" ht="39" x14ac:dyDescent="0.25">
      <c r="A536" s="27" t="s">
        <v>437</v>
      </c>
      <c r="B536" s="56"/>
      <c r="C536" s="35" t="s">
        <v>720</v>
      </c>
      <c r="D536" s="97">
        <f>D537+D544</f>
        <v>4005.962</v>
      </c>
      <c r="E536" s="97">
        <f>E537+E544</f>
        <v>4005.9416900000001</v>
      </c>
      <c r="F536" s="97">
        <f>F537+F544</f>
        <v>3985.8747100000001</v>
      </c>
      <c r="G536" s="209">
        <f t="shared" si="36"/>
        <v>99.499069593297051</v>
      </c>
      <c r="H536" s="209">
        <f t="shared" si="37"/>
        <v>99.999493005675049</v>
      </c>
    </row>
    <row r="537" spans="1:8" x14ac:dyDescent="0.25">
      <c r="A537" s="31" t="s">
        <v>439</v>
      </c>
      <c r="B537" s="34"/>
      <c r="C537" s="32" t="s">
        <v>440</v>
      </c>
      <c r="D537" s="96">
        <f>D538+D540</f>
        <v>3715.462</v>
      </c>
      <c r="E537" s="96">
        <f>E538+E540</f>
        <v>3715.4616000000001</v>
      </c>
      <c r="F537" s="96">
        <f>F538+F540</f>
        <v>3695.39462</v>
      </c>
      <c r="G537" s="211">
        <f t="shared" si="36"/>
        <v>99.459906139253334</v>
      </c>
      <c r="H537" s="211">
        <f t="shared" si="37"/>
        <v>99.999989234178685</v>
      </c>
    </row>
    <row r="538" spans="1:8" x14ac:dyDescent="0.25">
      <c r="A538" s="7" t="s">
        <v>441</v>
      </c>
      <c r="B538" s="7"/>
      <c r="C538" s="3" t="s">
        <v>442</v>
      </c>
      <c r="D538" s="95">
        <f>D539</f>
        <v>404.40000000000003</v>
      </c>
      <c r="E538" s="95">
        <f>E539</f>
        <v>404.40000000000003</v>
      </c>
      <c r="F538" s="95">
        <f>F539</f>
        <v>384.33301999999998</v>
      </c>
      <c r="G538" s="212">
        <f t="shared" si="36"/>
        <v>95.037838773491572</v>
      </c>
      <c r="H538" s="212">
        <f t="shared" si="37"/>
        <v>100</v>
      </c>
    </row>
    <row r="539" spans="1:8" ht="26.25" x14ac:dyDescent="0.25">
      <c r="A539" s="7"/>
      <c r="B539" s="7" t="s">
        <v>313</v>
      </c>
      <c r="C539" s="3" t="s">
        <v>314</v>
      </c>
      <c r="D539" s="95">
        <f>537.2-132.8</f>
        <v>404.40000000000003</v>
      </c>
      <c r="E539" s="95">
        <f>537.2-132.8</f>
        <v>404.40000000000003</v>
      </c>
      <c r="F539" s="95">
        <v>384.33301999999998</v>
      </c>
      <c r="G539" s="212">
        <f t="shared" si="36"/>
        <v>95.037838773491572</v>
      </c>
      <c r="H539" s="212">
        <f t="shared" si="37"/>
        <v>100</v>
      </c>
    </row>
    <row r="540" spans="1:8" ht="25.5" x14ac:dyDescent="0.25">
      <c r="A540" s="7" t="s">
        <v>444</v>
      </c>
      <c r="B540" s="7"/>
      <c r="C540" s="1" t="s">
        <v>667</v>
      </c>
      <c r="D540" s="95">
        <f>D541</f>
        <v>3311.0619999999999</v>
      </c>
      <c r="E540" s="95">
        <f>E541</f>
        <v>3311.0616</v>
      </c>
      <c r="F540" s="95">
        <f>F541</f>
        <v>3311.0616</v>
      </c>
      <c r="G540" s="212">
        <f t="shared" si="36"/>
        <v>100</v>
      </c>
      <c r="H540" s="212">
        <f t="shared" si="37"/>
        <v>99.99998791928391</v>
      </c>
    </row>
    <row r="541" spans="1:8" ht="26.25" x14ac:dyDescent="0.25">
      <c r="A541" s="7"/>
      <c r="B541" s="7" t="s">
        <v>313</v>
      </c>
      <c r="C541" s="3" t="s">
        <v>314</v>
      </c>
      <c r="D541" s="95">
        <f>D542+D543</f>
        <v>3311.0619999999999</v>
      </c>
      <c r="E541" s="95">
        <f>E542+E543</f>
        <v>3311.0616</v>
      </c>
      <c r="F541" s="95">
        <f>F542+F543</f>
        <v>3311.0616</v>
      </c>
      <c r="G541" s="212">
        <f t="shared" si="36"/>
        <v>100</v>
      </c>
      <c r="H541" s="212">
        <f t="shared" si="37"/>
        <v>99.99998791928391</v>
      </c>
    </row>
    <row r="542" spans="1:8" x14ac:dyDescent="0.25">
      <c r="A542" s="7"/>
      <c r="B542" s="7"/>
      <c r="C542" s="10" t="s">
        <v>239</v>
      </c>
      <c r="D542" s="95">
        <v>2814.4029999999998</v>
      </c>
      <c r="E542" s="95">
        <v>2814.40236</v>
      </c>
      <c r="F542" s="95">
        <v>2814.40236</v>
      </c>
      <c r="G542" s="212">
        <f t="shared" si="36"/>
        <v>100</v>
      </c>
      <c r="H542" s="212">
        <f t="shared" si="37"/>
        <v>99.999977259830956</v>
      </c>
    </row>
    <row r="543" spans="1:8" x14ac:dyDescent="0.25">
      <c r="A543" s="7"/>
      <c r="B543" s="7"/>
      <c r="C543" s="3" t="s">
        <v>443</v>
      </c>
      <c r="D543" s="95">
        <v>496.65899999999999</v>
      </c>
      <c r="E543" s="95">
        <v>496.65924000000001</v>
      </c>
      <c r="F543" s="95">
        <v>496.65924000000001</v>
      </c>
      <c r="G543" s="212">
        <f t="shared" si="36"/>
        <v>100</v>
      </c>
      <c r="H543" s="212">
        <f t="shared" si="37"/>
        <v>100.00004832289358</v>
      </c>
    </row>
    <row r="544" spans="1:8" ht="39" x14ac:dyDescent="0.25">
      <c r="A544" s="31" t="s">
        <v>445</v>
      </c>
      <c r="B544" s="34"/>
      <c r="C544" s="32" t="s">
        <v>446</v>
      </c>
      <c r="D544" s="96">
        <f t="shared" ref="D544:F545" si="38">D545</f>
        <v>290.5</v>
      </c>
      <c r="E544" s="96">
        <f t="shared" si="38"/>
        <v>290.48009000000002</v>
      </c>
      <c r="F544" s="96">
        <f t="shared" si="38"/>
        <v>290.48009000000002</v>
      </c>
      <c r="G544" s="211">
        <f t="shared" si="36"/>
        <v>100</v>
      </c>
      <c r="H544" s="211">
        <f t="shared" si="37"/>
        <v>99.993146299483655</v>
      </c>
    </row>
    <row r="545" spans="1:8" ht="39" x14ac:dyDescent="0.25">
      <c r="A545" s="7" t="s">
        <v>447</v>
      </c>
      <c r="B545" s="7"/>
      <c r="C545" s="3" t="s">
        <v>448</v>
      </c>
      <c r="D545" s="95">
        <f>D546</f>
        <v>290.5</v>
      </c>
      <c r="E545" s="95">
        <f t="shared" si="38"/>
        <v>290.48009000000002</v>
      </c>
      <c r="F545" s="95">
        <f t="shared" si="38"/>
        <v>290.48009000000002</v>
      </c>
      <c r="G545" s="212">
        <f t="shared" si="36"/>
        <v>100</v>
      </c>
      <c r="H545" s="212">
        <f t="shared" si="37"/>
        <v>99.993146299483655</v>
      </c>
    </row>
    <row r="546" spans="1:8" ht="26.25" x14ac:dyDescent="0.25">
      <c r="A546" s="7"/>
      <c r="B546" s="7" t="s">
        <v>313</v>
      </c>
      <c r="C546" s="3" t="s">
        <v>314</v>
      </c>
      <c r="D546" s="95">
        <v>290.5</v>
      </c>
      <c r="E546" s="95">
        <v>290.48009000000002</v>
      </c>
      <c r="F546" s="95">
        <v>290.48009000000002</v>
      </c>
      <c r="G546" s="212">
        <f t="shared" si="36"/>
        <v>100</v>
      </c>
      <c r="H546" s="212">
        <f t="shared" si="37"/>
        <v>99.993146299483655</v>
      </c>
    </row>
    <row r="547" spans="1:8" x14ac:dyDescent="0.25">
      <c r="A547" s="57" t="s">
        <v>456</v>
      </c>
      <c r="B547" s="57"/>
      <c r="C547" s="58" t="s">
        <v>457</v>
      </c>
      <c r="D547" s="110">
        <f>D548+D556</f>
        <v>70626.13033</v>
      </c>
      <c r="E547" s="110">
        <f>E548+E556</f>
        <v>76960.519747000013</v>
      </c>
      <c r="F547" s="110">
        <f>F548+F556</f>
        <v>75421.241360000015</v>
      </c>
      <c r="G547" s="221">
        <f t="shared" si="36"/>
        <v>97.999911653325341</v>
      </c>
      <c r="H547" s="221">
        <f t="shared" si="37"/>
        <v>108.96890341776144</v>
      </c>
    </row>
    <row r="548" spans="1:8" ht="26.25" x14ac:dyDescent="0.25">
      <c r="A548" s="59" t="s">
        <v>458</v>
      </c>
      <c r="B548" s="60"/>
      <c r="C548" s="61" t="s">
        <v>459</v>
      </c>
      <c r="D548" s="111">
        <f>D549+D551+D554</f>
        <v>2804.8</v>
      </c>
      <c r="E548" s="111">
        <f>E549+E551+E554</f>
        <v>2804.8</v>
      </c>
      <c r="F548" s="111">
        <f>F549+F551+F554</f>
        <v>2804.799</v>
      </c>
      <c r="G548" s="222">
        <f t="shared" si="36"/>
        <v>99.999964346833991</v>
      </c>
      <c r="H548" s="222">
        <f t="shared" si="37"/>
        <v>100</v>
      </c>
    </row>
    <row r="549" spans="1:8" ht="26.25" x14ac:dyDescent="0.25">
      <c r="A549" s="7" t="s">
        <v>460</v>
      </c>
      <c r="B549" s="7"/>
      <c r="C549" s="3" t="s">
        <v>680</v>
      </c>
      <c r="D549" s="95">
        <v>1164</v>
      </c>
      <c r="E549" s="95">
        <v>1164</v>
      </c>
      <c r="F549" s="95">
        <v>1164</v>
      </c>
      <c r="G549" s="212">
        <f t="shared" si="36"/>
        <v>100</v>
      </c>
      <c r="H549" s="212">
        <f t="shared" si="37"/>
        <v>100</v>
      </c>
    </row>
    <row r="550" spans="1:8" ht="51.75" x14ac:dyDescent="0.25">
      <c r="A550" s="7"/>
      <c r="B550" s="7" t="s">
        <v>461</v>
      </c>
      <c r="C550" s="3" t="s">
        <v>462</v>
      </c>
      <c r="D550" s="95">
        <v>1164</v>
      </c>
      <c r="E550" s="95">
        <v>1164</v>
      </c>
      <c r="F550" s="95">
        <v>1164</v>
      </c>
      <c r="G550" s="212">
        <f t="shared" si="36"/>
        <v>100</v>
      </c>
      <c r="H550" s="212">
        <f t="shared" si="37"/>
        <v>100</v>
      </c>
    </row>
    <row r="551" spans="1:8" ht="26.25" x14ac:dyDescent="0.25">
      <c r="A551" s="7" t="s">
        <v>463</v>
      </c>
      <c r="B551" s="7"/>
      <c r="C551" s="3" t="s">
        <v>464</v>
      </c>
      <c r="D551" s="95">
        <f>D552+D553</f>
        <v>1625.8</v>
      </c>
      <c r="E551" s="95">
        <f>E552+E553</f>
        <v>1625.8</v>
      </c>
      <c r="F551" s="95">
        <f>F552+F553</f>
        <v>1625.8</v>
      </c>
      <c r="G551" s="212">
        <f t="shared" si="36"/>
        <v>100</v>
      </c>
      <c r="H551" s="212">
        <f t="shared" si="37"/>
        <v>100</v>
      </c>
    </row>
    <row r="552" spans="1:8" ht="51.75" x14ac:dyDescent="0.25">
      <c r="A552" s="7"/>
      <c r="B552" s="7" t="s">
        <v>461</v>
      </c>
      <c r="C552" s="3" t="s">
        <v>462</v>
      </c>
      <c r="D552" s="95">
        <v>1576.5</v>
      </c>
      <c r="E552" s="95">
        <v>1576.5</v>
      </c>
      <c r="F552" s="95">
        <v>1576.5</v>
      </c>
      <c r="G552" s="212">
        <f t="shared" si="36"/>
        <v>100</v>
      </c>
      <c r="H552" s="212">
        <f t="shared" si="37"/>
        <v>100</v>
      </c>
    </row>
    <row r="553" spans="1:8" ht="26.25" x14ac:dyDescent="0.25">
      <c r="A553" s="7"/>
      <c r="B553" s="7" t="s">
        <v>313</v>
      </c>
      <c r="C553" s="3" t="s">
        <v>314</v>
      </c>
      <c r="D553" s="95">
        <v>49.3</v>
      </c>
      <c r="E553" s="95">
        <v>49.3</v>
      </c>
      <c r="F553" s="95">
        <v>49.3</v>
      </c>
      <c r="G553" s="212">
        <f t="shared" si="36"/>
        <v>100</v>
      </c>
      <c r="H553" s="212">
        <f t="shared" si="37"/>
        <v>100</v>
      </c>
    </row>
    <row r="554" spans="1:8" ht="39" x14ac:dyDescent="0.25">
      <c r="A554" s="7" t="s">
        <v>677</v>
      </c>
      <c r="B554" s="7"/>
      <c r="C554" s="3" t="s">
        <v>678</v>
      </c>
      <c r="D554" s="95">
        <f>D555</f>
        <v>15</v>
      </c>
      <c r="E554" s="95">
        <f>E555</f>
        <v>15</v>
      </c>
      <c r="F554" s="95">
        <f>F555</f>
        <v>14.999000000000001</v>
      </c>
      <c r="G554" s="212">
        <f t="shared" si="36"/>
        <v>99.993333333333339</v>
      </c>
      <c r="H554" s="212">
        <f t="shared" si="37"/>
        <v>100</v>
      </c>
    </row>
    <row r="555" spans="1:8" ht="26.25" x14ac:dyDescent="0.25">
      <c r="A555" s="7"/>
      <c r="B555" s="7" t="s">
        <v>313</v>
      </c>
      <c r="C555" s="3" t="s">
        <v>314</v>
      </c>
      <c r="D555" s="95">
        <v>15</v>
      </c>
      <c r="E555" s="95">
        <v>15</v>
      </c>
      <c r="F555" s="95">
        <v>14.999000000000001</v>
      </c>
      <c r="G555" s="212">
        <f t="shared" si="36"/>
        <v>99.993333333333339</v>
      </c>
      <c r="H555" s="212">
        <f t="shared" si="37"/>
        <v>100</v>
      </c>
    </row>
    <row r="556" spans="1:8" ht="39" x14ac:dyDescent="0.25">
      <c r="A556" s="59" t="s">
        <v>465</v>
      </c>
      <c r="B556" s="59"/>
      <c r="C556" s="61" t="s">
        <v>466</v>
      </c>
      <c r="D556" s="111">
        <f>D559+D564+D572+D576+D584+D587+D589+D591+D595+D597+D6318+D568+D599+D601+D603+D557+D580+D582+D605+D570+D574+D607</f>
        <v>67821.330329999997</v>
      </c>
      <c r="E556" s="111">
        <f>E559+E564+E572+E576+E584+E587+E589+E591+E595+E597+E6318+E568+E599+E601+E603+E557+E580+E582+E605+E570+E574+E607+E609+E612+E614+E616</f>
        <v>74155.71974700001</v>
      </c>
      <c r="F556" s="111">
        <f>F559+F564+F572+F576+F584+F587+F589+F591+F595+F597+F6318+F568+F599+F601+F603+F557+F580+F582+F605+F570+F574+F607+F609+F612+F614+F616</f>
        <v>72616.442360000015</v>
      </c>
      <c r="G556" s="222">
        <f t="shared" si="36"/>
        <v>97.924263438812801</v>
      </c>
      <c r="H556" s="222">
        <f t="shared" si="37"/>
        <v>109.33981888320181</v>
      </c>
    </row>
    <row r="557" spans="1:8" s="37" customFormat="1" ht="26.25" x14ac:dyDescent="0.25">
      <c r="A557" s="4" t="s">
        <v>714</v>
      </c>
      <c r="B557" s="4"/>
      <c r="C557" s="122" t="s">
        <v>715</v>
      </c>
      <c r="D557" s="95">
        <f>D558</f>
        <v>148</v>
      </c>
      <c r="E557" s="95">
        <f>E558</f>
        <v>148</v>
      </c>
      <c r="F557" s="95">
        <f>F558</f>
        <v>147.93818999999999</v>
      </c>
      <c r="G557" s="212">
        <f t="shared" si="36"/>
        <v>99.958236486486484</v>
      </c>
      <c r="H557" s="212">
        <f t="shared" si="37"/>
        <v>100</v>
      </c>
    </row>
    <row r="558" spans="1:8" s="37" customFormat="1" ht="25.5" x14ac:dyDescent="0.25">
      <c r="A558" s="4"/>
      <c r="B558" s="4" t="s">
        <v>313</v>
      </c>
      <c r="C558" s="6" t="s">
        <v>716</v>
      </c>
      <c r="D558" s="95">
        <v>148</v>
      </c>
      <c r="E558" s="95">
        <v>148</v>
      </c>
      <c r="F558" s="95">
        <v>147.93818999999999</v>
      </c>
      <c r="G558" s="212">
        <f t="shared" si="36"/>
        <v>99.958236486486484</v>
      </c>
      <c r="H558" s="212">
        <f t="shared" si="37"/>
        <v>100</v>
      </c>
    </row>
    <row r="559" spans="1:8" ht="26.25" x14ac:dyDescent="0.25">
      <c r="A559" s="7" t="s">
        <v>467</v>
      </c>
      <c r="B559" s="7"/>
      <c r="C559" s="3" t="s">
        <v>468</v>
      </c>
      <c r="D559" s="95">
        <f>D560+D561+D563</f>
        <v>2974.7999999999997</v>
      </c>
      <c r="E559" s="95">
        <f>E560+E561+E563+E562</f>
        <v>2974.7999999999997</v>
      </c>
      <c r="F559" s="95">
        <f>F560+F561+F563+F562</f>
        <v>2910.3206699999996</v>
      </c>
      <c r="G559" s="212">
        <f t="shared" si="36"/>
        <v>97.832481847519162</v>
      </c>
      <c r="H559" s="212">
        <f t="shared" si="37"/>
        <v>100</v>
      </c>
    </row>
    <row r="560" spans="1:8" ht="51.75" x14ac:dyDescent="0.25">
      <c r="A560" s="11"/>
      <c r="B560" s="7" t="s">
        <v>461</v>
      </c>
      <c r="C560" s="3" t="s">
        <v>462</v>
      </c>
      <c r="D560" s="95">
        <v>2766.1</v>
      </c>
      <c r="E560" s="95">
        <v>2764.29241</v>
      </c>
      <c r="F560" s="95">
        <v>2700.3378299999999</v>
      </c>
      <c r="G560" s="212">
        <f t="shared" si="36"/>
        <v>97.686403226784535</v>
      </c>
      <c r="H560" s="212">
        <f t="shared" si="37"/>
        <v>99.934652037164241</v>
      </c>
    </row>
    <row r="561" spans="1:8" ht="26.25" x14ac:dyDescent="0.25">
      <c r="A561" s="11"/>
      <c r="B561" s="7" t="s">
        <v>313</v>
      </c>
      <c r="C561" s="3" t="s">
        <v>314</v>
      </c>
      <c r="D561" s="95">
        <v>90.2</v>
      </c>
      <c r="E561" s="95">
        <v>89.028999999999996</v>
      </c>
      <c r="F561" s="95">
        <v>88.504249999999999</v>
      </c>
      <c r="G561" s="212">
        <f t="shared" si="36"/>
        <v>99.410585314897389</v>
      </c>
      <c r="H561" s="212">
        <f t="shared" si="37"/>
        <v>98.701773835920164</v>
      </c>
    </row>
    <row r="562" spans="1:8" x14ac:dyDescent="0.25">
      <c r="A562" s="11"/>
      <c r="B562" s="7" t="s">
        <v>490</v>
      </c>
      <c r="C562" s="1" t="s">
        <v>491</v>
      </c>
      <c r="D562" s="95">
        <v>0</v>
      </c>
      <c r="E562" s="95">
        <v>1.80759</v>
      </c>
      <c r="F562" s="95">
        <v>1.80759</v>
      </c>
      <c r="G562" s="212">
        <f t="shared" si="36"/>
        <v>100</v>
      </c>
      <c r="H562" s="212"/>
    </row>
    <row r="563" spans="1:8" x14ac:dyDescent="0.25">
      <c r="A563" s="11"/>
      <c r="B563" s="15" t="s">
        <v>469</v>
      </c>
      <c r="C563" s="8" t="s">
        <v>470</v>
      </c>
      <c r="D563" s="95">
        <v>118.5</v>
      </c>
      <c r="E563" s="95">
        <v>119.67100000000001</v>
      </c>
      <c r="F563" s="95">
        <v>119.67100000000001</v>
      </c>
      <c r="G563" s="212">
        <f t="shared" si="36"/>
        <v>100</v>
      </c>
      <c r="H563" s="212">
        <f t="shared" si="37"/>
        <v>100.98818565400845</v>
      </c>
    </row>
    <row r="564" spans="1:8" ht="26.25" x14ac:dyDescent="0.25">
      <c r="A564" s="7" t="s">
        <v>471</v>
      </c>
      <c r="B564" s="7"/>
      <c r="C564" s="9" t="s">
        <v>472</v>
      </c>
      <c r="D564" s="95">
        <f>D565+D566</f>
        <v>16658</v>
      </c>
      <c r="E564" s="95">
        <f>E565+E566+E567</f>
        <v>16658</v>
      </c>
      <c r="F564" s="95">
        <f>F565+F566+F567</f>
        <v>16650.694660000001</v>
      </c>
      <c r="G564" s="212">
        <f t="shared" si="36"/>
        <v>99.956145155480854</v>
      </c>
      <c r="H564" s="212">
        <f t="shared" si="37"/>
        <v>100</v>
      </c>
    </row>
    <row r="565" spans="1:8" ht="51.75" x14ac:dyDescent="0.25">
      <c r="A565" s="7"/>
      <c r="B565" s="7" t="s">
        <v>461</v>
      </c>
      <c r="C565" s="3" t="s">
        <v>462</v>
      </c>
      <c r="D565" s="112">
        <v>15672.6</v>
      </c>
      <c r="E565" s="112">
        <v>15857.175499999999</v>
      </c>
      <c r="F565" s="112">
        <v>15849.87016</v>
      </c>
      <c r="G565" s="223">
        <f t="shared" si="36"/>
        <v>99.953930383125297</v>
      </c>
      <c r="H565" s="223">
        <f t="shared" si="37"/>
        <v>101.17769546852469</v>
      </c>
    </row>
    <row r="566" spans="1:8" ht="26.25" x14ac:dyDescent="0.25">
      <c r="A566" s="7"/>
      <c r="B566" s="7" t="s">
        <v>313</v>
      </c>
      <c r="C566" s="3" t="s">
        <v>314</v>
      </c>
      <c r="D566" s="95">
        <v>985.4</v>
      </c>
      <c r="E566" s="95">
        <v>795.82449999999994</v>
      </c>
      <c r="F566" s="95">
        <v>795.82449999999994</v>
      </c>
      <c r="G566" s="212">
        <f t="shared" si="36"/>
        <v>100</v>
      </c>
      <c r="H566" s="212">
        <f t="shared" si="37"/>
        <v>80.761568906028003</v>
      </c>
    </row>
    <row r="567" spans="1:8" x14ac:dyDescent="0.25">
      <c r="A567" s="7"/>
      <c r="B567" s="15" t="s">
        <v>469</v>
      </c>
      <c r="C567" s="8" t="s">
        <v>470</v>
      </c>
      <c r="D567" s="95">
        <v>0</v>
      </c>
      <c r="E567" s="95">
        <v>5</v>
      </c>
      <c r="F567" s="95">
        <v>5</v>
      </c>
      <c r="G567" s="212">
        <f t="shared" si="36"/>
        <v>100</v>
      </c>
      <c r="H567" s="212"/>
    </row>
    <row r="568" spans="1:8" ht="39" x14ac:dyDescent="0.25">
      <c r="A568" s="7" t="s">
        <v>473</v>
      </c>
      <c r="B568" s="7"/>
      <c r="C568" s="3" t="s">
        <v>71</v>
      </c>
      <c r="D568" s="95">
        <f>D569</f>
        <v>153.6</v>
      </c>
      <c r="E568" s="95">
        <f>E569</f>
        <v>132</v>
      </c>
      <c r="F568" s="95">
        <f>F569</f>
        <v>132</v>
      </c>
      <c r="G568" s="212">
        <f t="shared" si="36"/>
        <v>100</v>
      </c>
      <c r="H568" s="212">
        <f t="shared" si="37"/>
        <v>85.9375</v>
      </c>
    </row>
    <row r="569" spans="1:8" ht="51.75" x14ac:dyDescent="0.25">
      <c r="A569" s="7"/>
      <c r="B569" s="7" t="s">
        <v>461</v>
      </c>
      <c r="C569" s="3" t="s">
        <v>462</v>
      </c>
      <c r="D569" s="95">
        <v>153.6</v>
      </c>
      <c r="E569" s="95">
        <v>132</v>
      </c>
      <c r="F569" s="95">
        <v>132</v>
      </c>
      <c r="G569" s="212">
        <f t="shared" si="36"/>
        <v>100</v>
      </c>
      <c r="H569" s="212">
        <f t="shared" si="37"/>
        <v>85.9375</v>
      </c>
    </row>
    <row r="570" spans="1:8" ht="25.5" x14ac:dyDescent="0.25">
      <c r="A570" s="7" t="s">
        <v>474</v>
      </c>
      <c r="B570" s="7"/>
      <c r="C570" s="1" t="s">
        <v>475</v>
      </c>
      <c r="D570" s="107">
        <f>D571</f>
        <v>72.790329999999997</v>
      </c>
      <c r="E570" s="107">
        <f>E571</f>
        <v>72.790329999999997</v>
      </c>
      <c r="F570" s="107">
        <f>F571</f>
        <v>72.790329999999997</v>
      </c>
      <c r="G570" s="214">
        <f t="shared" si="36"/>
        <v>100</v>
      </c>
      <c r="H570" s="214">
        <f t="shared" si="37"/>
        <v>100</v>
      </c>
    </row>
    <row r="571" spans="1:8" ht="51.75" x14ac:dyDescent="0.25">
      <c r="A571" s="7"/>
      <c r="B571" s="7" t="s">
        <v>461</v>
      </c>
      <c r="C571" s="3" t="s">
        <v>462</v>
      </c>
      <c r="D571" s="95">
        <v>72.790329999999997</v>
      </c>
      <c r="E571" s="95">
        <v>72.790329999999997</v>
      </c>
      <c r="F571" s="95">
        <v>72.790329999999997</v>
      </c>
      <c r="G571" s="212">
        <f t="shared" si="36"/>
        <v>100</v>
      </c>
      <c r="H571" s="212">
        <f t="shared" si="37"/>
        <v>100</v>
      </c>
    </row>
    <row r="572" spans="1:8" ht="51.75" x14ac:dyDescent="0.25">
      <c r="A572" s="7" t="s">
        <v>476</v>
      </c>
      <c r="B572" s="7"/>
      <c r="C572" s="3" t="s">
        <v>477</v>
      </c>
      <c r="D572" s="95">
        <f>D573</f>
        <v>8390.5</v>
      </c>
      <c r="E572" s="95">
        <f>E573</f>
        <v>5374.9982</v>
      </c>
      <c r="F572" s="95">
        <f>F573</f>
        <v>5374.9982</v>
      </c>
      <c r="G572" s="212">
        <f t="shared" si="36"/>
        <v>100</v>
      </c>
      <c r="H572" s="212">
        <f t="shared" si="37"/>
        <v>64.060523210774093</v>
      </c>
    </row>
    <row r="573" spans="1:8" ht="51.75" x14ac:dyDescent="0.25">
      <c r="A573" s="7"/>
      <c r="B573" s="7" t="s">
        <v>461</v>
      </c>
      <c r="C573" s="3" t="s">
        <v>462</v>
      </c>
      <c r="D573" s="95">
        <v>8390.5</v>
      </c>
      <c r="E573" s="95">
        <v>5374.9982</v>
      </c>
      <c r="F573" s="95">
        <v>5374.9982</v>
      </c>
      <c r="G573" s="212">
        <f t="shared" si="36"/>
        <v>100</v>
      </c>
      <c r="H573" s="212">
        <f t="shared" si="37"/>
        <v>64.060523210774093</v>
      </c>
    </row>
    <row r="574" spans="1:8" ht="64.5" x14ac:dyDescent="0.25">
      <c r="A574" s="7" t="s">
        <v>780</v>
      </c>
      <c r="B574" s="7"/>
      <c r="C574" s="3" t="s">
        <v>781</v>
      </c>
      <c r="D574" s="95">
        <f>D575</f>
        <v>174.4</v>
      </c>
      <c r="E574" s="95">
        <f>E575</f>
        <v>174.4</v>
      </c>
      <c r="F574" s="95">
        <f>F575</f>
        <v>174.4</v>
      </c>
      <c r="G574" s="212">
        <f t="shared" si="36"/>
        <v>100</v>
      </c>
      <c r="H574" s="212">
        <f t="shared" si="37"/>
        <v>100</v>
      </c>
    </row>
    <row r="575" spans="1:8" ht="51.75" x14ac:dyDescent="0.25">
      <c r="A575" s="7"/>
      <c r="B575" s="7" t="s">
        <v>461</v>
      </c>
      <c r="C575" s="3" t="s">
        <v>462</v>
      </c>
      <c r="D575" s="95">
        <v>174.4</v>
      </c>
      <c r="E575" s="95">
        <v>174.4</v>
      </c>
      <c r="F575" s="95">
        <v>174.4</v>
      </c>
      <c r="G575" s="212">
        <f t="shared" si="36"/>
        <v>100</v>
      </c>
      <c r="H575" s="212">
        <f t="shared" si="37"/>
        <v>100</v>
      </c>
    </row>
    <row r="576" spans="1:8" ht="26.25" x14ac:dyDescent="0.25">
      <c r="A576" s="7" t="s">
        <v>478</v>
      </c>
      <c r="B576" s="7"/>
      <c r="C576" s="9" t="s">
        <v>479</v>
      </c>
      <c r="D576" s="95">
        <f>D577+D578+D579</f>
        <v>34875.299999999996</v>
      </c>
      <c r="E576" s="95">
        <f>E577+E578+E579</f>
        <v>34875.299996999995</v>
      </c>
      <c r="F576" s="95">
        <f>F577+F578+F579</f>
        <v>34874.811269999998</v>
      </c>
      <c r="G576" s="212">
        <f t="shared" si="36"/>
        <v>99.998598644312636</v>
      </c>
      <c r="H576" s="212">
        <f t="shared" si="37"/>
        <v>99.999999991397928</v>
      </c>
    </row>
    <row r="577" spans="1:8" ht="51.75" x14ac:dyDescent="0.25">
      <c r="A577" s="7"/>
      <c r="B577" s="7" t="s">
        <v>461</v>
      </c>
      <c r="C577" s="3" t="s">
        <v>462</v>
      </c>
      <c r="D577" s="95">
        <v>17072.5</v>
      </c>
      <c r="E577" s="95">
        <v>17260.921666999999</v>
      </c>
      <c r="F577" s="95">
        <v>17260.487410000002</v>
      </c>
      <c r="G577" s="212">
        <f t="shared" si="36"/>
        <v>99.99748416099456</v>
      </c>
      <c r="H577" s="212">
        <f t="shared" si="37"/>
        <v>101.10365597891344</v>
      </c>
    </row>
    <row r="578" spans="1:8" ht="26.25" x14ac:dyDescent="0.25">
      <c r="A578" s="7"/>
      <c r="B578" s="7" t="s">
        <v>313</v>
      </c>
      <c r="C578" s="3" t="s">
        <v>314</v>
      </c>
      <c r="D578" s="95">
        <v>17343.099999999999</v>
      </c>
      <c r="E578" s="95">
        <v>17154.678329999999</v>
      </c>
      <c r="F578" s="95">
        <v>17154.62386</v>
      </c>
      <c r="G578" s="212">
        <f t="shared" si="36"/>
        <v>99.999682477287237</v>
      </c>
      <c r="H578" s="212">
        <f t="shared" si="37"/>
        <v>98.913564068707444</v>
      </c>
    </row>
    <row r="579" spans="1:8" x14ac:dyDescent="0.25">
      <c r="A579" s="7"/>
      <c r="B579" s="7" t="s">
        <v>469</v>
      </c>
      <c r="C579" s="3" t="s">
        <v>470</v>
      </c>
      <c r="D579" s="95">
        <v>459.7</v>
      </c>
      <c r="E579" s="95">
        <v>459.7</v>
      </c>
      <c r="F579" s="95">
        <v>459.7</v>
      </c>
      <c r="G579" s="212">
        <f t="shared" ref="G579:G618" si="39">F579/E579*100</f>
        <v>100</v>
      </c>
      <c r="H579" s="212">
        <f t="shared" ref="H579:H618" si="40">E579/D579*100</f>
        <v>100</v>
      </c>
    </row>
    <row r="580" spans="1:8" x14ac:dyDescent="0.25">
      <c r="A580" s="15" t="s">
        <v>480</v>
      </c>
      <c r="B580" s="15"/>
      <c r="C580" s="1" t="s">
        <v>481</v>
      </c>
      <c r="D580" s="95">
        <f>D581</f>
        <v>821.59999999999991</v>
      </c>
      <c r="E580" s="95">
        <f>E581</f>
        <v>821.59999999999991</v>
      </c>
      <c r="F580" s="95">
        <f>F581</f>
        <v>821.59999999999991</v>
      </c>
      <c r="G580" s="212">
        <f t="shared" si="39"/>
        <v>100</v>
      </c>
      <c r="H580" s="212">
        <f t="shared" si="40"/>
        <v>100</v>
      </c>
    </row>
    <row r="581" spans="1:8" ht="25.5" x14ac:dyDescent="0.25">
      <c r="A581" s="15"/>
      <c r="B581" s="15" t="s">
        <v>313</v>
      </c>
      <c r="C581" s="1" t="s">
        <v>314</v>
      </c>
      <c r="D581" s="95">
        <v>821.59999999999991</v>
      </c>
      <c r="E581" s="95">
        <v>821.59999999999991</v>
      </c>
      <c r="F581" s="95">
        <v>821.59999999999991</v>
      </c>
      <c r="G581" s="212">
        <f t="shared" si="39"/>
        <v>100</v>
      </c>
      <c r="H581" s="212">
        <f t="shared" si="40"/>
        <v>100</v>
      </c>
    </row>
    <row r="582" spans="1:8" ht="25.5" x14ac:dyDescent="0.25">
      <c r="A582" s="15" t="s">
        <v>724</v>
      </c>
      <c r="B582" s="15"/>
      <c r="C582" s="1" t="s">
        <v>725</v>
      </c>
      <c r="D582" s="95">
        <f>D583</f>
        <v>145.80000000000001</v>
      </c>
      <c r="E582" s="95">
        <f>E583</f>
        <v>145.80000000000001</v>
      </c>
      <c r="F582" s="95">
        <f>F583</f>
        <v>145.80000000000001</v>
      </c>
      <c r="G582" s="212">
        <f t="shared" si="39"/>
        <v>100</v>
      </c>
      <c r="H582" s="212">
        <f t="shared" si="40"/>
        <v>100</v>
      </c>
    </row>
    <row r="583" spans="1:8" ht="25.5" x14ac:dyDescent="0.25">
      <c r="A583" s="15"/>
      <c r="B583" s="15" t="s">
        <v>551</v>
      </c>
      <c r="C583" s="1" t="s">
        <v>314</v>
      </c>
      <c r="D583" s="95">
        <v>145.80000000000001</v>
      </c>
      <c r="E583" s="95">
        <v>145.80000000000001</v>
      </c>
      <c r="F583" s="95">
        <v>145.80000000000001</v>
      </c>
      <c r="G583" s="212">
        <f t="shared" si="39"/>
        <v>100</v>
      </c>
      <c r="H583" s="212">
        <f t="shared" si="40"/>
        <v>100</v>
      </c>
    </row>
    <row r="584" spans="1:8" ht="25.5" x14ac:dyDescent="0.25">
      <c r="A584" s="7" t="s">
        <v>482</v>
      </c>
      <c r="B584" s="15"/>
      <c r="C584" s="1" t="s">
        <v>483</v>
      </c>
      <c r="D584" s="95">
        <f>D586</f>
        <v>1099.0999999999999</v>
      </c>
      <c r="E584" s="95">
        <f>E586+E585</f>
        <v>1124.3114399999999</v>
      </c>
      <c r="F584" s="95">
        <f>F586+F585</f>
        <v>1124.3114399999999</v>
      </c>
      <c r="G584" s="212">
        <f t="shared" si="39"/>
        <v>100</v>
      </c>
      <c r="H584" s="212">
        <f t="shared" si="40"/>
        <v>102.29382585751978</v>
      </c>
    </row>
    <row r="585" spans="1:8" ht="51.75" x14ac:dyDescent="0.25">
      <c r="A585" s="7"/>
      <c r="B585" s="7" t="s">
        <v>461</v>
      </c>
      <c r="C585" s="3" t="s">
        <v>462</v>
      </c>
      <c r="D585" s="95">
        <v>0</v>
      </c>
      <c r="E585" s="95">
        <v>101.95243000000001</v>
      </c>
      <c r="F585" s="95">
        <v>101.95243000000001</v>
      </c>
      <c r="G585" s="212">
        <f t="shared" si="39"/>
        <v>100</v>
      </c>
      <c r="H585" s="212"/>
    </row>
    <row r="586" spans="1:8" x14ac:dyDescent="0.25">
      <c r="A586" s="7"/>
      <c r="B586" s="15" t="s">
        <v>469</v>
      </c>
      <c r="C586" s="1" t="s">
        <v>470</v>
      </c>
      <c r="D586" s="95">
        <v>1099.0999999999999</v>
      </c>
      <c r="E586" s="95">
        <v>1022.35901</v>
      </c>
      <c r="F586" s="95">
        <v>1022.35901</v>
      </c>
      <c r="G586" s="212">
        <f t="shared" si="39"/>
        <v>100</v>
      </c>
      <c r="H586" s="212">
        <f t="shared" si="40"/>
        <v>93.017833682103543</v>
      </c>
    </row>
    <row r="587" spans="1:8" ht="26.25" x14ac:dyDescent="0.25">
      <c r="A587" s="7" t="s">
        <v>484</v>
      </c>
      <c r="B587" s="7"/>
      <c r="C587" s="9" t="s">
        <v>485</v>
      </c>
      <c r="D587" s="95">
        <f>D588</f>
        <v>88</v>
      </c>
      <c r="E587" s="95">
        <f>E588</f>
        <v>88</v>
      </c>
      <c r="F587" s="95">
        <f>F588</f>
        <v>87.927310000000006</v>
      </c>
      <c r="G587" s="212">
        <f t="shared" si="39"/>
        <v>99.917397727272743</v>
      </c>
      <c r="H587" s="212">
        <f t="shared" si="40"/>
        <v>100</v>
      </c>
    </row>
    <row r="588" spans="1:8" ht="26.25" x14ac:dyDescent="0.25">
      <c r="A588" s="7"/>
      <c r="B588" s="7" t="s">
        <v>313</v>
      </c>
      <c r="C588" s="3" t="s">
        <v>314</v>
      </c>
      <c r="D588" s="95">
        <v>88</v>
      </c>
      <c r="E588" s="95">
        <v>88</v>
      </c>
      <c r="F588" s="95">
        <v>87.927310000000006</v>
      </c>
      <c r="G588" s="212">
        <f t="shared" si="39"/>
        <v>99.917397727272743</v>
      </c>
      <c r="H588" s="212">
        <f t="shared" si="40"/>
        <v>100</v>
      </c>
    </row>
    <row r="589" spans="1:8" ht="39" x14ac:dyDescent="0.25">
      <c r="A589" s="7" t="s">
        <v>486</v>
      </c>
      <c r="B589" s="7"/>
      <c r="C589" s="9" t="s">
        <v>487</v>
      </c>
      <c r="D589" s="95">
        <f>D590</f>
        <v>3.3</v>
      </c>
      <c r="E589" s="95">
        <f>E590</f>
        <v>3.4</v>
      </c>
      <c r="F589" s="95">
        <f>F590</f>
        <v>3.4</v>
      </c>
      <c r="G589" s="212">
        <f t="shared" si="39"/>
        <v>100</v>
      </c>
      <c r="H589" s="212">
        <f t="shared" si="40"/>
        <v>103.03030303030303</v>
      </c>
    </row>
    <row r="590" spans="1:8" ht="26.25" x14ac:dyDescent="0.25">
      <c r="A590" s="7"/>
      <c r="B590" s="7" t="s">
        <v>313</v>
      </c>
      <c r="C590" s="3" t="s">
        <v>314</v>
      </c>
      <c r="D590" s="95">
        <v>3.3</v>
      </c>
      <c r="E590" s="95">
        <v>3.4</v>
      </c>
      <c r="F590" s="95">
        <v>3.4</v>
      </c>
      <c r="G590" s="212">
        <f t="shared" si="39"/>
        <v>100</v>
      </c>
      <c r="H590" s="212">
        <f t="shared" si="40"/>
        <v>103.03030303030303</v>
      </c>
    </row>
    <row r="591" spans="1:8" ht="26.25" x14ac:dyDescent="0.25">
      <c r="A591" s="7" t="s">
        <v>488</v>
      </c>
      <c r="B591" s="7"/>
      <c r="C591" s="3" t="s">
        <v>489</v>
      </c>
      <c r="D591" s="95">
        <f>D594</f>
        <v>631</v>
      </c>
      <c r="E591" s="95">
        <f>E594+E592+E593</f>
        <v>630.99999999999989</v>
      </c>
      <c r="F591" s="95">
        <f>F592+F593</f>
        <v>630.99971999999991</v>
      </c>
      <c r="G591" s="212">
        <f t="shared" si="39"/>
        <v>99.999955625990495</v>
      </c>
      <c r="H591" s="212">
        <f t="shared" si="40"/>
        <v>99.999999999999972</v>
      </c>
    </row>
    <row r="592" spans="1:8" ht="25.5" x14ac:dyDescent="0.25">
      <c r="A592" s="7"/>
      <c r="B592" s="7" t="s">
        <v>313</v>
      </c>
      <c r="C592" s="8" t="s">
        <v>314</v>
      </c>
      <c r="D592" s="95">
        <v>0</v>
      </c>
      <c r="E592" s="95">
        <v>517.30571999999995</v>
      </c>
      <c r="F592" s="95">
        <v>517.30571999999995</v>
      </c>
      <c r="G592" s="212">
        <f t="shared" ref="G592:G593" si="41">F592/E592*100</f>
        <v>100</v>
      </c>
      <c r="H592" s="212"/>
    </row>
    <row r="593" spans="1:8" x14ac:dyDescent="0.25">
      <c r="A593" s="7"/>
      <c r="B593" s="7" t="s">
        <v>490</v>
      </c>
      <c r="C593" s="1" t="s">
        <v>491</v>
      </c>
      <c r="D593" s="95">
        <v>0</v>
      </c>
      <c r="E593" s="95">
        <v>113.694</v>
      </c>
      <c r="F593" s="95">
        <v>113.694</v>
      </c>
      <c r="G593" s="212">
        <f t="shared" si="41"/>
        <v>100</v>
      </c>
      <c r="H593" s="212"/>
    </row>
    <row r="594" spans="1:8" x14ac:dyDescent="0.25">
      <c r="A594" s="7"/>
      <c r="B594" s="7" t="s">
        <v>469</v>
      </c>
      <c r="C594" s="3" t="s">
        <v>470</v>
      </c>
      <c r="D594" s="95">
        <v>631</v>
      </c>
      <c r="E594" s="95">
        <v>2.7999999999999998E-4</v>
      </c>
      <c r="F594" s="95">
        <v>0</v>
      </c>
      <c r="G594" s="212">
        <f t="shared" si="39"/>
        <v>0</v>
      </c>
      <c r="H594" s="212">
        <f t="shared" si="40"/>
        <v>4.4374009508716316E-5</v>
      </c>
    </row>
    <row r="595" spans="1:8" ht="26.25" x14ac:dyDescent="0.25">
      <c r="A595" s="7" t="s">
        <v>492</v>
      </c>
      <c r="B595" s="7"/>
      <c r="C595" s="3" t="s">
        <v>493</v>
      </c>
      <c r="D595" s="95">
        <f>D596</f>
        <v>300</v>
      </c>
      <c r="E595" s="95">
        <f>E596</f>
        <v>300</v>
      </c>
      <c r="F595" s="95">
        <f>F596</f>
        <v>300</v>
      </c>
      <c r="G595" s="212">
        <f t="shared" si="39"/>
        <v>100</v>
      </c>
      <c r="H595" s="212">
        <f t="shared" si="40"/>
        <v>100</v>
      </c>
    </row>
    <row r="596" spans="1:8" ht="26.25" x14ac:dyDescent="0.25">
      <c r="A596" s="7"/>
      <c r="B596" s="7" t="s">
        <v>313</v>
      </c>
      <c r="C596" s="3" t="s">
        <v>314</v>
      </c>
      <c r="D596" s="95">
        <v>300</v>
      </c>
      <c r="E596" s="95">
        <v>300</v>
      </c>
      <c r="F596" s="95">
        <v>300</v>
      </c>
      <c r="G596" s="212">
        <f t="shared" si="39"/>
        <v>100</v>
      </c>
      <c r="H596" s="212">
        <f t="shared" si="40"/>
        <v>100</v>
      </c>
    </row>
    <row r="597" spans="1:8" x14ac:dyDescent="0.25">
      <c r="A597" s="7" t="s">
        <v>494</v>
      </c>
      <c r="B597" s="7"/>
      <c r="C597" s="3" t="s">
        <v>495</v>
      </c>
      <c r="D597" s="95">
        <f>D598</f>
        <v>265</v>
      </c>
      <c r="E597" s="95">
        <f>E598</f>
        <v>265</v>
      </c>
      <c r="F597" s="95">
        <f>F598</f>
        <v>265</v>
      </c>
      <c r="G597" s="212">
        <f t="shared" si="39"/>
        <v>100</v>
      </c>
      <c r="H597" s="212">
        <f t="shared" si="40"/>
        <v>100</v>
      </c>
    </row>
    <row r="598" spans="1:8" x14ac:dyDescent="0.25">
      <c r="A598" s="7"/>
      <c r="B598" s="7" t="s">
        <v>469</v>
      </c>
      <c r="C598" s="3" t="s">
        <v>470</v>
      </c>
      <c r="D598" s="95">
        <v>265</v>
      </c>
      <c r="E598" s="95">
        <v>265</v>
      </c>
      <c r="F598" s="95">
        <v>265</v>
      </c>
      <c r="G598" s="212">
        <f t="shared" si="39"/>
        <v>100</v>
      </c>
      <c r="H598" s="212">
        <f t="shared" si="40"/>
        <v>100</v>
      </c>
    </row>
    <row r="599" spans="1:8" ht="39" x14ac:dyDescent="0.25">
      <c r="A599" s="22" t="s">
        <v>496</v>
      </c>
      <c r="B599" s="15"/>
      <c r="C599" s="3" t="s">
        <v>497</v>
      </c>
      <c r="D599" s="95">
        <v>590</v>
      </c>
      <c r="E599" s="95">
        <v>590</v>
      </c>
      <c r="F599" s="95">
        <v>590</v>
      </c>
      <c r="G599" s="212">
        <f t="shared" si="39"/>
        <v>100</v>
      </c>
      <c r="H599" s="212">
        <f t="shared" si="40"/>
        <v>100</v>
      </c>
    </row>
    <row r="600" spans="1:8" ht="25.5" x14ac:dyDescent="0.25">
      <c r="A600" s="16"/>
      <c r="B600" s="15" t="s">
        <v>313</v>
      </c>
      <c r="C600" s="1" t="s">
        <v>314</v>
      </c>
      <c r="D600" s="95">
        <v>590</v>
      </c>
      <c r="E600" s="95">
        <v>590</v>
      </c>
      <c r="F600" s="95">
        <v>590</v>
      </c>
      <c r="G600" s="212">
        <f t="shared" si="39"/>
        <v>100</v>
      </c>
      <c r="H600" s="212">
        <f t="shared" si="40"/>
        <v>100</v>
      </c>
    </row>
    <row r="601" spans="1:8" ht="38.25" x14ac:dyDescent="0.25">
      <c r="A601" s="22" t="s">
        <v>687</v>
      </c>
      <c r="B601" s="15"/>
      <c r="C601" s="1" t="s">
        <v>688</v>
      </c>
      <c r="D601" s="95">
        <v>205.6</v>
      </c>
      <c r="E601" s="95">
        <f>E602</f>
        <v>205.63858999999999</v>
      </c>
      <c r="F601" s="95">
        <f>F602</f>
        <v>98.542280000000005</v>
      </c>
      <c r="G601" s="212">
        <f t="shared" si="39"/>
        <v>47.920130166229988</v>
      </c>
      <c r="H601" s="212">
        <f t="shared" si="40"/>
        <v>100.01876945525292</v>
      </c>
    </row>
    <row r="602" spans="1:8" ht="25.5" x14ac:dyDescent="0.25">
      <c r="A602" s="16"/>
      <c r="B602" s="15" t="s">
        <v>313</v>
      </c>
      <c r="C602" s="1" t="s">
        <v>314</v>
      </c>
      <c r="D602" s="95">
        <v>205.6</v>
      </c>
      <c r="E602" s="95">
        <v>205.63858999999999</v>
      </c>
      <c r="F602" s="95">
        <v>98.542280000000005</v>
      </c>
      <c r="G602" s="212">
        <f t="shared" si="39"/>
        <v>47.920130166229988</v>
      </c>
      <c r="H602" s="212">
        <f t="shared" si="40"/>
        <v>100.01876945525292</v>
      </c>
    </row>
    <row r="603" spans="1:8" ht="38.25" x14ac:dyDescent="0.25">
      <c r="A603" s="22" t="s">
        <v>694</v>
      </c>
      <c r="B603" s="15"/>
      <c r="C603" s="1" t="s">
        <v>695</v>
      </c>
      <c r="D603" s="95">
        <f>D604</f>
        <v>114.9</v>
      </c>
      <c r="E603" s="95">
        <f>E604</f>
        <v>114.85182</v>
      </c>
      <c r="F603" s="95">
        <f>F604</f>
        <v>114.85182</v>
      </c>
      <c r="G603" s="212">
        <f t="shared" si="39"/>
        <v>100</v>
      </c>
      <c r="H603" s="212">
        <f t="shared" si="40"/>
        <v>99.958067885117501</v>
      </c>
    </row>
    <row r="604" spans="1:8" ht="25.5" x14ac:dyDescent="0.25">
      <c r="A604" s="16"/>
      <c r="B604" s="15" t="s">
        <v>551</v>
      </c>
      <c r="C604" s="1" t="s">
        <v>552</v>
      </c>
      <c r="D604" s="95">
        <v>114.9</v>
      </c>
      <c r="E604" s="95">
        <v>114.85182</v>
      </c>
      <c r="F604" s="95">
        <v>114.85182</v>
      </c>
      <c r="G604" s="212">
        <f t="shared" si="39"/>
        <v>100</v>
      </c>
      <c r="H604" s="212">
        <f t="shared" si="40"/>
        <v>99.958067885117501</v>
      </c>
    </row>
    <row r="605" spans="1:8" x14ac:dyDescent="0.25">
      <c r="A605" s="22" t="s">
        <v>730</v>
      </c>
      <c r="B605" s="15"/>
      <c r="C605" s="1" t="s">
        <v>729</v>
      </c>
      <c r="D605" s="95">
        <f>D606</f>
        <v>41.84</v>
      </c>
      <c r="E605" s="95">
        <f>E606</f>
        <v>41.84</v>
      </c>
      <c r="F605" s="95">
        <v>41.836480000000002</v>
      </c>
      <c r="G605" s="212">
        <f t="shared" si="39"/>
        <v>99.991586998087939</v>
      </c>
      <c r="H605" s="212">
        <f t="shared" si="40"/>
        <v>100</v>
      </c>
    </row>
    <row r="606" spans="1:8" ht="25.5" x14ac:dyDescent="0.25">
      <c r="A606" s="16"/>
      <c r="B606" s="15" t="s">
        <v>313</v>
      </c>
      <c r="C606" s="1" t="s">
        <v>314</v>
      </c>
      <c r="D606" s="95">
        <v>41.84</v>
      </c>
      <c r="E606" s="95">
        <v>41.84</v>
      </c>
      <c r="F606" s="95">
        <v>41.836480000000002</v>
      </c>
      <c r="G606" s="212">
        <f t="shared" si="39"/>
        <v>99.991586998087939</v>
      </c>
      <c r="H606" s="212">
        <f t="shared" si="40"/>
        <v>100</v>
      </c>
    </row>
    <row r="607" spans="1:8" ht="25.5" x14ac:dyDescent="0.25">
      <c r="A607" s="22" t="s">
        <v>783</v>
      </c>
      <c r="B607" s="15"/>
      <c r="C607" s="21" t="s">
        <v>782</v>
      </c>
      <c r="D607" s="95">
        <f>D608</f>
        <v>67.8</v>
      </c>
      <c r="E607" s="95">
        <f>E608</f>
        <v>67.8</v>
      </c>
      <c r="F607" s="95">
        <f>F608</f>
        <v>67.8</v>
      </c>
      <c r="G607" s="212">
        <f t="shared" si="39"/>
        <v>100</v>
      </c>
      <c r="H607" s="212">
        <f t="shared" si="40"/>
        <v>100</v>
      </c>
    </row>
    <row r="608" spans="1:8" ht="25.5" x14ac:dyDescent="0.25">
      <c r="A608" s="16"/>
      <c r="B608" s="15" t="s">
        <v>551</v>
      </c>
      <c r="C608" s="1" t="s">
        <v>552</v>
      </c>
      <c r="D608" s="95">
        <v>67.8</v>
      </c>
      <c r="E608" s="95">
        <v>67.8</v>
      </c>
      <c r="F608" s="95">
        <v>67.8</v>
      </c>
      <c r="G608" s="212">
        <f t="shared" si="39"/>
        <v>100</v>
      </c>
      <c r="H608" s="212">
        <f t="shared" si="40"/>
        <v>100</v>
      </c>
    </row>
    <row r="609" spans="1:8" ht="39" x14ac:dyDescent="0.25">
      <c r="A609" s="7" t="s">
        <v>818</v>
      </c>
      <c r="B609" s="7"/>
      <c r="C609" s="3" t="s">
        <v>819</v>
      </c>
      <c r="D609" s="95">
        <v>0</v>
      </c>
      <c r="E609" s="95">
        <f>E610</f>
        <v>31.924939999999999</v>
      </c>
      <c r="F609" s="95">
        <v>0</v>
      </c>
      <c r="G609" s="212">
        <f t="shared" si="39"/>
        <v>0</v>
      </c>
      <c r="H609" s="212"/>
    </row>
    <row r="610" spans="1:8" x14ac:dyDescent="0.25">
      <c r="A610" s="7"/>
      <c r="B610" s="7" t="s">
        <v>469</v>
      </c>
      <c r="C610" s="3" t="s">
        <v>470</v>
      </c>
      <c r="D610" s="95">
        <v>0</v>
      </c>
      <c r="E610" s="95">
        <f>E611</f>
        <v>31.924939999999999</v>
      </c>
      <c r="F610" s="95">
        <v>0</v>
      </c>
      <c r="G610" s="212">
        <f t="shared" si="39"/>
        <v>0</v>
      </c>
      <c r="H610" s="212"/>
    </row>
    <row r="611" spans="1:8" x14ac:dyDescent="0.25">
      <c r="A611" s="16"/>
      <c r="B611" s="15"/>
      <c r="C611" s="10" t="s">
        <v>239</v>
      </c>
      <c r="D611" s="95">
        <v>0</v>
      </c>
      <c r="E611" s="95">
        <v>31.924939999999999</v>
      </c>
      <c r="F611" s="95">
        <v>0</v>
      </c>
      <c r="G611" s="212">
        <f t="shared" si="39"/>
        <v>0</v>
      </c>
      <c r="H611" s="212"/>
    </row>
    <row r="612" spans="1:8" x14ac:dyDescent="0.25">
      <c r="A612" s="75" t="s">
        <v>811</v>
      </c>
      <c r="B612" s="15"/>
      <c r="C612" s="1" t="s">
        <v>812</v>
      </c>
      <c r="D612" s="95">
        <v>0</v>
      </c>
      <c r="E612" s="95">
        <v>450</v>
      </c>
      <c r="F612" s="95">
        <v>450</v>
      </c>
      <c r="G612" s="212">
        <f t="shared" si="39"/>
        <v>100</v>
      </c>
      <c r="H612" s="212"/>
    </row>
    <row r="613" spans="1:8" ht="51.75" x14ac:dyDescent="0.25">
      <c r="A613" s="75"/>
      <c r="B613" s="15" t="s">
        <v>461</v>
      </c>
      <c r="C613" s="3" t="s">
        <v>462</v>
      </c>
      <c r="D613" s="95">
        <v>0</v>
      </c>
      <c r="E613" s="95">
        <v>450</v>
      </c>
      <c r="F613" s="95">
        <v>450</v>
      </c>
      <c r="G613" s="212">
        <f t="shared" si="39"/>
        <v>100</v>
      </c>
      <c r="H613" s="212"/>
    </row>
    <row r="614" spans="1:8" ht="26.25" x14ac:dyDescent="0.25">
      <c r="A614" s="4" t="s">
        <v>802</v>
      </c>
      <c r="B614" s="4"/>
      <c r="C614" s="122" t="s">
        <v>803</v>
      </c>
      <c r="D614" s="95">
        <v>0</v>
      </c>
      <c r="E614" s="95">
        <f>E615</f>
        <v>8277.1264300000003</v>
      </c>
      <c r="F614" s="95">
        <f>F615</f>
        <v>6949.2819900000004</v>
      </c>
      <c r="G614" s="212">
        <f t="shared" si="39"/>
        <v>83.957663915978145</v>
      </c>
      <c r="H614" s="212"/>
    </row>
    <row r="615" spans="1:8" ht="25.5" x14ac:dyDescent="0.25">
      <c r="A615" s="4"/>
      <c r="B615" s="4" t="s">
        <v>313</v>
      </c>
      <c r="C615" s="6" t="s">
        <v>716</v>
      </c>
      <c r="D615" s="95">
        <v>0</v>
      </c>
      <c r="E615" s="95">
        <v>8277.1264300000003</v>
      </c>
      <c r="F615" s="95">
        <v>6949.2819900000004</v>
      </c>
      <c r="G615" s="212">
        <f t="shared" si="39"/>
        <v>83.957663915978145</v>
      </c>
      <c r="H615" s="212"/>
    </row>
    <row r="616" spans="1:8" ht="64.5" x14ac:dyDescent="0.25">
      <c r="A616" s="7" t="s">
        <v>795</v>
      </c>
      <c r="B616" s="7"/>
      <c r="C616" s="3" t="s">
        <v>796</v>
      </c>
      <c r="D616" s="95">
        <v>0</v>
      </c>
      <c r="E616" s="95">
        <f>E617</f>
        <v>587.13800000000003</v>
      </c>
      <c r="F616" s="95">
        <f>F617</f>
        <v>587.13800000000003</v>
      </c>
      <c r="G616" s="212">
        <f t="shared" si="39"/>
        <v>100</v>
      </c>
      <c r="H616" s="212"/>
    </row>
    <row r="617" spans="1:8" x14ac:dyDescent="0.25">
      <c r="A617" s="7"/>
      <c r="B617" s="7" t="s">
        <v>461</v>
      </c>
      <c r="C617" s="3" t="s">
        <v>470</v>
      </c>
      <c r="D617" s="95">
        <v>0</v>
      </c>
      <c r="E617" s="95">
        <v>587.13800000000003</v>
      </c>
      <c r="F617" s="95">
        <v>587.13800000000003</v>
      </c>
      <c r="G617" s="212">
        <f t="shared" si="39"/>
        <v>100</v>
      </c>
      <c r="H617" s="212"/>
    </row>
    <row r="618" spans="1:8" x14ac:dyDescent="0.25">
      <c r="A618" s="62"/>
      <c r="B618" s="62"/>
      <c r="C618" s="58" t="s">
        <v>498</v>
      </c>
      <c r="D618" s="113">
        <f>D8+D547</f>
        <v>883489.95565000002</v>
      </c>
      <c r="E618" s="113">
        <f>E8+E547</f>
        <v>1127873.843747</v>
      </c>
      <c r="F618" s="113">
        <f>F8+F547</f>
        <v>1092897.0445500002</v>
      </c>
      <c r="G618" s="224">
        <f t="shared" si="39"/>
        <v>96.898873097296018</v>
      </c>
      <c r="H618" s="224">
        <f t="shared" si="40"/>
        <v>127.66119598011754</v>
      </c>
    </row>
  </sheetData>
  <autoFilter ref="A7:H618"/>
  <mergeCells count="5">
    <mergeCell ref="A5:H5"/>
    <mergeCell ref="A1:H1"/>
    <mergeCell ref="A2:H2"/>
    <mergeCell ref="A3:H3"/>
    <mergeCell ref="A4:H4"/>
  </mergeCells>
  <pageMargins left="1.1023622047244095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12</vt:i4>
      </vt:variant>
    </vt:vector>
  </HeadingPairs>
  <TitlesOfParts>
    <vt:vector size="31" baseType="lpstr">
      <vt:lpstr>1. Доходы</vt:lpstr>
      <vt:lpstr>2.Расходы по вед.</vt:lpstr>
      <vt:lpstr>3.Расходы по РзПр</vt:lpstr>
      <vt:lpstr>4.Приложение по источникам</vt:lpstr>
      <vt:lpstr>5. Размер и структура мун.долга</vt:lpstr>
      <vt:lpstr>6. Программа мун.заим.</vt:lpstr>
      <vt:lpstr>7. Программа мун.гарантий</vt:lpstr>
      <vt:lpstr>Выполнение МП</vt:lpstr>
      <vt:lpstr>справочно по ЦС</vt:lpstr>
      <vt:lpstr>Содержание ОМСУ</vt:lpstr>
      <vt:lpstr>Дорожный фонд</vt:lpstr>
      <vt:lpstr>Резервный фонд</vt:lpstr>
      <vt:lpstr>исполнение по ГП</vt:lpstr>
      <vt:lpstr>инвестиционные проекты</vt:lpstr>
      <vt:lpstr>Бюджетные инвестиции</vt:lpstr>
      <vt:lpstr>деб.зад.</vt:lpstr>
      <vt:lpstr>кред.зад.</vt:lpstr>
      <vt:lpstr>Доходы от использ. имущества</vt:lpstr>
      <vt:lpstr>Доходы от продажи имущества</vt:lpstr>
      <vt:lpstr>'1. Доходы'!Область_печати</vt:lpstr>
      <vt:lpstr>'2.Расходы по вед.'!Область_печати</vt:lpstr>
      <vt:lpstr>'3.Расходы по РзПр'!Область_печати</vt:lpstr>
      <vt:lpstr>'5. Размер и структура мун.долга'!Область_печати</vt:lpstr>
      <vt:lpstr>'Выполнение МП'!Область_печати</vt:lpstr>
      <vt:lpstr>'Дорожный фонд'!Область_печати</vt:lpstr>
      <vt:lpstr>'Доходы от использ. имущества'!Область_печати</vt:lpstr>
      <vt:lpstr>'Доходы от продажи имущества'!Область_печати</vt:lpstr>
      <vt:lpstr>'инвестиционные проекты'!Область_печати</vt:lpstr>
      <vt:lpstr>'исполнение по ГП'!Область_печати</vt:lpstr>
      <vt:lpstr>'Содержание ОМСУ'!Область_печати</vt:lpstr>
      <vt:lpstr>'справочно по ЦС'!Область_печати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2024-05-21T10:26:20Z</cp:lastPrinted>
  <dcterms:created xsi:type="dcterms:W3CDTF">2022-11-04T08:13:16Z</dcterms:created>
  <dcterms:modified xsi:type="dcterms:W3CDTF">2024-05-22T09:25:25Z</dcterms:modified>
</cp:coreProperties>
</file>