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32" yWindow="-288" windowWidth="22680" windowHeight="12636" tabRatio="919"/>
  </bookViews>
  <sheets>
    <sheet name="ДОХОДЫ" sheetId="22" r:id="rId1"/>
    <sheet name="расходы" sheetId="1" r:id="rId2"/>
    <sheet name="Источники" sheetId="21" r:id="rId3"/>
    <sheet name="дорожный фонд" sheetId="20" r:id="rId4"/>
  </sheets>
  <definedNames>
    <definedName name="_xlnm._FilterDatabase" localSheetId="1" hidden="1">расходы!$A$4:$F$811</definedName>
    <definedName name="_xlnm.Print_Area" localSheetId="3">'дорожный фонд'!$A$1:$N$95</definedName>
    <definedName name="_xlnm.Print_Area" localSheetId="0">ДОХОДЫ!$A$1:$H$197</definedName>
    <definedName name="_xlnm.Print_Area" localSheetId="2">Источники!$A$1:$G$16</definedName>
    <definedName name="_xlnm.Print_Area" localSheetId="1">расходы!$A$1:$K$811</definedName>
  </definedNames>
  <calcPr calcId="145621"/>
</workbook>
</file>

<file path=xl/calcChain.xml><?xml version="1.0" encoding="utf-8"?>
<calcChain xmlns="http://schemas.openxmlformats.org/spreadsheetml/2006/main">
  <c r="H196" i="22" l="1"/>
  <c r="G196" i="22"/>
  <c r="H195" i="22"/>
  <c r="G195" i="22"/>
  <c r="H194" i="22"/>
  <c r="G194" i="22"/>
  <c r="H193" i="22"/>
  <c r="G193" i="22"/>
  <c r="H192" i="22"/>
  <c r="G192" i="22"/>
  <c r="H191" i="22"/>
  <c r="G191" i="22"/>
  <c r="F190" i="22"/>
  <c r="E190" i="22"/>
  <c r="H190" i="22" s="1"/>
  <c r="D190" i="22"/>
  <c r="C190" i="22"/>
  <c r="H189" i="22"/>
  <c r="G189" i="22"/>
  <c r="F188" i="22"/>
  <c r="G188" i="22" s="1"/>
  <c r="E188" i="22"/>
  <c r="D188" i="22"/>
  <c r="C188" i="22"/>
  <c r="F186" i="22"/>
  <c r="E186" i="22"/>
  <c r="D186" i="22"/>
  <c r="C186" i="22"/>
  <c r="F184" i="22"/>
  <c r="E184" i="22"/>
  <c r="D184" i="22"/>
  <c r="C184" i="22"/>
  <c r="H183" i="22"/>
  <c r="G183" i="22"/>
  <c r="H182" i="22"/>
  <c r="G182" i="22"/>
  <c r="H181" i="22"/>
  <c r="G181" i="22"/>
  <c r="H180" i="22"/>
  <c r="G180" i="22"/>
  <c r="H179" i="22"/>
  <c r="G179" i="22"/>
  <c r="G178" i="22"/>
  <c r="F176" i="22"/>
  <c r="G176" i="22" s="1"/>
  <c r="E176" i="22"/>
  <c r="H176" i="22" s="1"/>
  <c r="D176" i="22"/>
  <c r="C176" i="22"/>
  <c r="C172" i="22" s="1"/>
  <c r="H175" i="22"/>
  <c r="G175" i="22"/>
  <c r="H174" i="22"/>
  <c r="G174" i="22"/>
  <c r="H173" i="22"/>
  <c r="G173" i="22"/>
  <c r="D172" i="22"/>
  <c r="H171" i="22"/>
  <c r="G171" i="22"/>
  <c r="G170" i="22"/>
  <c r="F168" i="22"/>
  <c r="G168" i="22" s="1"/>
  <c r="E168" i="22"/>
  <c r="D168" i="22"/>
  <c r="C168" i="22"/>
  <c r="H167" i="22"/>
  <c r="G167" i="22"/>
  <c r="G166" i="22"/>
  <c r="H165" i="22"/>
  <c r="G165" i="22"/>
  <c r="H164" i="22"/>
  <c r="G164" i="22"/>
  <c r="F162" i="22"/>
  <c r="G162" i="22" s="1"/>
  <c r="E162" i="22"/>
  <c r="D162" i="22"/>
  <c r="C162" i="22"/>
  <c r="G161" i="22"/>
  <c r="H160" i="22"/>
  <c r="G160" i="22"/>
  <c r="H159" i="22"/>
  <c r="G159" i="22"/>
  <c r="H158" i="22"/>
  <c r="G158" i="22"/>
  <c r="H157" i="22"/>
  <c r="G157" i="22"/>
  <c r="H156" i="22"/>
  <c r="G156" i="22"/>
  <c r="H155" i="22"/>
  <c r="G155" i="22"/>
  <c r="H154" i="22"/>
  <c r="G154" i="22"/>
  <c r="H153" i="22"/>
  <c r="G153" i="22"/>
  <c r="G152" i="22"/>
  <c r="H151" i="22"/>
  <c r="G151" i="22"/>
  <c r="H150" i="22"/>
  <c r="G150" i="22"/>
  <c r="H149" i="22"/>
  <c r="G149" i="22"/>
  <c r="F147" i="22"/>
  <c r="G147" i="22" s="1"/>
  <c r="E147" i="22"/>
  <c r="H147" i="22" s="1"/>
  <c r="D147" i="22"/>
  <c r="D146" i="22" s="1"/>
  <c r="C147" i="22"/>
  <c r="C146" i="22" s="1"/>
  <c r="G145" i="22"/>
  <c r="H144" i="22"/>
  <c r="G144" i="22"/>
  <c r="H143" i="22"/>
  <c r="G143" i="22"/>
  <c r="H142" i="22"/>
  <c r="G142" i="22"/>
  <c r="G141" i="22"/>
  <c r="G140" i="22"/>
  <c r="G139" i="22"/>
  <c r="G138" i="22"/>
  <c r="H137" i="22"/>
  <c r="G137" i="22"/>
  <c r="G136" i="22"/>
  <c r="H135" i="22"/>
  <c r="G135" i="22"/>
  <c r="H134" i="22"/>
  <c r="G134" i="22"/>
  <c r="F132" i="22"/>
  <c r="G132" i="22" s="1"/>
  <c r="E132" i="22"/>
  <c r="D132" i="22"/>
  <c r="C132" i="22"/>
  <c r="G131" i="22"/>
  <c r="F129" i="22"/>
  <c r="G129" i="22" s="1"/>
  <c r="E129" i="22"/>
  <c r="D129" i="22"/>
  <c r="D128" i="22" s="1"/>
  <c r="C129" i="22"/>
  <c r="C128" i="22" s="1"/>
  <c r="F128" i="22"/>
  <c r="G128" i="22" s="1"/>
  <c r="E128" i="22"/>
  <c r="G127" i="22"/>
  <c r="F126" i="22"/>
  <c r="E126" i="22"/>
  <c r="D126" i="22"/>
  <c r="C126" i="22"/>
  <c r="G125" i="22"/>
  <c r="F123" i="22"/>
  <c r="E123" i="22"/>
  <c r="E122" i="22" s="1"/>
  <c r="D123" i="22"/>
  <c r="D122" i="22" s="1"/>
  <c r="C123" i="22"/>
  <c r="C122" i="22"/>
  <c r="H121" i="22"/>
  <c r="G121" i="22"/>
  <c r="F120" i="22"/>
  <c r="G120" i="22" s="1"/>
  <c r="E120" i="22"/>
  <c r="D120" i="22"/>
  <c r="C120" i="22"/>
  <c r="H119" i="22"/>
  <c r="G119" i="22"/>
  <c r="F118" i="22"/>
  <c r="G118" i="22" s="1"/>
  <c r="E118" i="22"/>
  <c r="D118" i="22"/>
  <c r="C118" i="22"/>
  <c r="G117" i="22"/>
  <c r="F116" i="22"/>
  <c r="E116" i="22"/>
  <c r="D116" i="22"/>
  <c r="G116" i="22" s="1"/>
  <c r="C116" i="22"/>
  <c r="C115" i="22" s="1"/>
  <c r="F115" i="22"/>
  <c r="E115" i="22"/>
  <c r="H113" i="22"/>
  <c r="G113" i="22"/>
  <c r="H112" i="22"/>
  <c r="G112" i="22"/>
  <c r="F110" i="22"/>
  <c r="G110" i="22" s="1"/>
  <c r="E110" i="22"/>
  <c r="H110" i="22" s="1"/>
  <c r="D110" i="22"/>
  <c r="C110" i="22"/>
  <c r="H109" i="22"/>
  <c r="G109" i="22"/>
  <c r="H107" i="22"/>
  <c r="F107" i="22"/>
  <c r="E107" i="22"/>
  <c r="D107" i="22"/>
  <c r="D105" i="22" s="1"/>
  <c r="C107" i="22"/>
  <c r="H106" i="22"/>
  <c r="G106" i="22"/>
  <c r="F105" i="22"/>
  <c r="C105" i="22"/>
  <c r="H102" i="22"/>
  <c r="G102" i="22"/>
  <c r="F101" i="22"/>
  <c r="G101" i="22" s="1"/>
  <c r="E101" i="22"/>
  <c r="D101" i="22"/>
  <c r="C101" i="22"/>
  <c r="F99" i="22"/>
  <c r="E99" i="22"/>
  <c r="D99" i="22"/>
  <c r="C99" i="22"/>
  <c r="F97" i="22"/>
  <c r="F96" i="22" s="1"/>
  <c r="G96" i="22" s="1"/>
  <c r="E97" i="22"/>
  <c r="E96" i="22" s="1"/>
  <c r="D97" i="22"/>
  <c r="D96" i="22" s="1"/>
  <c r="C97" i="22"/>
  <c r="C96" i="22" s="1"/>
  <c r="H95" i="22"/>
  <c r="G95" i="22"/>
  <c r="H94" i="22"/>
  <c r="G94" i="22"/>
  <c r="H93" i="22"/>
  <c r="G93" i="22"/>
  <c r="H92" i="22"/>
  <c r="G92" i="22"/>
  <c r="G90" i="22"/>
  <c r="H89" i="22"/>
  <c r="G89" i="22"/>
  <c r="H88" i="22"/>
  <c r="G88" i="22"/>
  <c r="H87" i="22"/>
  <c r="G87" i="22"/>
  <c r="H86" i="22"/>
  <c r="G86" i="22"/>
  <c r="H84" i="22"/>
  <c r="G83" i="22"/>
  <c r="H82" i="22"/>
  <c r="G82" i="22"/>
  <c r="H80" i="22"/>
  <c r="G80" i="22"/>
  <c r="H79" i="22"/>
  <c r="G79" i="22"/>
  <c r="H78" i="22"/>
  <c r="G78" i="22"/>
  <c r="F77" i="22"/>
  <c r="H77" i="22" s="1"/>
  <c r="E77" i="22"/>
  <c r="D77" i="22"/>
  <c r="C77" i="22"/>
  <c r="H76" i="22"/>
  <c r="G76" i="22"/>
  <c r="H75" i="22"/>
  <c r="G75" i="22"/>
  <c r="F74" i="22"/>
  <c r="G74" i="22" s="1"/>
  <c r="E74" i="22"/>
  <c r="D74" i="22"/>
  <c r="C74" i="22"/>
  <c r="F71" i="22"/>
  <c r="E71" i="22"/>
  <c r="D71" i="22"/>
  <c r="D70" i="22" s="1"/>
  <c r="C71" i="22"/>
  <c r="C70" i="22" s="1"/>
  <c r="F70" i="22"/>
  <c r="E70" i="22"/>
  <c r="F68" i="22"/>
  <c r="E68" i="22"/>
  <c r="D68" i="22"/>
  <c r="D66" i="22" s="1"/>
  <c r="C68" i="22"/>
  <c r="C66" i="22" s="1"/>
  <c r="C63" i="22" s="1"/>
  <c r="G67" i="22"/>
  <c r="F66" i="22"/>
  <c r="E66" i="22"/>
  <c r="H65" i="22"/>
  <c r="G65" i="22"/>
  <c r="F64" i="22"/>
  <c r="G64" i="22" s="1"/>
  <c r="E64" i="22"/>
  <c r="E63" i="22" s="1"/>
  <c r="D64" i="22"/>
  <c r="C64" i="22"/>
  <c r="H62" i="22"/>
  <c r="G62" i="22"/>
  <c r="F61" i="22"/>
  <c r="G61" i="22" s="1"/>
  <c r="E61" i="22"/>
  <c r="D61" i="22"/>
  <c r="C61" i="22"/>
  <c r="H60" i="22"/>
  <c r="G60" i="22"/>
  <c r="H59" i="22"/>
  <c r="G59" i="22"/>
  <c r="H58" i="22"/>
  <c r="G58" i="22"/>
  <c r="H57" i="22"/>
  <c r="G57" i="22"/>
  <c r="H56" i="22"/>
  <c r="G56" i="22"/>
  <c r="F55" i="22"/>
  <c r="G55" i="22" s="1"/>
  <c r="E55" i="22"/>
  <c r="E54" i="22" s="1"/>
  <c r="D55" i="22"/>
  <c r="D54" i="22" s="1"/>
  <c r="C55" i="22"/>
  <c r="C54" i="22"/>
  <c r="H52" i="22"/>
  <c r="G52" i="22"/>
  <c r="F51" i="22"/>
  <c r="G51" i="22" s="1"/>
  <c r="E51" i="22"/>
  <c r="D51" i="22"/>
  <c r="C51" i="22"/>
  <c r="H50" i="22"/>
  <c r="G50" i="22"/>
  <c r="F49" i="22"/>
  <c r="G49" i="22" s="1"/>
  <c r="E49" i="22"/>
  <c r="E48" i="22" s="1"/>
  <c r="D49" i="22"/>
  <c r="D48" i="22" s="1"/>
  <c r="C49" i="22"/>
  <c r="C48" i="22"/>
  <c r="H47" i="22"/>
  <c r="G47" i="22"/>
  <c r="H46" i="22"/>
  <c r="G46" i="22"/>
  <c r="F45" i="22"/>
  <c r="G45" i="22" s="1"/>
  <c r="E45" i="22"/>
  <c r="D45" i="22"/>
  <c r="C45" i="22"/>
  <c r="H44" i="22"/>
  <c r="G44" i="22"/>
  <c r="H43" i="22"/>
  <c r="G43" i="22"/>
  <c r="F42" i="22"/>
  <c r="H42" i="22" s="1"/>
  <c r="E42" i="22"/>
  <c r="D42" i="22"/>
  <c r="D39" i="22" s="1"/>
  <c r="C42" i="22"/>
  <c r="C39" i="22" s="1"/>
  <c r="H41" i="22"/>
  <c r="G41" i="22"/>
  <c r="G40" i="22"/>
  <c r="F40" i="22"/>
  <c r="E40" i="22"/>
  <c r="D40" i="22"/>
  <c r="C40" i="22"/>
  <c r="F39" i="22"/>
  <c r="E39" i="22"/>
  <c r="H38" i="22"/>
  <c r="G38" i="22"/>
  <c r="F37" i="22"/>
  <c r="E37" i="22"/>
  <c r="H37" i="22" s="1"/>
  <c r="D37" i="22"/>
  <c r="G37" i="22" s="1"/>
  <c r="C37" i="22"/>
  <c r="H36" i="22"/>
  <c r="G36" i="22"/>
  <c r="F35" i="22"/>
  <c r="E35" i="22"/>
  <c r="H35" i="22" s="1"/>
  <c r="D35" i="22"/>
  <c r="C35" i="22"/>
  <c r="C30" i="22" s="1"/>
  <c r="H33" i="22"/>
  <c r="G33" i="22"/>
  <c r="H32" i="22"/>
  <c r="G32" i="22"/>
  <c r="F31" i="22"/>
  <c r="G31" i="22" s="1"/>
  <c r="E31" i="22"/>
  <c r="D31" i="22"/>
  <c r="C31" i="22"/>
  <c r="F30" i="22"/>
  <c r="E30" i="22"/>
  <c r="H29" i="22"/>
  <c r="G29" i="22"/>
  <c r="F28" i="22"/>
  <c r="E28" i="22"/>
  <c r="E22" i="22" s="1"/>
  <c r="D28" i="22"/>
  <c r="C28" i="22"/>
  <c r="H27" i="22"/>
  <c r="G27" i="22"/>
  <c r="H26" i="22"/>
  <c r="G26" i="22"/>
  <c r="H25" i="22"/>
  <c r="G25" i="22"/>
  <c r="H24" i="22"/>
  <c r="G24" i="22"/>
  <c r="F23" i="22"/>
  <c r="F22" i="22" s="1"/>
  <c r="G22" i="22" s="1"/>
  <c r="E23" i="22"/>
  <c r="D23" i="22"/>
  <c r="C23" i="22"/>
  <c r="D22" i="22"/>
  <c r="H21" i="22"/>
  <c r="G21" i="22"/>
  <c r="G20" i="22"/>
  <c r="G18" i="22"/>
  <c r="H17" i="22"/>
  <c r="G17" i="22"/>
  <c r="G16" i="22"/>
  <c r="H15" i="22"/>
  <c r="G15" i="22"/>
  <c r="F14" i="22"/>
  <c r="G14" i="22" s="1"/>
  <c r="E14" i="22"/>
  <c r="D14" i="22"/>
  <c r="C14" i="22"/>
  <c r="E13" i="22"/>
  <c r="D13" i="22"/>
  <c r="C13" i="22"/>
  <c r="H197" i="1"/>
  <c r="C19" i="20"/>
  <c r="D63" i="22" l="1"/>
  <c r="C53" i="22"/>
  <c r="G70" i="22"/>
  <c r="E53" i="22"/>
  <c r="E105" i="22"/>
  <c r="G107" i="22"/>
  <c r="G123" i="22"/>
  <c r="F172" i="22"/>
  <c r="G172" i="22" s="1"/>
  <c r="H188" i="22"/>
  <c r="C114" i="22"/>
  <c r="C104" i="22" s="1"/>
  <c r="C103" i="22" s="1"/>
  <c r="F13" i="22"/>
  <c r="H13" i="22" s="1"/>
  <c r="G28" i="22"/>
  <c r="G35" i="22"/>
  <c r="G126" i="22"/>
  <c r="G39" i="22"/>
  <c r="C22" i="22"/>
  <c r="C12" i="22" s="1"/>
  <c r="F122" i="22"/>
  <c r="G122" i="22" s="1"/>
  <c r="H101" i="22"/>
  <c r="H105" i="22"/>
  <c r="H40" i="22"/>
  <c r="G42" i="22"/>
  <c r="F54" i="22"/>
  <c r="F63" i="22"/>
  <c r="G63" i="22" s="1"/>
  <c r="G105" i="22"/>
  <c r="D115" i="22"/>
  <c r="G115" i="22" s="1"/>
  <c r="E114" i="22"/>
  <c r="F146" i="22"/>
  <c r="G146" i="22" s="1"/>
  <c r="E12" i="22"/>
  <c r="E11" i="22" s="1"/>
  <c r="G77" i="22"/>
  <c r="G23" i="22"/>
  <c r="D30" i="22"/>
  <c r="D12" i="22" s="1"/>
  <c r="G66" i="22"/>
  <c r="D53" i="22"/>
  <c r="E172" i="22"/>
  <c r="H172" i="22" s="1"/>
  <c r="G190" i="22"/>
  <c r="H23" i="22"/>
  <c r="H31" i="22"/>
  <c r="H54" i="22"/>
  <c r="H64" i="22"/>
  <c r="H74" i="22"/>
  <c r="H118" i="22"/>
  <c r="E146" i="22"/>
  <c r="E104" i="22" s="1"/>
  <c r="H168" i="22"/>
  <c r="H14" i="22"/>
  <c r="H96" i="22"/>
  <c r="H132" i="22"/>
  <c r="H162" i="22"/>
  <c r="H22" i="22"/>
  <c r="H28" i="22"/>
  <c r="H30" i="22"/>
  <c r="H39" i="22"/>
  <c r="H45" i="22"/>
  <c r="F48" i="22"/>
  <c r="H49" i="22"/>
  <c r="H51" i="22"/>
  <c r="H55" i="22"/>
  <c r="H61" i="22"/>
  <c r="H63" i="22"/>
  <c r="H70" i="22"/>
  <c r="D11" i="22" l="1"/>
  <c r="G30" i="22"/>
  <c r="F114" i="22"/>
  <c r="C11" i="22"/>
  <c r="C197" i="22" s="1"/>
  <c r="G13" i="22"/>
  <c r="G54" i="22"/>
  <c r="F53" i="22"/>
  <c r="D114" i="22"/>
  <c r="D104" i="22" s="1"/>
  <c r="D103" i="22" s="1"/>
  <c r="H146" i="22"/>
  <c r="E103" i="22"/>
  <c r="E197" i="22" s="1"/>
  <c r="D11" i="21" s="1"/>
  <c r="D10" i="21" s="1"/>
  <c r="D9" i="21" s="1"/>
  <c r="D8" i="21" s="1"/>
  <c r="F12" i="22"/>
  <c r="G48" i="22"/>
  <c r="H48" i="22"/>
  <c r="G53" i="22" l="1"/>
  <c r="H53" i="22"/>
  <c r="G114" i="22"/>
  <c r="F104" i="22"/>
  <c r="H114" i="22"/>
  <c r="D197" i="22"/>
  <c r="C11" i="21" s="1"/>
  <c r="C10" i="21" s="1"/>
  <c r="G12" i="22"/>
  <c r="H12" i="22"/>
  <c r="F11" i="22"/>
  <c r="C9" i="21" l="1"/>
  <c r="C8" i="21" s="1"/>
  <c r="F103" i="22"/>
  <c r="G104" i="22"/>
  <c r="H104" i="22"/>
  <c r="H11" i="22"/>
  <c r="F197" i="22"/>
  <c r="E11" i="21" s="1"/>
  <c r="G11" i="22"/>
  <c r="E10" i="21" l="1"/>
  <c r="F11" i="21"/>
  <c r="G11" i="21"/>
  <c r="G103" i="22"/>
  <c r="H103" i="22"/>
  <c r="G197" i="22"/>
  <c r="H197" i="22"/>
  <c r="M19" i="20"/>
  <c r="L19" i="20"/>
  <c r="N18" i="20"/>
  <c r="M18" i="20"/>
  <c r="L18" i="20"/>
  <c r="N17" i="20"/>
  <c r="M17" i="20"/>
  <c r="L17" i="20"/>
  <c r="K17" i="20" s="1"/>
  <c r="N16" i="20"/>
  <c r="M16" i="20"/>
  <c r="L16" i="20"/>
  <c r="N15" i="20"/>
  <c r="M15" i="20"/>
  <c r="L15" i="20"/>
  <c r="N93" i="20"/>
  <c r="M93" i="20"/>
  <c r="L93" i="20"/>
  <c r="N91" i="20"/>
  <c r="K91" i="20" s="1"/>
  <c r="M91" i="20"/>
  <c r="L91" i="20"/>
  <c r="N89" i="20"/>
  <c r="K89" i="20" s="1"/>
  <c r="K88" i="20" s="1"/>
  <c r="M89" i="20"/>
  <c r="L89" i="20"/>
  <c r="M88" i="20"/>
  <c r="L88" i="20"/>
  <c r="L87" i="20"/>
  <c r="N86" i="20"/>
  <c r="M86" i="20"/>
  <c r="L86" i="20"/>
  <c r="N85" i="20"/>
  <c r="M85" i="20"/>
  <c r="L85" i="20"/>
  <c r="N82" i="20"/>
  <c r="M82" i="20"/>
  <c r="K82" i="20" s="1"/>
  <c r="L82" i="20"/>
  <c r="M79" i="20"/>
  <c r="L79" i="20"/>
  <c r="M78" i="20"/>
  <c r="L78" i="20"/>
  <c r="N77" i="20"/>
  <c r="M77" i="20"/>
  <c r="L77" i="20"/>
  <c r="K77" i="20" s="1"/>
  <c r="N76" i="20"/>
  <c r="M76" i="20"/>
  <c r="L76" i="20"/>
  <c r="K76" i="20" s="1"/>
  <c r="N75" i="20"/>
  <c r="M75" i="20"/>
  <c r="L75" i="20"/>
  <c r="N74" i="20"/>
  <c r="M74" i="20"/>
  <c r="L74" i="20"/>
  <c r="N73" i="20"/>
  <c r="M73" i="20"/>
  <c r="L73" i="20"/>
  <c r="K73" i="20" s="1"/>
  <c r="N72" i="20"/>
  <c r="M72" i="20"/>
  <c r="L72" i="20"/>
  <c r="K72" i="20" s="1"/>
  <c r="N71" i="20"/>
  <c r="M71" i="20"/>
  <c r="L71" i="20"/>
  <c r="K71" i="20" s="1"/>
  <c r="N70" i="20"/>
  <c r="M70" i="20"/>
  <c r="L70" i="20"/>
  <c r="N69" i="20"/>
  <c r="M69" i="20"/>
  <c r="L69" i="20"/>
  <c r="N68" i="20"/>
  <c r="M68" i="20"/>
  <c r="L68" i="20"/>
  <c r="K68" i="20" s="1"/>
  <c r="N67" i="20"/>
  <c r="M67" i="20"/>
  <c r="L67" i="20"/>
  <c r="M66" i="20"/>
  <c r="L66" i="20"/>
  <c r="N65" i="20"/>
  <c r="M65" i="20"/>
  <c r="L65" i="20"/>
  <c r="K65" i="20" s="1"/>
  <c r="N64" i="20"/>
  <c r="M64" i="20"/>
  <c r="L64" i="20"/>
  <c r="N63" i="20"/>
  <c r="M63" i="20"/>
  <c r="K63" i="20" s="1"/>
  <c r="L63" i="20"/>
  <c r="N62" i="20"/>
  <c r="M62" i="20"/>
  <c r="L62" i="20"/>
  <c r="K62" i="20" s="1"/>
  <c r="N61" i="20"/>
  <c r="M61" i="20"/>
  <c r="L61" i="20"/>
  <c r="N60" i="20"/>
  <c r="M60" i="20"/>
  <c r="L60" i="20"/>
  <c r="N59" i="20"/>
  <c r="M59" i="20"/>
  <c r="L59" i="20"/>
  <c r="N58" i="20"/>
  <c r="M58" i="20"/>
  <c r="L58" i="20"/>
  <c r="K58" i="20" s="1"/>
  <c r="N57" i="20"/>
  <c r="M57" i="20"/>
  <c r="L57" i="20"/>
  <c r="K57" i="20" s="1"/>
  <c r="N56" i="20"/>
  <c r="M56" i="20"/>
  <c r="L56" i="20"/>
  <c r="N55" i="20"/>
  <c r="M55" i="20"/>
  <c r="K55" i="20" s="1"/>
  <c r="L55" i="20"/>
  <c r="N54" i="20"/>
  <c r="M54" i="20"/>
  <c r="L54" i="20"/>
  <c r="K54" i="20" s="1"/>
  <c r="M53" i="20"/>
  <c r="L53" i="20"/>
  <c r="N52" i="20"/>
  <c r="M52" i="20"/>
  <c r="L52" i="20"/>
  <c r="N51" i="20"/>
  <c r="M51" i="20"/>
  <c r="L51" i="20"/>
  <c r="N50" i="20"/>
  <c r="M50" i="20"/>
  <c r="L50" i="20"/>
  <c r="N49" i="20"/>
  <c r="M49" i="20"/>
  <c r="L49" i="20"/>
  <c r="N48" i="20"/>
  <c r="M48" i="20"/>
  <c r="L48" i="20"/>
  <c r="N47" i="20"/>
  <c r="M47" i="20"/>
  <c r="L47" i="20"/>
  <c r="N46" i="20"/>
  <c r="M46" i="20"/>
  <c r="L46" i="20"/>
  <c r="N45" i="20"/>
  <c r="M45" i="20"/>
  <c r="L45" i="20"/>
  <c r="N44" i="20"/>
  <c r="M44" i="20"/>
  <c r="L44" i="20"/>
  <c r="N43" i="20"/>
  <c r="M43" i="20"/>
  <c r="L43" i="20"/>
  <c r="N42" i="20"/>
  <c r="M42" i="20"/>
  <c r="L42" i="20"/>
  <c r="N41" i="20"/>
  <c r="M41" i="20"/>
  <c r="L41" i="20"/>
  <c r="N40" i="20"/>
  <c r="M40" i="20"/>
  <c r="L40" i="20"/>
  <c r="N39" i="20"/>
  <c r="M39" i="20"/>
  <c r="L39" i="20"/>
  <c r="N38" i="20"/>
  <c r="M38" i="20"/>
  <c r="L38" i="20"/>
  <c r="N37" i="20"/>
  <c r="M37" i="20"/>
  <c r="L37" i="20"/>
  <c r="N36" i="20"/>
  <c r="M36" i="20"/>
  <c r="L36" i="20"/>
  <c r="N35" i="20"/>
  <c r="M35" i="20"/>
  <c r="L35" i="20"/>
  <c r="L34" i="20"/>
  <c r="L33" i="20"/>
  <c r="N32" i="20"/>
  <c r="K32" i="20" s="1"/>
  <c r="M32" i="20"/>
  <c r="L32" i="20"/>
  <c r="M30" i="20"/>
  <c r="L30" i="20"/>
  <c r="G66" i="20"/>
  <c r="I81" i="20"/>
  <c r="I80" i="20" s="1"/>
  <c r="H81" i="20"/>
  <c r="H80" i="20" s="1"/>
  <c r="J81" i="20"/>
  <c r="J80" i="20" s="1"/>
  <c r="J66" i="20"/>
  <c r="E5" i="20"/>
  <c r="F79" i="20"/>
  <c r="N79" i="20" s="1"/>
  <c r="I296" i="1"/>
  <c r="H296" i="1"/>
  <c r="G296" i="1"/>
  <c r="F296" i="1"/>
  <c r="I482" i="1"/>
  <c r="H482" i="1"/>
  <c r="H481" i="1" s="1"/>
  <c r="H480" i="1" s="1"/>
  <c r="H479" i="1" s="1"/>
  <c r="H478" i="1" s="1"/>
  <c r="H477" i="1" s="1"/>
  <c r="G482" i="1"/>
  <c r="G481" i="1" s="1"/>
  <c r="G480" i="1" s="1"/>
  <c r="G479" i="1" s="1"/>
  <c r="F482" i="1"/>
  <c r="F481" i="1" s="1"/>
  <c r="F480" i="1" s="1"/>
  <c r="J810" i="1"/>
  <c r="K808" i="1"/>
  <c r="J806" i="1"/>
  <c r="J804" i="1"/>
  <c r="K802" i="1"/>
  <c r="J802" i="1"/>
  <c r="K801" i="1"/>
  <c r="J796" i="1"/>
  <c r="K791" i="1"/>
  <c r="J791" i="1"/>
  <c r="K790" i="1"/>
  <c r="J790" i="1"/>
  <c r="K781" i="1"/>
  <c r="J781" i="1"/>
  <c r="K778" i="1"/>
  <c r="J778" i="1"/>
  <c r="K777" i="1"/>
  <c r="J777" i="1"/>
  <c r="K775" i="1"/>
  <c r="J775" i="1"/>
  <c r="J768" i="1"/>
  <c r="K761" i="1"/>
  <c r="J761" i="1"/>
  <c r="K760" i="1"/>
  <c r="J760" i="1"/>
  <c r="J752" i="1"/>
  <c r="J749" i="1"/>
  <c r="K746" i="1"/>
  <c r="J746" i="1"/>
  <c r="K743" i="1"/>
  <c r="J743" i="1"/>
  <c r="K741" i="1"/>
  <c r="J741" i="1"/>
  <c r="K736" i="1"/>
  <c r="J736" i="1"/>
  <c r="K735" i="1"/>
  <c r="J735" i="1"/>
  <c r="J728" i="1"/>
  <c r="J727" i="1"/>
  <c r="J726" i="1"/>
  <c r="J722" i="1"/>
  <c r="J721" i="1"/>
  <c r="J720" i="1"/>
  <c r="J717" i="1"/>
  <c r="J716" i="1"/>
  <c r="J715" i="1"/>
  <c r="J712" i="1"/>
  <c r="J711" i="1"/>
  <c r="J710" i="1"/>
  <c r="J707" i="1"/>
  <c r="J704" i="1"/>
  <c r="K701" i="1"/>
  <c r="J698" i="1"/>
  <c r="K695" i="1"/>
  <c r="J695" i="1"/>
  <c r="K694" i="1"/>
  <c r="J694" i="1"/>
  <c r="K693" i="1"/>
  <c r="K690" i="1"/>
  <c r="J690" i="1"/>
  <c r="J682" i="1"/>
  <c r="J675" i="1"/>
  <c r="J674" i="1"/>
  <c r="K671" i="1"/>
  <c r="J671" i="1"/>
  <c r="K664" i="1"/>
  <c r="J664" i="1"/>
  <c r="J655" i="1"/>
  <c r="K652" i="1"/>
  <c r="J652" i="1"/>
  <c r="K651" i="1"/>
  <c r="J651" i="1"/>
  <c r="K648" i="1"/>
  <c r="J648" i="1"/>
  <c r="K646" i="1"/>
  <c r="J646" i="1"/>
  <c r="K639" i="1"/>
  <c r="J639" i="1"/>
  <c r="K632" i="1"/>
  <c r="J632" i="1"/>
  <c r="K631" i="1"/>
  <c r="J631" i="1"/>
  <c r="J629" i="1"/>
  <c r="K625" i="1"/>
  <c r="J625" i="1"/>
  <c r="K623" i="1"/>
  <c r="J623" i="1"/>
  <c r="K621" i="1"/>
  <c r="J621" i="1"/>
  <c r="K617" i="1"/>
  <c r="J617" i="1"/>
  <c r="K609" i="1"/>
  <c r="J609" i="1"/>
  <c r="K605" i="1"/>
  <c r="J605" i="1"/>
  <c r="K603" i="1"/>
  <c r="J603" i="1"/>
  <c r="J599" i="1"/>
  <c r="J598" i="1"/>
  <c r="J597" i="1"/>
  <c r="J596" i="1"/>
  <c r="J592" i="1"/>
  <c r="K588" i="1"/>
  <c r="J588" i="1"/>
  <c r="K586" i="1"/>
  <c r="J586" i="1"/>
  <c r="K584" i="1"/>
  <c r="J584" i="1"/>
  <c r="J582" i="1"/>
  <c r="J581" i="1"/>
  <c r="K580" i="1"/>
  <c r="J580" i="1"/>
  <c r="K575" i="1"/>
  <c r="J575" i="1"/>
  <c r="K574" i="1"/>
  <c r="J574" i="1"/>
  <c r="J567" i="1"/>
  <c r="J566" i="1"/>
  <c r="J565" i="1"/>
  <c r="K560" i="1"/>
  <c r="J560" i="1"/>
  <c r="K558" i="1"/>
  <c r="J558" i="1"/>
  <c r="J551" i="1"/>
  <c r="J550" i="1"/>
  <c r="J549" i="1"/>
  <c r="J548" i="1"/>
  <c r="K547" i="1"/>
  <c r="J547" i="1"/>
  <c r="K543" i="1"/>
  <c r="J543" i="1"/>
  <c r="K539" i="1"/>
  <c r="J539" i="1"/>
  <c r="K537" i="1"/>
  <c r="J537" i="1"/>
  <c r="K535" i="1"/>
  <c r="J535" i="1"/>
  <c r="K532" i="1"/>
  <c r="J532" i="1"/>
  <c r="K530" i="1"/>
  <c r="J530" i="1"/>
  <c r="K528" i="1"/>
  <c r="J528" i="1"/>
  <c r="K526" i="1"/>
  <c r="J526" i="1"/>
  <c r="K524" i="1"/>
  <c r="J524" i="1"/>
  <c r="K521" i="1"/>
  <c r="J521" i="1"/>
  <c r="K520" i="1"/>
  <c r="J520" i="1"/>
  <c r="K517" i="1"/>
  <c r="J517" i="1"/>
  <c r="K515" i="1"/>
  <c r="J515" i="1"/>
  <c r="J508" i="1"/>
  <c r="J507" i="1"/>
  <c r="K504" i="1"/>
  <c r="J504" i="1"/>
  <c r="J499" i="1"/>
  <c r="K496" i="1"/>
  <c r="J496" i="1"/>
  <c r="K494" i="1"/>
  <c r="J494" i="1"/>
  <c r="K493" i="1"/>
  <c r="J493" i="1"/>
  <c r="K491" i="1"/>
  <c r="J491" i="1"/>
  <c r="J483" i="1"/>
  <c r="J474" i="1"/>
  <c r="K467" i="1"/>
  <c r="J467" i="1"/>
  <c r="J461" i="1"/>
  <c r="K458" i="1"/>
  <c r="J458" i="1"/>
  <c r="K457" i="1"/>
  <c r="J457" i="1"/>
  <c r="K456" i="1"/>
  <c r="J456" i="1"/>
  <c r="J453" i="1"/>
  <c r="K447" i="1"/>
  <c r="J447" i="1"/>
  <c r="J446" i="1"/>
  <c r="K444" i="1"/>
  <c r="J444" i="1"/>
  <c r="J443" i="1"/>
  <c r="K441" i="1"/>
  <c r="J441" i="1"/>
  <c r="J440" i="1"/>
  <c r="K436" i="1"/>
  <c r="J436" i="1"/>
  <c r="J432" i="1"/>
  <c r="J431" i="1"/>
  <c r="J426" i="1"/>
  <c r="K420" i="1"/>
  <c r="J420" i="1"/>
  <c r="J412" i="1"/>
  <c r="J411" i="1"/>
  <c r="J407" i="1"/>
  <c r="K406" i="1"/>
  <c r="J406" i="1"/>
  <c r="K396" i="1"/>
  <c r="J396" i="1"/>
  <c r="J386" i="1"/>
  <c r="J385" i="1"/>
  <c r="J381" i="1"/>
  <c r="J380" i="1"/>
  <c r="J379" i="1"/>
  <c r="K374" i="1"/>
  <c r="J374" i="1"/>
  <c r="J371" i="1"/>
  <c r="J369" i="1"/>
  <c r="K367" i="1"/>
  <c r="J367" i="1"/>
  <c r="J364" i="1"/>
  <c r="J363" i="1"/>
  <c r="J360" i="1"/>
  <c r="J359" i="1"/>
  <c r="J351" i="1"/>
  <c r="K349" i="1"/>
  <c r="J349" i="1"/>
  <c r="J347" i="1"/>
  <c r="K345" i="1"/>
  <c r="J345" i="1"/>
  <c r="J343" i="1"/>
  <c r="J342" i="1"/>
  <c r="J341" i="1"/>
  <c r="J338" i="1"/>
  <c r="J337" i="1"/>
  <c r="J336" i="1"/>
  <c r="K328" i="1"/>
  <c r="J328" i="1"/>
  <c r="J326" i="1"/>
  <c r="K324" i="1"/>
  <c r="J324" i="1"/>
  <c r="K322" i="1"/>
  <c r="J322" i="1"/>
  <c r="J318" i="1"/>
  <c r="J317" i="1"/>
  <c r="J313" i="1"/>
  <c r="J311" i="1"/>
  <c r="K309" i="1"/>
  <c r="J309" i="1"/>
  <c r="J307" i="1"/>
  <c r="J305" i="1"/>
  <c r="J303" i="1"/>
  <c r="J301" i="1"/>
  <c r="K297" i="1"/>
  <c r="J297" i="1"/>
  <c r="J290" i="1"/>
  <c r="K288" i="1"/>
  <c r="J288" i="1"/>
  <c r="K286" i="1"/>
  <c r="J286" i="1"/>
  <c r="K284" i="1"/>
  <c r="J284" i="1"/>
  <c r="J277" i="1"/>
  <c r="K276" i="1"/>
  <c r="J276" i="1"/>
  <c r="K275" i="1"/>
  <c r="J275" i="1"/>
  <c r="J271" i="1"/>
  <c r="J268" i="1"/>
  <c r="J267" i="1"/>
  <c r="K264" i="1"/>
  <c r="J264" i="1"/>
  <c r="J260" i="1"/>
  <c r="J256" i="1"/>
  <c r="J253" i="1"/>
  <c r="K248" i="1"/>
  <c r="J248" i="1"/>
  <c r="K247" i="1"/>
  <c r="J247" i="1"/>
  <c r="J241" i="1"/>
  <c r="J240" i="1"/>
  <c r="J236" i="1"/>
  <c r="J233" i="1"/>
  <c r="K229" i="1"/>
  <c r="J229" i="1"/>
  <c r="K228" i="1"/>
  <c r="J228" i="1"/>
  <c r="K227" i="1"/>
  <c r="J227" i="1"/>
  <c r="J223" i="1"/>
  <c r="K219" i="1"/>
  <c r="J219" i="1"/>
  <c r="K216" i="1"/>
  <c r="J216" i="1"/>
  <c r="J214" i="1"/>
  <c r="K212" i="1"/>
  <c r="J212" i="1"/>
  <c r="K211" i="1"/>
  <c r="J211" i="1"/>
  <c r="J207" i="1"/>
  <c r="K197" i="1"/>
  <c r="J197" i="1"/>
  <c r="K190" i="1"/>
  <c r="J190" i="1"/>
  <c r="J186" i="1"/>
  <c r="J181" i="1"/>
  <c r="J179" i="1"/>
  <c r="J177" i="1"/>
  <c r="J175" i="1"/>
  <c r="K172" i="1"/>
  <c r="J172" i="1"/>
  <c r="K164" i="1"/>
  <c r="J164" i="1"/>
  <c r="J160" i="1"/>
  <c r="K158" i="1"/>
  <c r="J158" i="1"/>
  <c r="K156" i="1"/>
  <c r="J156" i="1"/>
  <c r="K154" i="1"/>
  <c r="K153" i="1"/>
  <c r="J153" i="1"/>
  <c r="K148" i="1"/>
  <c r="J148" i="1"/>
  <c r="J146" i="1"/>
  <c r="J139" i="1"/>
  <c r="K137" i="1"/>
  <c r="J137" i="1"/>
  <c r="J136" i="1"/>
  <c r="K135" i="1"/>
  <c r="J135" i="1"/>
  <c r="J133" i="1"/>
  <c r="K127" i="1"/>
  <c r="J127" i="1"/>
  <c r="K126" i="1"/>
  <c r="J126" i="1"/>
  <c r="J124" i="1"/>
  <c r="K122" i="1"/>
  <c r="J122" i="1"/>
  <c r="K120" i="1"/>
  <c r="J120" i="1"/>
  <c r="K113" i="1"/>
  <c r="K112" i="1"/>
  <c r="J112" i="1"/>
  <c r="J104" i="1"/>
  <c r="K102" i="1"/>
  <c r="J102" i="1"/>
  <c r="K101" i="1"/>
  <c r="J101" i="1"/>
  <c r="J99" i="1"/>
  <c r="J98" i="1"/>
  <c r="K97" i="1"/>
  <c r="J97" i="1"/>
  <c r="K95" i="1"/>
  <c r="J95" i="1"/>
  <c r="K93" i="1"/>
  <c r="J93" i="1"/>
  <c r="K92" i="1"/>
  <c r="K91" i="1"/>
  <c r="J91" i="1"/>
  <c r="K89" i="1"/>
  <c r="J89" i="1"/>
  <c r="K88" i="1"/>
  <c r="J88" i="1"/>
  <c r="K87" i="1"/>
  <c r="J87" i="1"/>
  <c r="J83" i="1"/>
  <c r="J82" i="1"/>
  <c r="K77" i="1"/>
  <c r="J77" i="1"/>
  <c r="K75" i="1"/>
  <c r="J75" i="1"/>
  <c r="J71" i="1"/>
  <c r="K70" i="1"/>
  <c r="J70" i="1"/>
  <c r="K66" i="1"/>
  <c r="J66" i="1"/>
  <c r="K64" i="1"/>
  <c r="J64" i="1"/>
  <c r="J57" i="1"/>
  <c r="J50" i="1"/>
  <c r="J49" i="1"/>
  <c r="J48" i="1"/>
  <c r="K44" i="1"/>
  <c r="J44" i="1"/>
  <c r="J43" i="1"/>
  <c r="J40" i="1"/>
  <c r="J36" i="1"/>
  <c r="K34" i="1"/>
  <c r="J34" i="1"/>
  <c r="J33" i="1"/>
  <c r="J31" i="1"/>
  <c r="K29" i="1"/>
  <c r="J29" i="1"/>
  <c r="K28" i="1"/>
  <c r="J28" i="1"/>
  <c r="K26" i="1"/>
  <c r="J26" i="1"/>
  <c r="K25" i="1"/>
  <c r="J25" i="1"/>
  <c r="K21" i="1"/>
  <c r="J21" i="1"/>
  <c r="K20" i="1"/>
  <c r="J20" i="1"/>
  <c r="K13" i="1"/>
  <c r="J13" i="1"/>
  <c r="H776" i="1"/>
  <c r="H774" i="1"/>
  <c r="H759" i="1"/>
  <c r="H718" i="1"/>
  <c r="H713" i="1"/>
  <c r="H708" i="1"/>
  <c r="H706" i="1"/>
  <c r="H705" i="1" s="1"/>
  <c r="H703" i="1"/>
  <c r="H700" i="1"/>
  <c r="H696" i="1"/>
  <c r="H692" i="1"/>
  <c r="H689" i="1"/>
  <c r="H673" i="1"/>
  <c r="H672" i="1" s="1"/>
  <c r="H670" i="1"/>
  <c r="H650" i="1"/>
  <c r="H649" i="1" s="1"/>
  <c r="H647" i="1"/>
  <c r="H645" i="1"/>
  <c r="H638" i="1"/>
  <c r="H630" i="1"/>
  <c r="H628" i="1"/>
  <c r="H624" i="1"/>
  <c r="H622" i="1"/>
  <c r="H620" i="1"/>
  <c r="H604" i="1"/>
  <c r="H602" i="1"/>
  <c r="H595" i="1"/>
  <c r="H593" i="1"/>
  <c r="H591" i="1"/>
  <c r="H587" i="1"/>
  <c r="H585" i="1"/>
  <c r="H583" i="1"/>
  <c r="H579" i="1"/>
  <c r="H573" i="1"/>
  <c r="H564" i="1"/>
  <c r="H563" i="1" s="1"/>
  <c r="H559" i="1"/>
  <c r="H557" i="1"/>
  <c r="H546" i="1"/>
  <c r="H542" i="1"/>
  <c r="H538" i="1"/>
  <c r="H536" i="1"/>
  <c r="H534" i="1"/>
  <c r="H531" i="1"/>
  <c r="H529" i="1"/>
  <c r="H527" i="1"/>
  <c r="H525" i="1"/>
  <c r="H523" i="1"/>
  <c r="H519" i="1"/>
  <c r="H518" i="1"/>
  <c r="H516" i="1"/>
  <c r="H514" i="1"/>
  <c r="H503" i="1"/>
  <c r="H498" i="1"/>
  <c r="H497" i="1" s="1"/>
  <c r="H495" i="1"/>
  <c r="H492" i="1"/>
  <c r="H490" i="1"/>
  <c r="H455" i="1"/>
  <c r="H454" i="1" s="1"/>
  <c r="H452" i="1"/>
  <c r="H445" i="1"/>
  <c r="H442" i="1"/>
  <c r="H439" i="1"/>
  <c r="H429" i="1"/>
  <c r="H428" i="1" s="1"/>
  <c r="H410" i="1"/>
  <c r="H409" i="1" s="1"/>
  <c r="H395" i="1"/>
  <c r="H394" i="1" s="1"/>
  <c r="H393" i="1" s="1"/>
  <c r="H392" i="1" s="1"/>
  <c r="H391" i="1" s="1"/>
  <c r="H384" i="1"/>
  <c r="H383" i="1"/>
  <c r="H378" i="1"/>
  <c r="H377" i="1" s="1"/>
  <c r="H327" i="1"/>
  <c r="H246" i="1"/>
  <c r="H134" i="1"/>
  <c r="H119" i="1"/>
  <c r="H100" i="1"/>
  <c r="H39" i="1"/>
  <c r="H38" i="1" s="1"/>
  <c r="H35" i="1"/>
  <c r="H32" i="1"/>
  <c r="H30" i="1"/>
  <c r="H27" i="1"/>
  <c r="I645" i="1"/>
  <c r="I650" i="1"/>
  <c r="I531" i="1"/>
  <c r="I506" i="1"/>
  <c r="I134" i="1"/>
  <c r="I395" i="1"/>
  <c r="I327" i="1"/>
  <c r="I246" i="1"/>
  <c r="I100" i="1"/>
  <c r="I86" i="1"/>
  <c r="I39" i="1"/>
  <c r="H506" i="1"/>
  <c r="G506" i="1"/>
  <c r="F506" i="1"/>
  <c r="G725" i="1"/>
  <c r="G719" i="1"/>
  <c r="J719" i="1" s="1"/>
  <c r="G714" i="1"/>
  <c r="J714" i="1" s="1"/>
  <c r="G709" i="1"/>
  <c r="J709" i="1" s="1"/>
  <c r="G673" i="1"/>
  <c r="G650" i="1"/>
  <c r="G645" i="1"/>
  <c r="G595" i="1"/>
  <c r="G564" i="1"/>
  <c r="G531" i="1"/>
  <c r="G395" i="1"/>
  <c r="G394" i="1" s="1"/>
  <c r="G393" i="1" s="1"/>
  <c r="G392" i="1" s="1"/>
  <c r="G391" i="1" s="1"/>
  <c r="F394" i="1"/>
  <c r="F393" i="1" s="1"/>
  <c r="G327" i="1"/>
  <c r="G246" i="1"/>
  <c r="G100" i="1"/>
  <c r="G445" i="1"/>
  <c r="G442" i="1"/>
  <c r="G439" i="1"/>
  <c r="G340" i="1"/>
  <c r="G335" i="1"/>
  <c r="G134" i="1"/>
  <c r="I270" i="1"/>
  <c r="H270" i="1"/>
  <c r="G270" i="1"/>
  <c r="G92" i="1"/>
  <c r="J92" i="1" s="1"/>
  <c r="G39" i="1"/>
  <c r="G38" i="1" s="1"/>
  <c r="F38" i="1"/>
  <c r="K74" i="20" l="1"/>
  <c r="K69" i="20"/>
  <c r="K56" i="20"/>
  <c r="K61" i="20"/>
  <c r="K64" i="20"/>
  <c r="K67" i="20"/>
  <c r="K75" i="20"/>
  <c r="K59" i="20"/>
  <c r="K70" i="20"/>
  <c r="K93" i="20"/>
  <c r="L13" i="20"/>
  <c r="K60" i="20"/>
  <c r="L81" i="20"/>
  <c r="M81" i="20"/>
  <c r="K81" i="20" s="1"/>
  <c r="E9" i="21"/>
  <c r="G10" i="21"/>
  <c r="F10" i="21"/>
  <c r="N81" i="20"/>
  <c r="H644" i="1"/>
  <c r="J506" i="1"/>
  <c r="H408" i="1"/>
  <c r="H522" i="1"/>
  <c r="G724" i="1"/>
  <c r="J725" i="1"/>
  <c r="I38" i="1"/>
  <c r="J39" i="1"/>
  <c r="J327" i="1"/>
  <c r="K327" i="1"/>
  <c r="J531" i="1"/>
  <c r="K531" i="1"/>
  <c r="J246" i="1"/>
  <c r="K246" i="1"/>
  <c r="I481" i="1"/>
  <c r="J482" i="1"/>
  <c r="J100" i="1"/>
  <c r="K100" i="1"/>
  <c r="J134" i="1"/>
  <c r="K134" i="1"/>
  <c r="K645" i="1"/>
  <c r="J645" i="1"/>
  <c r="J270" i="1"/>
  <c r="I394" i="1"/>
  <c r="J395" i="1"/>
  <c r="K395" i="1"/>
  <c r="J650" i="1"/>
  <c r="K650" i="1"/>
  <c r="G478" i="1"/>
  <c r="G477" i="1" s="1"/>
  <c r="G476" i="1" s="1"/>
  <c r="E8" i="21" l="1"/>
  <c r="G9" i="21"/>
  <c r="F9" i="21"/>
  <c r="J38" i="1"/>
  <c r="I393" i="1"/>
  <c r="J394" i="1"/>
  <c r="K394" i="1"/>
  <c r="I480" i="1"/>
  <c r="J481" i="1"/>
  <c r="G723" i="1"/>
  <c r="J723" i="1" s="1"/>
  <c r="J724" i="1"/>
  <c r="I809" i="1"/>
  <c r="H809" i="1"/>
  <c r="G809" i="1"/>
  <c r="H807" i="1"/>
  <c r="G808" i="1"/>
  <c r="I807" i="1"/>
  <c r="I805" i="1"/>
  <c r="H805" i="1"/>
  <c r="G805" i="1"/>
  <c r="I803" i="1"/>
  <c r="H803" i="1"/>
  <c r="G803" i="1"/>
  <c r="H800" i="1"/>
  <c r="G801" i="1"/>
  <c r="I800" i="1"/>
  <c r="I795" i="1"/>
  <c r="H795" i="1"/>
  <c r="H794" i="1" s="1"/>
  <c r="H793" i="1" s="1"/>
  <c r="H792" i="1" s="1"/>
  <c r="G795" i="1"/>
  <c r="G794" i="1" s="1"/>
  <c r="G793" i="1" s="1"/>
  <c r="G792" i="1" s="1"/>
  <c r="I789" i="1"/>
  <c r="H789" i="1"/>
  <c r="H788" i="1" s="1"/>
  <c r="H787" i="1" s="1"/>
  <c r="G789" i="1"/>
  <c r="G788" i="1" s="1"/>
  <c r="G787" i="1" s="1"/>
  <c r="I780" i="1"/>
  <c r="I779" i="1" s="1"/>
  <c r="H780" i="1"/>
  <c r="H779" i="1" s="1"/>
  <c r="G780" i="1"/>
  <c r="G779" i="1" s="1"/>
  <c r="I776" i="1"/>
  <c r="G776" i="1"/>
  <c r="I774" i="1"/>
  <c r="H773" i="1"/>
  <c r="G774" i="1"/>
  <c r="I767" i="1"/>
  <c r="I766" i="1" s="1"/>
  <c r="H767" i="1"/>
  <c r="H766" i="1" s="1"/>
  <c r="H765" i="1" s="1"/>
  <c r="H764" i="1" s="1"/>
  <c r="H763" i="1" s="1"/>
  <c r="H762" i="1" s="1"/>
  <c r="G767" i="1"/>
  <c r="G766" i="1" s="1"/>
  <c r="G765" i="1" s="1"/>
  <c r="G764" i="1" s="1"/>
  <c r="G763" i="1" s="1"/>
  <c r="G762" i="1" s="1"/>
  <c r="I759" i="1"/>
  <c r="I758" i="1" s="1"/>
  <c r="H758" i="1"/>
  <c r="H757" i="1" s="1"/>
  <c r="H756" i="1" s="1"/>
  <c r="H755" i="1" s="1"/>
  <c r="H754" i="1" s="1"/>
  <c r="H753" i="1" s="1"/>
  <c r="G759" i="1"/>
  <c r="G758" i="1" s="1"/>
  <c r="G757" i="1" s="1"/>
  <c r="G756" i="1" s="1"/>
  <c r="G755" i="1" s="1"/>
  <c r="G754" i="1" s="1"/>
  <c r="G753" i="1" s="1"/>
  <c r="G751" i="1"/>
  <c r="G748" i="1"/>
  <c r="I745" i="1"/>
  <c r="H745" i="1"/>
  <c r="G745" i="1"/>
  <c r="I742" i="1"/>
  <c r="H742" i="1"/>
  <c r="G742" i="1"/>
  <c r="I740" i="1"/>
  <c r="H740" i="1"/>
  <c r="G740" i="1"/>
  <c r="I734" i="1"/>
  <c r="H734" i="1"/>
  <c r="H733" i="1" s="1"/>
  <c r="H732" i="1" s="1"/>
  <c r="H731" i="1" s="1"/>
  <c r="G734" i="1"/>
  <c r="G733" i="1" s="1"/>
  <c r="G732" i="1" s="1"/>
  <c r="G731" i="1" s="1"/>
  <c r="I718" i="1"/>
  <c r="G718" i="1"/>
  <c r="I713" i="1"/>
  <c r="G713" i="1"/>
  <c r="I708" i="1"/>
  <c r="G708" i="1"/>
  <c r="I706" i="1"/>
  <c r="I705" i="1" s="1"/>
  <c r="G706" i="1"/>
  <c r="G705" i="1" s="1"/>
  <c r="I703" i="1"/>
  <c r="H702" i="1"/>
  <c r="G703" i="1"/>
  <c r="H699" i="1"/>
  <c r="G701" i="1"/>
  <c r="I700" i="1"/>
  <c r="I696" i="1"/>
  <c r="G697" i="1"/>
  <c r="G693" i="1"/>
  <c r="I692" i="1"/>
  <c r="I689" i="1"/>
  <c r="H688" i="1"/>
  <c r="G689" i="1"/>
  <c r="G688" i="1" s="1"/>
  <c r="I681" i="1"/>
  <c r="H681" i="1"/>
  <c r="H680" i="1" s="1"/>
  <c r="H679" i="1" s="1"/>
  <c r="H678" i="1" s="1"/>
  <c r="H677" i="1" s="1"/>
  <c r="H676" i="1" s="1"/>
  <c r="G681" i="1"/>
  <c r="G680" i="1" s="1"/>
  <c r="G679" i="1" s="1"/>
  <c r="G678" i="1" s="1"/>
  <c r="G677" i="1" s="1"/>
  <c r="G676" i="1" s="1"/>
  <c r="I673" i="1"/>
  <c r="G672" i="1"/>
  <c r="I670" i="1"/>
  <c r="G670" i="1"/>
  <c r="I663" i="1"/>
  <c r="H663" i="1"/>
  <c r="H662" i="1" s="1"/>
  <c r="H661" i="1" s="1"/>
  <c r="H660" i="1" s="1"/>
  <c r="H659" i="1" s="1"/>
  <c r="H658" i="1" s="1"/>
  <c r="G663" i="1"/>
  <c r="G662" i="1" s="1"/>
  <c r="G661" i="1" s="1"/>
  <c r="G660" i="1" s="1"/>
  <c r="G659" i="1" s="1"/>
  <c r="G658" i="1" s="1"/>
  <c r="I654" i="1"/>
  <c r="H654" i="1"/>
  <c r="H653" i="1" s="1"/>
  <c r="G654" i="1"/>
  <c r="G653" i="1" s="1"/>
  <c r="I649" i="1"/>
  <c r="G649" i="1"/>
  <c r="I647" i="1"/>
  <c r="G647" i="1"/>
  <c r="I638" i="1"/>
  <c r="I637" i="1" s="1"/>
  <c r="H637" i="1"/>
  <c r="H636" i="1" s="1"/>
  <c r="H635" i="1" s="1"/>
  <c r="H634" i="1" s="1"/>
  <c r="H633" i="1" s="1"/>
  <c r="G638" i="1"/>
  <c r="G637" i="1" s="1"/>
  <c r="G636" i="1" s="1"/>
  <c r="G635" i="1" s="1"/>
  <c r="G634" i="1" s="1"/>
  <c r="G633" i="1" s="1"/>
  <c r="I630" i="1"/>
  <c r="G630" i="1"/>
  <c r="I628" i="1"/>
  <c r="G628" i="1"/>
  <c r="H627" i="1"/>
  <c r="H626" i="1" s="1"/>
  <c r="I624" i="1"/>
  <c r="G624" i="1"/>
  <c r="I622" i="1"/>
  <c r="G622" i="1"/>
  <c r="I620" i="1"/>
  <c r="H619" i="1"/>
  <c r="H618" i="1" s="1"/>
  <c r="G620" i="1"/>
  <c r="I616" i="1"/>
  <c r="H616" i="1"/>
  <c r="H615" i="1" s="1"/>
  <c r="H614" i="1" s="1"/>
  <c r="G616" i="1"/>
  <c r="G615" i="1" s="1"/>
  <c r="G614" i="1" s="1"/>
  <c r="I608" i="1"/>
  <c r="H608" i="1"/>
  <c r="H607" i="1" s="1"/>
  <c r="H606" i="1" s="1"/>
  <c r="G608" i="1"/>
  <c r="G607" i="1" s="1"/>
  <c r="G606" i="1" s="1"/>
  <c r="I604" i="1"/>
  <c r="G604" i="1"/>
  <c r="I602" i="1"/>
  <c r="G602" i="1"/>
  <c r="I595" i="1"/>
  <c r="J595" i="1" s="1"/>
  <c r="G594" i="1"/>
  <c r="I593" i="1"/>
  <c r="I591" i="1"/>
  <c r="G591" i="1"/>
  <c r="I587" i="1"/>
  <c r="G587" i="1"/>
  <c r="I585" i="1"/>
  <c r="G585" i="1"/>
  <c r="I583" i="1"/>
  <c r="G583" i="1"/>
  <c r="I579" i="1"/>
  <c r="H578" i="1"/>
  <c r="H577" i="1" s="1"/>
  <c r="G579" i="1"/>
  <c r="I573" i="1"/>
  <c r="H572" i="1"/>
  <c r="H571" i="1" s="1"/>
  <c r="H570" i="1" s="1"/>
  <c r="G573" i="1"/>
  <c r="G572" i="1" s="1"/>
  <c r="G571" i="1" s="1"/>
  <c r="G570" i="1" s="1"/>
  <c r="I564" i="1"/>
  <c r="H562" i="1"/>
  <c r="H561" i="1" s="1"/>
  <c r="G563" i="1"/>
  <c r="G562" i="1" s="1"/>
  <c r="G561" i="1" s="1"/>
  <c r="I559" i="1"/>
  <c r="G559" i="1"/>
  <c r="I557" i="1"/>
  <c r="H556" i="1"/>
  <c r="H555" i="1" s="1"/>
  <c r="G557" i="1"/>
  <c r="I546" i="1"/>
  <c r="H545" i="1"/>
  <c r="H544" i="1" s="1"/>
  <c r="G546" i="1"/>
  <c r="I542" i="1"/>
  <c r="H541" i="1"/>
  <c r="H540" i="1" s="1"/>
  <c r="G542" i="1"/>
  <c r="G541" i="1" s="1"/>
  <c r="G540" i="1" s="1"/>
  <c r="I538" i="1"/>
  <c r="G538" i="1"/>
  <c r="I536" i="1"/>
  <c r="G536" i="1"/>
  <c r="I534" i="1"/>
  <c r="H533" i="1"/>
  <c r="G534" i="1"/>
  <c r="I529" i="1"/>
  <c r="G529" i="1"/>
  <c r="I527" i="1"/>
  <c r="G527" i="1"/>
  <c r="I525" i="1"/>
  <c r="G525" i="1"/>
  <c r="I523" i="1"/>
  <c r="G523" i="1"/>
  <c r="I519" i="1"/>
  <c r="G519" i="1"/>
  <c r="I518" i="1"/>
  <c r="G518" i="1"/>
  <c r="I516" i="1"/>
  <c r="G516" i="1"/>
  <c r="I514" i="1"/>
  <c r="H513" i="1"/>
  <c r="G514" i="1"/>
  <c r="I505" i="1"/>
  <c r="H505" i="1"/>
  <c r="G505" i="1"/>
  <c r="I503" i="1"/>
  <c r="H502" i="1"/>
  <c r="H476" i="1" s="1"/>
  <c r="G503" i="1"/>
  <c r="G502" i="1" s="1"/>
  <c r="G501" i="1" s="1"/>
  <c r="I498" i="1"/>
  <c r="G498" i="1"/>
  <c r="G497" i="1" s="1"/>
  <c r="I495" i="1"/>
  <c r="G495" i="1"/>
  <c r="I492" i="1"/>
  <c r="G492" i="1"/>
  <c r="I490" i="1"/>
  <c r="G490" i="1"/>
  <c r="I473" i="1"/>
  <c r="I472" i="1" s="1"/>
  <c r="H473" i="1"/>
  <c r="G473" i="1"/>
  <c r="G472" i="1" s="1"/>
  <c r="G471" i="1" s="1"/>
  <c r="G470" i="1" s="1"/>
  <c r="G469" i="1" s="1"/>
  <c r="G468" i="1" s="1"/>
  <c r="I466" i="1"/>
  <c r="H466" i="1"/>
  <c r="H465" i="1" s="1"/>
  <c r="H464" i="1" s="1"/>
  <c r="H463" i="1" s="1"/>
  <c r="H462" i="1" s="1"/>
  <c r="G466" i="1"/>
  <c r="G465" i="1" s="1"/>
  <c r="G464" i="1" s="1"/>
  <c r="G463" i="1" s="1"/>
  <c r="G462" i="1" s="1"/>
  <c r="I460" i="1"/>
  <c r="H460" i="1"/>
  <c r="H459" i="1" s="1"/>
  <c r="G460" i="1"/>
  <c r="G459" i="1" s="1"/>
  <c r="I455" i="1"/>
  <c r="G455" i="1"/>
  <c r="G454" i="1" s="1"/>
  <c r="I452" i="1"/>
  <c r="G452" i="1"/>
  <c r="I445" i="1"/>
  <c r="G438" i="1"/>
  <c r="G437" i="1" s="1"/>
  <c r="I442" i="1"/>
  <c r="I439" i="1"/>
  <c r="I435" i="1"/>
  <c r="H435" i="1"/>
  <c r="H434" i="1" s="1"/>
  <c r="H433" i="1" s="1"/>
  <c r="G435" i="1"/>
  <c r="G434" i="1" s="1"/>
  <c r="G433" i="1" s="1"/>
  <c r="I429" i="1"/>
  <c r="H427" i="1"/>
  <c r="G429" i="1"/>
  <c r="G428" i="1" s="1"/>
  <c r="G427" i="1" s="1"/>
  <c r="I425" i="1"/>
  <c r="H425" i="1"/>
  <c r="H424" i="1" s="1"/>
  <c r="G425" i="1"/>
  <c r="G424" i="1" s="1"/>
  <c r="I419" i="1"/>
  <c r="I418" i="1" s="1"/>
  <c r="H419" i="1"/>
  <c r="H418" i="1" s="1"/>
  <c r="H417" i="1" s="1"/>
  <c r="H416" i="1" s="1"/>
  <c r="H415" i="1" s="1"/>
  <c r="H414" i="1" s="1"/>
  <c r="G419" i="1"/>
  <c r="G418" i="1" s="1"/>
  <c r="G417" i="1" s="1"/>
  <c r="G416" i="1" s="1"/>
  <c r="G415" i="1" s="1"/>
  <c r="G414" i="1" s="1"/>
  <c r="I410" i="1"/>
  <c r="G410" i="1"/>
  <c r="G408" i="1" s="1"/>
  <c r="I405" i="1"/>
  <c r="I404" i="1" s="1"/>
  <c r="H405" i="1"/>
  <c r="H404" i="1" s="1"/>
  <c r="H403" i="1" s="1"/>
  <c r="G405" i="1"/>
  <c r="G404" i="1" s="1"/>
  <c r="G403" i="1" s="1"/>
  <c r="H389" i="1"/>
  <c r="H388" i="1" s="1"/>
  <c r="H387" i="1" s="1"/>
  <c r="G390" i="1"/>
  <c r="I389" i="1"/>
  <c r="I384" i="1"/>
  <c r="G384" i="1"/>
  <c r="I383" i="1"/>
  <c r="H382" i="1"/>
  <c r="G383" i="1"/>
  <c r="G382" i="1" s="1"/>
  <c r="I378" i="1"/>
  <c r="H376" i="1"/>
  <c r="G378" i="1"/>
  <c r="G377" i="1" s="1"/>
  <c r="G376" i="1" s="1"/>
  <c r="I373" i="1"/>
  <c r="H373" i="1"/>
  <c r="H372" i="1" s="1"/>
  <c r="G373" i="1"/>
  <c r="G372" i="1" s="1"/>
  <c r="I370" i="1"/>
  <c r="G370" i="1"/>
  <c r="I368" i="1"/>
  <c r="H368" i="1"/>
  <c r="G368" i="1"/>
  <c r="I366" i="1"/>
  <c r="H366" i="1"/>
  <c r="G366" i="1"/>
  <c r="I362" i="1"/>
  <c r="H361" i="1"/>
  <c r="G362" i="1"/>
  <c r="G361" i="1" s="1"/>
  <c r="I358" i="1"/>
  <c r="H358" i="1"/>
  <c r="H357" i="1" s="1"/>
  <c r="G358" i="1"/>
  <c r="G357" i="1" s="1"/>
  <c r="I352" i="1"/>
  <c r="G354" i="1"/>
  <c r="I350" i="1"/>
  <c r="H350" i="1"/>
  <c r="G350" i="1"/>
  <c r="I348" i="1"/>
  <c r="H348" i="1"/>
  <c r="G348" i="1"/>
  <c r="I346" i="1"/>
  <c r="H346" i="1"/>
  <c r="G346" i="1"/>
  <c r="I344" i="1"/>
  <c r="H344" i="1"/>
  <c r="G344" i="1"/>
  <c r="I340" i="1"/>
  <c r="H340" i="1"/>
  <c r="H339" i="1" s="1"/>
  <c r="G339" i="1"/>
  <c r="I335" i="1"/>
  <c r="H335" i="1"/>
  <c r="H334" i="1" s="1"/>
  <c r="G334" i="1"/>
  <c r="I325" i="1"/>
  <c r="H325" i="1"/>
  <c r="G325" i="1"/>
  <c r="I323" i="1"/>
  <c r="H323" i="1"/>
  <c r="G323" i="1"/>
  <c r="I321" i="1"/>
  <c r="H321" i="1"/>
  <c r="G321" i="1"/>
  <c r="I316" i="1"/>
  <c r="I315" i="1" s="1"/>
  <c r="H315" i="1"/>
  <c r="H314" i="1" s="1"/>
  <c r="G316" i="1"/>
  <c r="G315" i="1" s="1"/>
  <c r="G314" i="1" s="1"/>
  <c r="I312" i="1"/>
  <c r="H312" i="1"/>
  <c r="G312" i="1"/>
  <c r="I310" i="1"/>
  <c r="H310" i="1"/>
  <c r="G310" i="1"/>
  <c r="I308" i="1"/>
  <c r="H308" i="1"/>
  <c r="G308" i="1"/>
  <c r="I306" i="1"/>
  <c r="H306" i="1"/>
  <c r="G306" i="1"/>
  <c r="I304" i="1"/>
  <c r="H304" i="1"/>
  <c r="G304" i="1"/>
  <c r="I302" i="1"/>
  <c r="H302" i="1"/>
  <c r="G302" i="1"/>
  <c r="I300" i="1"/>
  <c r="H300" i="1"/>
  <c r="G300" i="1"/>
  <c r="H295" i="1"/>
  <c r="H294" i="1" s="1"/>
  <c r="G295" i="1"/>
  <c r="G294" i="1" s="1"/>
  <c r="I289" i="1"/>
  <c r="H289" i="1"/>
  <c r="G289" i="1"/>
  <c r="I287" i="1"/>
  <c r="H287" i="1"/>
  <c r="G287" i="1"/>
  <c r="I285" i="1"/>
  <c r="H285" i="1"/>
  <c r="G285" i="1"/>
  <c r="I283" i="1"/>
  <c r="H283" i="1"/>
  <c r="G283" i="1"/>
  <c r="I274" i="1"/>
  <c r="H274" i="1"/>
  <c r="H273" i="1" s="1"/>
  <c r="H272" i="1" s="1"/>
  <c r="H269" i="1" s="1"/>
  <c r="G274" i="1"/>
  <c r="G273" i="1" s="1"/>
  <c r="G272" i="1" s="1"/>
  <c r="I266" i="1"/>
  <c r="H266" i="1"/>
  <c r="H265" i="1" s="1"/>
  <c r="G266" i="1"/>
  <c r="G265" i="1" s="1"/>
  <c r="I263" i="1"/>
  <c r="H263" i="1"/>
  <c r="G263" i="1"/>
  <c r="I259" i="1"/>
  <c r="I258" i="1" s="1"/>
  <c r="I257" i="1" s="1"/>
  <c r="H259" i="1"/>
  <c r="H258" i="1" s="1"/>
  <c r="H257" i="1" s="1"/>
  <c r="G259" i="1"/>
  <c r="G258" i="1" s="1"/>
  <c r="G257" i="1" s="1"/>
  <c r="I255" i="1"/>
  <c r="H255" i="1"/>
  <c r="H254" i="1" s="1"/>
  <c r="G255" i="1"/>
  <c r="G254" i="1" s="1"/>
  <c r="I252" i="1"/>
  <c r="H252" i="1"/>
  <c r="H251" i="1" s="1"/>
  <c r="G252" i="1"/>
  <c r="G251" i="1" s="1"/>
  <c r="I245" i="1"/>
  <c r="H245" i="1"/>
  <c r="H244" i="1" s="1"/>
  <c r="G245" i="1"/>
  <c r="G244" i="1" s="1"/>
  <c r="I239" i="1"/>
  <c r="H239" i="1"/>
  <c r="H238" i="1" s="1"/>
  <c r="H237" i="1" s="1"/>
  <c r="G239" i="1"/>
  <c r="G238" i="1" s="1"/>
  <c r="G237" i="1" s="1"/>
  <c r="I235" i="1"/>
  <c r="H235" i="1"/>
  <c r="H234" i="1" s="1"/>
  <c r="G235" i="1"/>
  <c r="G234" i="1" s="1"/>
  <c r="I232" i="1"/>
  <c r="H232" i="1"/>
  <c r="H231" i="1" s="1"/>
  <c r="G232" i="1"/>
  <c r="G231" i="1" s="1"/>
  <c r="I226" i="1"/>
  <c r="H226" i="1"/>
  <c r="H225" i="1" s="1"/>
  <c r="H224" i="1" s="1"/>
  <c r="G226" i="1"/>
  <c r="G225" i="1" s="1"/>
  <c r="G224" i="1" s="1"/>
  <c r="I222" i="1"/>
  <c r="H222" i="1"/>
  <c r="H221" i="1" s="1"/>
  <c r="H220" i="1" s="1"/>
  <c r="G222" i="1"/>
  <c r="G221" i="1" s="1"/>
  <c r="G220" i="1" s="1"/>
  <c r="I218" i="1"/>
  <c r="H218" i="1"/>
  <c r="H217" i="1" s="1"/>
  <c r="G218" i="1"/>
  <c r="G217" i="1" s="1"/>
  <c r="I215" i="1"/>
  <c r="H215" i="1"/>
  <c r="G215" i="1"/>
  <c r="I213" i="1"/>
  <c r="H213" i="1"/>
  <c r="G213" i="1"/>
  <c r="I210" i="1"/>
  <c r="H210" i="1"/>
  <c r="G210" i="1"/>
  <c r="I209" i="1"/>
  <c r="H209" i="1"/>
  <c r="G209" i="1"/>
  <c r="I206" i="1"/>
  <c r="H206" i="1"/>
  <c r="H205" i="1" s="1"/>
  <c r="G206" i="1"/>
  <c r="G205" i="1" s="1"/>
  <c r="G204" i="1"/>
  <c r="I203" i="1"/>
  <c r="H203" i="1"/>
  <c r="H202" i="1" s="1"/>
  <c r="I196" i="1"/>
  <c r="H196" i="1"/>
  <c r="H195" i="1" s="1"/>
  <c r="H194" i="1" s="1"/>
  <c r="H193" i="1" s="1"/>
  <c r="G196" i="1"/>
  <c r="G195" i="1" s="1"/>
  <c r="G194" i="1" s="1"/>
  <c r="G193" i="1" s="1"/>
  <c r="I189" i="1"/>
  <c r="H189" i="1"/>
  <c r="H188" i="1" s="1"/>
  <c r="H187" i="1" s="1"/>
  <c r="G189" i="1"/>
  <c r="G188" i="1" s="1"/>
  <c r="G187" i="1" s="1"/>
  <c r="I185" i="1"/>
  <c r="H185" i="1"/>
  <c r="H184" i="1" s="1"/>
  <c r="H183" i="1" s="1"/>
  <c r="H182" i="1" s="1"/>
  <c r="G185" i="1"/>
  <c r="G184" i="1" s="1"/>
  <c r="G183" i="1" s="1"/>
  <c r="G182" i="1" s="1"/>
  <c r="I180" i="1"/>
  <c r="H180" i="1"/>
  <c r="G180" i="1"/>
  <c r="I178" i="1"/>
  <c r="H178" i="1"/>
  <c r="G178" i="1"/>
  <c r="I176" i="1"/>
  <c r="H176" i="1"/>
  <c r="G176" i="1"/>
  <c r="I174" i="1"/>
  <c r="H174" i="1"/>
  <c r="G174" i="1"/>
  <c r="I171" i="1"/>
  <c r="H171" i="1"/>
  <c r="H170" i="1" s="1"/>
  <c r="G171" i="1"/>
  <c r="G170" i="1" s="1"/>
  <c r="I163" i="1"/>
  <c r="I162" i="1" s="1"/>
  <c r="H163" i="1"/>
  <c r="H162" i="1" s="1"/>
  <c r="H161" i="1" s="1"/>
  <c r="G163" i="1"/>
  <c r="G162" i="1" s="1"/>
  <c r="G161" i="1" s="1"/>
  <c r="I159" i="1"/>
  <c r="H159" i="1"/>
  <c r="G159" i="1"/>
  <c r="I157" i="1"/>
  <c r="H157" i="1"/>
  <c r="G157" i="1"/>
  <c r="I155" i="1"/>
  <c r="H155" i="1"/>
  <c r="G155" i="1"/>
  <c r="G154" i="1"/>
  <c r="J154" i="1" s="1"/>
  <c r="I152" i="1"/>
  <c r="H152" i="1"/>
  <c r="I147" i="1"/>
  <c r="H147" i="1"/>
  <c r="G147" i="1"/>
  <c r="I145" i="1"/>
  <c r="H145" i="1"/>
  <c r="G145" i="1"/>
  <c r="I138" i="1"/>
  <c r="H138" i="1"/>
  <c r="G138" i="1"/>
  <c r="I132" i="1"/>
  <c r="H132" i="1"/>
  <c r="G132" i="1"/>
  <c r="I125" i="1"/>
  <c r="H125" i="1"/>
  <c r="G125" i="1"/>
  <c r="I123" i="1"/>
  <c r="H123" i="1"/>
  <c r="G123" i="1"/>
  <c r="I121" i="1"/>
  <c r="H121" i="1"/>
  <c r="G121" i="1"/>
  <c r="I119" i="1"/>
  <c r="G119" i="1"/>
  <c r="G113" i="1"/>
  <c r="I111" i="1"/>
  <c r="H111" i="1"/>
  <c r="H110" i="1" s="1"/>
  <c r="H109" i="1" s="1"/>
  <c r="H108" i="1" s="1"/>
  <c r="H107" i="1" s="1"/>
  <c r="H106" i="1" s="1"/>
  <c r="H105" i="1" s="1"/>
  <c r="I103" i="1"/>
  <c r="H103" i="1"/>
  <c r="G103" i="1"/>
  <c r="I96" i="1"/>
  <c r="H96" i="1"/>
  <c r="G96" i="1"/>
  <c r="I94" i="1"/>
  <c r="H94" i="1"/>
  <c r="G94" i="1"/>
  <c r="I90" i="1"/>
  <c r="H90" i="1"/>
  <c r="G90" i="1"/>
  <c r="H86" i="1"/>
  <c r="G86" i="1"/>
  <c r="J86" i="1" s="1"/>
  <c r="I81" i="1"/>
  <c r="H81" i="1"/>
  <c r="H80" i="1" s="1"/>
  <c r="H79" i="1" s="1"/>
  <c r="H78" i="1" s="1"/>
  <c r="G81" i="1"/>
  <c r="G80" i="1" s="1"/>
  <c r="G79" i="1" s="1"/>
  <c r="G78" i="1" s="1"/>
  <c r="I76" i="1"/>
  <c r="H76" i="1"/>
  <c r="G76" i="1"/>
  <c r="I74" i="1"/>
  <c r="H74" i="1"/>
  <c r="G74" i="1"/>
  <c r="I69" i="1"/>
  <c r="H69" i="1"/>
  <c r="H68" i="1" s="1"/>
  <c r="H67" i="1" s="1"/>
  <c r="G69" i="1"/>
  <c r="G68" i="1" s="1"/>
  <c r="G67" i="1" s="1"/>
  <c r="I65" i="1"/>
  <c r="H65" i="1"/>
  <c r="G65" i="1"/>
  <c r="I63" i="1"/>
  <c r="H63" i="1"/>
  <c r="G63" i="1"/>
  <c r="I56" i="1"/>
  <c r="H56" i="1"/>
  <c r="H55" i="1" s="1"/>
  <c r="H54" i="1" s="1"/>
  <c r="H53" i="1" s="1"/>
  <c r="H52" i="1" s="1"/>
  <c r="H51" i="1" s="1"/>
  <c r="G56" i="1"/>
  <c r="G55" i="1" s="1"/>
  <c r="G54" i="1" s="1"/>
  <c r="G53" i="1" s="1"/>
  <c r="G52" i="1" s="1"/>
  <c r="G51" i="1" s="1"/>
  <c r="I47" i="1"/>
  <c r="H47" i="1"/>
  <c r="H46" i="1" s="1"/>
  <c r="H45" i="1" s="1"/>
  <c r="G47" i="1"/>
  <c r="G46" i="1" s="1"/>
  <c r="G45" i="1" s="1"/>
  <c r="I42" i="1"/>
  <c r="H42" i="1"/>
  <c r="H41" i="1" s="1"/>
  <c r="H37" i="1" s="1"/>
  <c r="G42" i="1"/>
  <c r="G41" i="1" s="1"/>
  <c r="G37" i="1" s="1"/>
  <c r="I35" i="1"/>
  <c r="G35" i="1"/>
  <c r="I32" i="1"/>
  <c r="G32" i="1"/>
  <c r="I30" i="1"/>
  <c r="G30" i="1"/>
  <c r="I27" i="1"/>
  <c r="G27" i="1"/>
  <c r="I24" i="1"/>
  <c r="H24" i="1"/>
  <c r="G24" i="1"/>
  <c r="I19" i="1"/>
  <c r="H19" i="1"/>
  <c r="H18" i="1" s="1"/>
  <c r="H17" i="1" s="1"/>
  <c r="G19" i="1"/>
  <c r="G18" i="1" s="1"/>
  <c r="G17" i="1" s="1"/>
  <c r="I12" i="1"/>
  <c r="H12" i="1"/>
  <c r="H11" i="1" s="1"/>
  <c r="H10" i="1" s="1"/>
  <c r="H9" i="1" s="1"/>
  <c r="H8" i="1" s="1"/>
  <c r="H7" i="1" s="1"/>
  <c r="G12" i="1"/>
  <c r="G11" i="1" s="1"/>
  <c r="G10" i="1" s="1"/>
  <c r="G9" i="1" s="1"/>
  <c r="G8" i="1" s="1"/>
  <c r="G7" i="1" s="1"/>
  <c r="F455" i="1"/>
  <c r="G8" i="21" l="1"/>
  <c r="F8" i="21"/>
  <c r="K86" i="1"/>
  <c r="H85" i="1"/>
  <c r="H84" i="1" s="1"/>
  <c r="I85" i="1"/>
  <c r="J809" i="1"/>
  <c r="G144" i="1"/>
  <c r="G143" i="1" s="1"/>
  <c r="I644" i="1"/>
  <c r="K644" i="1" s="1"/>
  <c r="H739" i="1"/>
  <c r="G513" i="1"/>
  <c r="I556" i="1"/>
  <c r="I555" i="1" s="1"/>
  <c r="I739" i="1"/>
  <c r="G773" i="1"/>
  <c r="G772" i="1" s="1"/>
  <c r="G771" i="1" s="1"/>
  <c r="G770" i="1" s="1"/>
  <c r="G769" i="1" s="1"/>
  <c r="G320" i="1"/>
  <c r="G319" i="1" s="1"/>
  <c r="J591" i="1"/>
  <c r="G73" i="1"/>
  <c r="G72" i="1" s="1"/>
  <c r="G556" i="1"/>
  <c r="G555" i="1" s="1"/>
  <c r="G554" i="1" s="1"/>
  <c r="G553" i="1" s="1"/>
  <c r="G552" i="1" s="1"/>
  <c r="J628" i="1"/>
  <c r="J708" i="1"/>
  <c r="J718" i="1"/>
  <c r="J803" i="1"/>
  <c r="H118" i="1"/>
  <c r="H117" i="1" s="1"/>
  <c r="H116" i="1" s="1"/>
  <c r="H115" i="1" s="1"/>
  <c r="G152" i="1"/>
  <c r="J152" i="1" s="1"/>
  <c r="H208" i="1"/>
  <c r="H201" i="1" s="1"/>
  <c r="G522" i="1"/>
  <c r="G118" i="1"/>
  <c r="G117" i="1" s="1"/>
  <c r="G116" i="1" s="1"/>
  <c r="G115" i="1" s="1"/>
  <c r="G208" i="1"/>
  <c r="I417" i="1"/>
  <c r="J418" i="1"/>
  <c r="K418" i="1"/>
  <c r="I757" i="1"/>
  <c r="J758" i="1"/>
  <c r="K758" i="1"/>
  <c r="I471" i="1"/>
  <c r="J472" i="1"/>
  <c r="I161" i="1"/>
  <c r="J162" i="1"/>
  <c r="K162" i="1"/>
  <c r="J24" i="1"/>
  <c r="K24" i="1"/>
  <c r="J35" i="1"/>
  <c r="J63" i="1"/>
  <c r="K63" i="1"/>
  <c r="G111" i="1"/>
  <c r="G110" i="1" s="1"/>
  <c r="G109" i="1" s="1"/>
  <c r="G108" i="1" s="1"/>
  <c r="G107" i="1" s="1"/>
  <c r="G106" i="1" s="1"/>
  <c r="G105" i="1" s="1"/>
  <c r="J113" i="1"/>
  <c r="I41" i="1"/>
  <c r="J42" i="1"/>
  <c r="K42" i="1"/>
  <c r="J65" i="1"/>
  <c r="K65" i="1"/>
  <c r="I80" i="1"/>
  <c r="J81" i="1"/>
  <c r="J94" i="1"/>
  <c r="K94" i="1"/>
  <c r="I110" i="1"/>
  <c r="K111" i="1"/>
  <c r="J119" i="1"/>
  <c r="K119" i="1"/>
  <c r="J132" i="1"/>
  <c r="I11" i="1"/>
  <c r="J12" i="1"/>
  <c r="K12" i="1"/>
  <c r="J27" i="1"/>
  <c r="K27" i="1"/>
  <c r="J32" i="1"/>
  <c r="K32" i="1"/>
  <c r="I46" i="1"/>
  <c r="J47" i="1"/>
  <c r="I68" i="1"/>
  <c r="J69" i="1"/>
  <c r="K69" i="1"/>
  <c r="J96" i="1"/>
  <c r="K96" i="1"/>
  <c r="J121" i="1"/>
  <c r="K121" i="1"/>
  <c r="J138" i="1"/>
  <c r="J157" i="1"/>
  <c r="K157" i="1"/>
  <c r="J176" i="1"/>
  <c r="I184" i="1"/>
  <c r="J185" i="1"/>
  <c r="I202" i="1"/>
  <c r="I205" i="1"/>
  <c r="J206" i="1"/>
  <c r="J210" i="1"/>
  <c r="K210" i="1"/>
  <c r="I225" i="1"/>
  <c r="J226" i="1"/>
  <c r="K226" i="1"/>
  <c r="I244" i="1"/>
  <c r="J245" i="1"/>
  <c r="K245" i="1"/>
  <c r="J263" i="1"/>
  <c r="K263" i="1"/>
  <c r="J285" i="1"/>
  <c r="K285" i="1"/>
  <c r="J300" i="1"/>
  <c r="J308" i="1"/>
  <c r="K308" i="1"/>
  <c r="J323" i="1"/>
  <c r="K323" i="1"/>
  <c r="J344" i="1"/>
  <c r="K344" i="1"/>
  <c r="J368" i="1"/>
  <c r="I377" i="1"/>
  <c r="J378" i="1"/>
  <c r="J405" i="1"/>
  <c r="K405" i="1"/>
  <c r="I434" i="1"/>
  <c r="J435" i="1"/>
  <c r="K435" i="1"/>
  <c r="J445" i="1"/>
  <c r="K445" i="1"/>
  <c r="I454" i="1"/>
  <c r="I451" i="1" s="1"/>
  <c r="J455" i="1"/>
  <c r="K455" i="1"/>
  <c r="K514" i="1"/>
  <c r="J514" i="1"/>
  <c r="K518" i="1"/>
  <c r="J518" i="1"/>
  <c r="I522" i="1"/>
  <c r="J523" i="1"/>
  <c r="K523" i="1"/>
  <c r="J527" i="1"/>
  <c r="K527" i="1"/>
  <c r="I541" i="1"/>
  <c r="K542" i="1"/>
  <c r="J542" i="1"/>
  <c r="I563" i="1"/>
  <c r="J564" i="1"/>
  <c r="J583" i="1"/>
  <c r="K583" i="1"/>
  <c r="J587" i="1"/>
  <c r="K587" i="1"/>
  <c r="G593" i="1"/>
  <c r="J593" i="1" s="1"/>
  <c r="J594" i="1"/>
  <c r="I607" i="1"/>
  <c r="K608" i="1"/>
  <c r="J608" i="1"/>
  <c r="K622" i="1"/>
  <c r="J622" i="1"/>
  <c r="J630" i="1"/>
  <c r="K630" i="1"/>
  <c r="J638" i="1"/>
  <c r="K638" i="1"/>
  <c r="K649" i="1"/>
  <c r="J649" i="1"/>
  <c r="I662" i="1"/>
  <c r="J663" i="1"/>
  <c r="K663" i="1"/>
  <c r="I672" i="1"/>
  <c r="J672" i="1" s="1"/>
  <c r="J673" i="1"/>
  <c r="G692" i="1"/>
  <c r="J692" i="1" s="1"/>
  <c r="J693" i="1"/>
  <c r="G700" i="1"/>
  <c r="G699" i="1" s="1"/>
  <c r="J701" i="1"/>
  <c r="I702" i="1"/>
  <c r="J703" i="1"/>
  <c r="J745" i="1"/>
  <c r="K745" i="1"/>
  <c r="K774" i="1"/>
  <c r="J774" i="1"/>
  <c r="I794" i="1"/>
  <c r="J795" i="1"/>
  <c r="H282" i="1"/>
  <c r="H281" i="1" s="1"/>
  <c r="H280" i="1" s="1"/>
  <c r="H279" i="1" s="1"/>
  <c r="H320" i="1"/>
  <c r="H319" i="1" s="1"/>
  <c r="G578" i="1"/>
  <c r="G577" i="1" s="1"/>
  <c r="G619" i="1"/>
  <c r="G618" i="1" s="1"/>
  <c r="I627" i="1"/>
  <c r="J706" i="1"/>
  <c r="J713" i="1"/>
  <c r="G739" i="1"/>
  <c r="J767" i="1"/>
  <c r="I55" i="1"/>
  <c r="J56" i="1"/>
  <c r="J74" i="1"/>
  <c r="K74" i="1"/>
  <c r="J103" i="1"/>
  <c r="J123" i="1"/>
  <c r="I144" i="1"/>
  <c r="J145" i="1"/>
  <c r="J159" i="1"/>
  <c r="J163" i="1"/>
  <c r="K163" i="1"/>
  <c r="J178" i="1"/>
  <c r="I188" i="1"/>
  <c r="J189" i="1"/>
  <c r="K189" i="1"/>
  <c r="J213" i="1"/>
  <c r="I231" i="1"/>
  <c r="J232" i="1"/>
  <c r="I251" i="1"/>
  <c r="J252" i="1"/>
  <c r="J257" i="1"/>
  <c r="I265" i="1"/>
  <c r="I262" i="1" s="1"/>
  <c r="J266" i="1"/>
  <c r="J287" i="1"/>
  <c r="K287" i="1"/>
  <c r="J302" i="1"/>
  <c r="J310" i="1"/>
  <c r="I314" i="1"/>
  <c r="J315" i="1"/>
  <c r="J325" i="1"/>
  <c r="J346" i="1"/>
  <c r="H352" i="1"/>
  <c r="K352" i="1" s="1"/>
  <c r="K354" i="1"/>
  <c r="I357" i="1"/>
  <c r="J358" i="1"/>
  <c r="I382" i="1"/>
  <c r="J383" i="1"/>
  <c r="G389" i="1"/>
  <c r="G388" i="1" s="1"/>
  <c r="G387" i="1" s="1"/>
  <c r="J390" i="1"/>
  <c r="J419" i="1"/>
  <c r="K419" i="1"/>
  <c r="I459" i="1"/>
  <c r="J460" i="1"/>
  <c r="J473" i="1"/>
  <c r="J492" i="1"/>
  <c r="K492" i="1"/>
  <c r="I497" i="1"/>
  <c r="J497" i="1" s="1"/>
  <c r="J498" i="1"/>
  <c r="K536" i="1"/>
  <c r="J536" i="1"/>
  <c r="I545" i="1"/>
  <c r="K546" i="1"/>
  <c r="J546" i="1"/>
  <c r="J557" i="1"/>
  <c r="K557" i="1"/>
  <c r="I572" i="1"/>
  <c r="J573" i="1"/>
  <c r="K573" i="1"/>
  <c r="I601" i="1"/>
  <c r="K602" i="1"/>
  <c r="J602" i="1"/>
  <c r="I615" i="1"/>
  <c r="K616" i="1"/>
  <c r="J616" i="1"/>
  <c r="I680" i="1"/>
  <c r="J681" i="1"/>
  <c r="K692" i="1"/>
  <c r="I699" i="1"/>
  <c r="K700" i="1"/>
  <c r="J779" i="1"/>
  <c r="K779" i="1"/>
  <c r="G807" i="1"/>
  <c r="J807" i="1" s="1"/>
  <c r="J808" i="1"/>
  <c r="I479" i="1"/>
  <c r="J480" i="1"/>
  <c r="G365" i="1"/>
  <c r="G533" i="1"/>
  <c r="I18" i="1"/>
  <c r="J19" i="1"/>
  <c r="K19" i="1"/>
  <c r="J30" i="1"/>
  <c r="J76" i="1"/>
  <c r="K76" i="1"/>
  <c r="J90" i="1"/>
  <c r="K90" i="1"/>
  <c r="J125" i="1"/>
  <c r="K125" i="1"/>
  <c r="J147" i="1"/>
  <c r="K147" i="1"/>
  <c r="I170" i="1"/>
  <c r="J171" i="1"/>
  <c r="K171" i="1"/>
  <c r="J180" i="1"/>
  <c r="I195" i="1"/>
  <c r="J196" i="1"/>
  <c r="K196" i="1"/>
  <c r="J215" i="1"/>
  <c r="K215" i="1"/>
  <c r="I217" i="1"/>
  <c r="J218" i="1"/>
  <c r="K218" i="1"/>
  <c r="I234" i="1"/>
  <c r="J235" i="1"/>
  <c r="I254" i="1"/>
  <c r="J255" i="1"/>
  <c r="J258" i="1"/>
  <c r="I273" i="1"/>
  <c r="J274" i="1"/>
  <c r="K274" i="1"/>
  <c r="J289" i="1"/>
  <c r="J304" i="1"/>
  <c r="J312" i="1"/>
  <c r="J316" i="1"/>
  <c r="I334" i="1"/>
  <c r="J335" i="1"/>
  <c r="J348" i="1"/>
  <c r="K348" i="1"/>
  <c r="G352" i="1"/>
  <c r="J352" i="1" s="1"/>
  <c r="J354" i="1"/>
  <c r="I361" i="1"/>
  <c r="J362" i="1"/>
  <c r="J370" i="1"/>
  <c r="I388" i="1"/>
  <c r="I409" i="1"/>
  <c r="J410" i="1"/>
  <c r="I424" i="1"/>
  <c r="J425" i="1"/>
  <c r="J442" i="1"/>
  <c r="K442" i="1"/>
  <c r="J452" i="1"/>
  <c r="I465" i="1"/>
  <c r="J466" i="1"/>
  <c r="K466" i="1"/>
  <c r="I502" i="1"/>
  <c r="I501" i="1" s="1"/>
  <c r="J503" i="1"/>
  <c r="K503" i="1"/>
  <c r="K516" i="1"/>
  <c r="J516" i="1"/>
  <c r="J519" i="1"/>
  <c r="K519" i="1"/>
  <c r="J525" i="1"/>
  <c r="K525" i="1"/>
  <c r="J529" i="1"/>
  <c r="K529" i="1"/>
  <c r="I578" i="1"/>
  <c r="J579" i="1"/>
  <c r="K579" i="1"/>
  <c r="J585" i="1"/>
  <c r="K585" i="1"/>
  <c r="K620" i="1"/>
  <c r="J620" i="1"/>
  <c r="K624" i="1"/>
  <c r="J624" i="1"/>
  <c r="K647" i="1"/>
  <c r="J647" i="1"/>
  <c r="J670" i="1"/>
  <c r="K670" i="1"/>
  <c r="I688" i="1"/>
  <c r="J689" i="1"/>
  <c r="K689" i="1"/>
  <c r="J740" i="1"/>
  <c r="K740" i="1"/>
  <c r="G750" i="1"/>
  <c r="J750" i="1" s="1"/>
  <c r="J751" i="1"/>
  <c r="J759" i="1"/>
  <c r="K759" i="1"/>
  <c r="K776" i="1"/>
  <c r="J776" i="1"/>
  <c r="K780" i="1"/>
  <c r="J780" i="1"/>
  <c r="G800" i="1"/>
  <c r="J801" i="1"/>
  <c r="K807" i="1"/>
  <c r="I392" i="1"/>
  <c r="J393" i="1"/>
  <c r="K393" i="1"/>
  <c r="H144" i="1"/>
  <c r="H143" i="1" s="1"/>
  <c r="I208" i="1"/>
  <c r="G702" i="1"/>
  <c r="J705" i="1"/>
  <c r="K152" i="1"/>
  <c r="J155" i="1"/>
  <c r="K155" i="1"/>
  <c r="I173" i="1"/>
  <c r="J174" i="1"/>
  <c r="G203" i="1"/>
  <c r="G202" i="1" s="1"/>
  <c r="J204" i="1"/>
  <c r="J209" i="1"/>
  <c r="K209" i="1"/>
  <c r="I221" i="1"/>
  <c r="J222" i="1"/>
  <c r="I238" i="1"/>
  <c r="J239" i="1"/>
  <c r="J259" i="1"/>
  <c r="J283" i="1"/>
  <c r="K283" i="1"/>
  <c r="J306" i="1"/>
  <c r="J321" i="1"/>
  <c r="K321" i="1"/>
  <c r="I320" i="1"/>
  <c r="I319" i="1" s="1"/>
  <c r="I339" i="1"/>
  <c r="J340" i="1"/>
  <c r="J350" i="1"/>
  <c r="J366" i="1"/>
  <c r="K366" i="1"/>
  <c r="I372" i="1"/>
  <c r="J373" i="1"/>
  <c r="K373" i="1"/>
  <c r="J384" i="1"/>
  <c r="I403" i="1"/>
  <c r="J404" i="1"/>
  <c r="K404" i="1"/>
  <c r="I428" i="1"/>
  <c r="J429" i="1"/>
  <c r="J439" i="1"/>
  <c r="K439" i="1"/>
  <c r="J490" i="1"/>
  <c r="K490" i="1"/>
  <c r="J495" i="1"/>
  <c r="K495" i="1"/>
  <c r="I533" i="1"/>
  <c r="K534" i="1"/>
  <c r="J534" i="1"/>
  <c r="K538" i="1"/>
  <c r="J538" i="1"/>
  <c r="J559" i="1"/>
  <c r="K559" i="1"/>
  <c r="K604" i="1"/>
  <c r="J604" i="1"/>
  <c r="I636" i="1"/>
  <c r="K637" i="1"/>
  <c r="J637" i="1"/>
  <c r="I653" i="1"/>
  <c r="J653" i="1" s="1"/>
  <c r="J654" i="1"/>
  <c r="G696" i="1"/>
  <c r="J696" i="1" s="1"/>
  <c r="J697" i="1"/>
  <c r="I733" i="1"/>
  <c r="J734" i="1"/>
  <c r="K734" i="1"/>
  <c r="J742" i="1"/>
  <c r="K742" i="1"/>
  <c r="G747" i="1"/>
  <c r="J747" i="1" s="1"/>
  <c r="J748" i="1"/>
  <c r="I765" i="1"/>
  <c r="J766" i="1"/>
  <c r="I788" i="1"/>
  <c r="J789" i="1"/>
  <c r="K789" i="1"/>
  <c r="K800" i="1"/>
  <c r="J505" i="1"/>
  <c r="G669" i="1"/>
  <c r="G668" i="1" s="1"/>
  <c r="G667" i="1" s="1"/>
  <c r="G666" i="1" s="1"/>
  <c r="G665" i="1" s="1"/>
  <c r="G657" i="1" s="1"/>
  <c r="I773" i="1"/>
  <c r="I772" i="1" s="1"/>
  <c r="J805" i="1"/>
  <c r="H472" i="1"/>
  <c r="H471" i="1" s="1"/>
  <c r="H470" i="1" s="1"/>
  <c r="H469" i="1" s="1"/>
  <c r="H468" i="1" s="1"/>
  <c r="H365" i="1"/>
  <c r="I365" i="1"/>
  <c r="H772" i="1"/>
  <c r="H771" i="1" s="1"/>
  <c r="H770" i="1" s="1"/>
  <c r="H769" i="1" s="1"/>
  <c r="H299" i="1"/>
  <c r="H298" i="1" s="1"/>
  <c r="H293" i="1" s="1"/>
  <c r="H292" i="1" s="1"/>
  <c r="G299" i="1"/>
  <c r="G298" i="1" s="1"/>
  <c r="G293" i="1" s="1"/>
  <c r="G292" i="1" s="1"/>
  <c r="I299" i="1"/>
  <c r="H356" i="1"/>
  <c r="G282" i="1"/>
  <c r="G281" i="1" s="1"/>
  <c r="G280" i="1" s="1"/>
  <c r="G279" i="1" s="1"/>
  <c r="G23" i="1"/>
  <c r="G22" i="1" s="1"/>
  <c r="G16" i="1" s="1"/>
  <c r="G15" i="1" s="1"/>
  <c r="G14" i="1" s="1"/>
  <c r="G85" i="1"/>
  <c r="G84" i="1" s="1"/>
  <c r="I282" i="1"/>
  <c r="I151" i="1"/>
  <c r="I150" i="1" s="1"/>
  <c r="H799" i="1"/>
  <c r="H798" i="1" s="1"/>
  <c r="H797" i="1" s="1"/>
  <c r="G356" i="1"/>
  <c r="H173" i="1"/>
  <c r="H169" i="1" s="1"/>
  <c r="H168" i="1" s="1"/>
  <c r="H167" i="1" s="1"/>
  <c r="H166" i="1" s="1"/>
  <c r="H151" i="1"/>
  <c r="H150" i="1" s="1"/>
  <c r="H149" i="1" s="1"/>
  <c r="H73" i="1"/>
  <c r="H72" i="1" s="1"/>
  <c r="H62" i="1"/>
  <c r="H61" i="1" s="1"/>
  <c r="I691" i="1"/>
  <c r="I513" i="1"/>
  <c r="I118" i="1"/>
  <c r="I73" i="1"/>
  <c r="I62" i="1"/>
  <c r="I23" i="1"/>
  <c r="G545" i="1"/>
  <c r="G544" i="1" s="1"/>
  <c r="G62" i="1"/>
  <c r="G61" i="1" s="1"/>
  <c r="I619" i="1"/>
  <c r="I744" i="1"/>
  <c r="I408" i="1"/>
  <c r="H489" i="1"/>
  <c r="H488" i="1" s="1"/>
  <c r="H691" i="1"/>
  <c r="H687" i="1" s="1"/>
  <c r="H686" i="1" s="1"/>
  <c r="H685" i="1" s="1"/>
  <c r="H684" i="1" s="1"/>
  <c r="G489" i="1"/>
  <c r="G488" i="1" s="1"/>
  <c r="G487" i="1" s="1"/>
  <c r="G486" i="1" s="1"/>
  <c r="G485" i="1" s="1"/>
  <c r="G785" i="1"/>
  <c r="G784" i="1" s="1"/>
  <c r="G786" i="1"/>
  <c r="G230" i="1"/>
  <c r="G262" i="1"/>
  <c r="G261" i="1" s="1"/>
  <c r="G627" i="1"/>
  <c r="G626" i="1" s="1"/>
  <c r="G601" i="1"/>
  <c r="G600" i="1" s="1"/>
  <c r="H613" i="1"/>
  <c r="H612" i="1" s="1"/>
  <c r="H611" i="1" s="1"/>
  <c r="H610" i="1" s="1"/>
  <c r="H262" i="1"/>
  <c r="H261" i="1" s="1"/>
  <c r="H601" i="1"/>
  <c r="H600" i="1" s="1"/>
  <c r="H402" i="1"/>
  <c r="H401" i="1" s="1"/>
  <c r="H400" i="1" s="1"/>
  <c r="H399" i="1" s="1"/>
  <c r="H398" i="1" s="1"/>
  <c r="H397" i="1" s="1"/>
  <c r="I799" i="1"/>
  <c r="G409" i="1"/>
  <c r="H744" i="1"/>
  <c r="H786" i="1"/>
  <c r="H785" i="1"/>
  <c r="H784" i="1" s="1"/>
  <c r="G402" i="1"/>
  <c r="G401" i="1" s="1"/>
  <c r="G400" i="1" s="1"/>
  <c r="G399" i="1" s="1"/>
  <c r="G398" i="1" s="1"/>
  <c r="G397" i="1" s="1"/>
  <c r="H590" i="1"/>
  <c r="H589" i="1" s="1"/>
  <c r="H643" i="1"/>
  <c r="H642" i="1" s="1"/>
  <c r="H641" i="1" s="1"/>
  <c r="H640" i="1" s="1"/>
  <c r="G375" i="1"/>
  <c r="H501" i="1"/>
  <c r="G644" i="1"/>
  <c r="G643" i="1" s="1"/>
  <c r="G642" i="1" s="1"/>
  <c r="G641" i="1" s="1"/>
  <c r="G640" i="1" s="1"/>
  <c r="H669" i="1"/>
  <c r="H668" i="1" s="1"/>
  <c r="H667" i="1" s="1"/>
  <c r="H666" i="1" s="1"/>
  <c r="H665" i="1" s="1"/>
  <c r="H657" i="1" s="1"/>
  <c r="H512" i="1"/>
  <c r="H511" i="1" s="1"/>
  <c r="H510" i="1" s="1"/>
  <c r="H509" i="1" s="1"/>
  <c r="G191" i="1"/>
  <c r="G192" i="1"/>
  <c r="G250" i="1"/>
  <c r="G249" i="1" s="1"/>
  <c r="G423" i="1"/>
  <c r="G422" i="1" s="1"/>
  <c r="G421" i="1" s="1"/>
  <c r="I590" i="1"/>
  <c r="H230" i="1"/>
  <c r="H554" i="1"/>
  <c r="H553" i="1" s="1"/>
  <c r="H552" i="1" s="1"/>
  <c r="H423" i="1"/>
  <c r="H191" i="1"/>
  <c r="H192" i="1"/>
  <c r="H250" i="1"/>
  <c r="H249" i="1" s="1"/>
  <c r="H375" i="1"/>
  <c r="H23" i="1"/>
  <c r="H22" i="1" s="1"/>
  <c r="H16" i="1" s="1"/>
  <c r="H15" i="1" s="1"/>
  <c r="H14" i="1" s="1"/>
  <c r="H451" i="1"/>
  <c r="H450" i="1" s="1"/>
  <c r="H449" i="1" s="1"/>
  <c r="H448" i="1" s="1"/>
  <c r="G173" i="1"/>
  <c r="G169" i="1" s="1"/>
  <c r="G168" i="1" s="1"/>
  <c r="G167" i="1" s="1"/>
  <c r="G166" i="1" s="1"/>
  <c r="I438" i="1"/>
  <c r="G131" i="1"/>
  <c r="G130" i="1" s="1"/>
  <c r="G129" i="1" s="1"/>
  <c r="G128" i="1" s="1"/>
  <c r="H131" i="1"/>
  <c r="H130" i="1" s="1"/>
  <c r="H129" i="1" s="1"/>
  <c r="H128" i="1" s="1"/>
  <c r="H438" i="1"/>
  <c r="H437" i="1" s="1"/>
  <c r="I131" i="1"/>
  <c r="G451" i="1"/>
  <c r="G450" i="1" s="1"/>
  <c r="G449" i="1" s="1"/>
  <c r="G448" i="1" s="1"/>
  <c r="F53" i="20"/>
  <c r="C54" i="20"/>
  <c r="C53" i="20" l="1"/>
  <c r="N53" i="20"/>
  <c r="K53" i="20" s="1"/>
  <c r="G60" i="1"/>
  <c r="G59" i="1" s="1"/>
  <c r="I169" i="1"/>
  <c r="J169" i="1" s="1"/>
  <c r="I250" i="1"/>
  <c r="I249" i="1" s="1"/>
  <c r="G590" i="1"/>
  <c r="G589" i="1" s="1"/>
  <c r="G576" i="1" s="1"/>
  <c r="G569" i="1" s="1"/>
  <c r="G568" i="1" s="1"/>
  <c r="G151" i="1"/>
  <c r="G150" i="1" s="1"/>
  <c r="G149" i="1" s="1"/>
  <c r="G142" i="1" s="1"/>
  <c r="G141" i="1" s="1"/>
  <c r="G140" i="1" s="1"/>
  <c r="G114" i="1" s="1"/>
  <c r="G201" i="1"/>
  <c r="G200" i="1" s="1"/>
  <c r="G199" i="1" s="1"/>
  <c r="G198" i="1" s="1"/>
  <c r="J389" i="1"/>
  <c r="K556" i="1"/>
  <c r="I356" i="1"/>
  <c r="J356" i="1" s="1"/>
  <c r="J739" i="1"/>
  <c r="G512" i="1"/>
  <c r="G511" i="1" s="1"/>
  <c r="G510" i="1" s="1"/>
  <c r="G509" i="1" s="1"/>
  <c r="K739" i="1"/>
  <c r="I669" i="1"/>
  <c r="J669" i="1" s="1"/>
  <c r="J700" i="1"/>
  <c r="J556" i="1"/>
  <c r="H333" i="1"/>
  <c r="H332" i="1" s="1"/>
  <c r="H331" i="1" s="1"/>
  <c r="H330" i="1" s="1"/>
  <c r="H329" i="1" s="1"/>
  <c r="H738" i="1"/>
  <c r="H737" i="1" s="1"/>
  <c r="H730" i="1" s="1"/>
  <c r="H729" i="1" s="1"/>
  <c r="H683" i="1" s="1"/>
  <c r="H656" i="1" s="1"/>
  <c r="I643" i="1"/>
  <c r="I642" i="1" s="1"/>
  <c r="G691" i="1"/>
  <c r="G687" i="1" s="1"/>
  <c r="G686" i="1" s="1"/>
  <c r="G685" i="1" s="1"/>
  <c r="G684" i="1" s="1"/>
  <c r="I489" i="1"/>
  <c r="K489" i="1" s="1"/>
  <c r="I333" i="1"/>
  <c r="G799" i="1"/>
  <c r="G798" i="1" s="1"/>
  <c r="G797" i="1" s="1"/>
  <c r="G783" i="1" s="1"/>
  <c r="G782" i="1" s="1"/>
  <c r="G744" i="1"/>
  <c r="G738" i="1" s="1"/>
  <c r="G737" i="1" s="1"/>
  <c r="G730" i="1" s="1"/>
  <c r="G729" i="1" s="1"/>
  <c r="J800" i="1"/>
  <c r="I149" i="1"/>
  <c r="K150" i="1"/>
  <c r="J319" i="1"/>
  <c r="K319" i="1"/>
  <c r="I402" i="1"/>
  <c r="J408" i="1"/>
  <c r="J513" i="1"/>
  <c r="K513" i="1"/>
  <c r="I298" i="1"/>
  <c r="J299" i="1"/>
  <c r="K299" i="1"/>
  <c r="J403" i="1"/>
  <c r="K403" i="1"/>
  <c r="I464" i="1"/>
  <c r="J465" i="1"/>
  <c r="K465" i="1"/>
  <c r="J501" i="1"/>
  <c r="K501" i="1"/>
  <c r="I61" i="1"/>
  <c r="J62" i="1"/>
  <c r="K62" i="1"/>
  <c r="I732" i="1"/>
  <c r="J733" i="1"/>
  <c r="K733" i="1"/>
  <c r="J533" i="1"/>
  <c r="K533" i="1"/>
  <c r="I237" i="1"/>
  <c r="J238" i="1"/>
  <c r="J173" i="1"/>
  <c r="J208" i="1"/>
  <c r="K208" i="1"/>
  <c r="I391" i="1"/>
  <c r="J392" i="1"/>
  <c r="K392" i="1"/>
  <c r="J424" i="1"/>
  <c r="J217" i="1"/>
  <c r="K217" i="1"/>
  <c r="J479" i="1"/>
  <c r="I478" i="1"/>
  <c r="I571" i="1"/>
  <c r="J572" i="1"/>
  <c r="K572" i="1"/>
  <c r="J459" i="1"/>
  <c r="J265" i="1"/>
  <c r="J231" i="1"/>
  <c r="I626" i="1"/>
  <c r="J627" i="1"/>
  <c r="K627" i="1"/>
  <c r="I540" i="1"/>
  <c r="J541" i="1"/>
  <c r="K541" i="1"/>
  <c r="J454" i="1"/>
  <c r="K454" i="1"/>
  <c r="I224" i="1"/>
  <c r="J225" i="1"/>
  <c r="K225" i="1"/>
  <c r="J202" i="1"/>
  <c r="I67" i="1"/>
  <c r="J68" i="1"/>
  <c r="K68" i="1"/>
  <c r="J161" i="1"/>
  <c r="K161" i="1"/>
  <c r="I416" i="1"/>
  <c r="J417" i="1"/>
  <c r="K417" i="1"/>
  <c r="J111" i="1"/>
  <c r="I72" i="1"/>
  <c r="J73" i="1"/>
  <c r="K73" i="1"/>
  <c r="I764" i="1"/>
  <c r="J765" i="1"/>
  <c r="J339" i="1"/>
  <c r="I450" i="1"/>
  <c r="J451" i="1"/>
  <c r="K451" i="1"/>
  <c r="I437" i="1"/>
  <c r="J438" i="1"/>
  <c r="K438" i="1"/>
  <c r="I589" i="1"/>
  <c r="I618" i="1"/>
  <c r="J619" i="1"/>
  <c r="K619" i="1"/>
  <c r="I22" i="1"/>
  <c r="J23" i="1"/>
  <c r="K23" i="1"/>
  <c r="I84" i="1"/>
  <c r="J85" i="1"/>
  <c r="K85" i="1"/>
  <c r="I281" i="1"/>
  <c r="J282" i="1"/>
  <c r="K282" i="1"/>
  <c r="I771" i="1"/>
  <c r="K772" i="1"/>
  <c r="J772" i="1"/>
  <c r="J773" i="1"/>
  <c r="K773" i="1"/>
  <c r="I787" i="1"/>
  <c r="K788" i="1"/>
  <c r="J788" i="1"/>
  <c r="I635" i="1"/>
  <c r="J636" i="1"/>
  <c r="K636" i="1"/>
  <c r="I220" i="1"/>
  <c r="J221" i="1"/>
  <c r="I577" i="1"/>
  <c r="J578" i="1"/>
  <c r="K578" i="1"/>
  <c r="J409" i="1"/>
  <c r="J361" i="1"/>
  <c r="I17" i="1"/>
  <c r="J18" i="1"/>
  <c r="K18" i="1"/>
  <c r="J699" i="1"/>
  <c r="K699" i="1"/>
  <c r="I679" i="1"/>
  <c r="J680" i="1"/>
  <c r="J382" i="1"/>
  <c r="J314" i="1"/>
  <c r="I54" i="1"/>
  <c r="J55" i="1"/>
  <c r="I793" i="1"/>
  <c r="J794" i="1"/>
  <c r="I183" i="1"/>
  <c r="J184" i="1"/>
  <c r="I45" i="1"/>
  <c r="J46" i="1"/>
  <c r="I37" i="1"/>
  <c r="J41" i="1"/>
  <c r="K41" i="1"/>
  <c r="J555" i="1"/>
  <c r="K555" i="1"/>
  <c r="I512" i="1"/>
  <c r="G613" i="1"/>
  <c r="G612" i="1" s="1"/>
  <c r="G611" i="1" s="1"/>
  <c r="G610" i="1" s="1"/>
  <c r="G333" i="1"/>
  <c r="G332" i="1" s="1"/>
  <c r="G331" i="1" s="1"/>
  <c r="G330" i="1" s="1"/>
  <c r="G329" i="1" s="1"/>
  <c r="J203" i="1"/>
  <c r="I130" i="1"/>
  <c r="J131" i="1"/>
  <c r="K131" i="1"/>
  <c r="I261" i="1"/>
  <c r="J262" i="1"/>
  <c r="K262" i="1"/>
  <c r="I798" i="1"/>
  <c r="K799" i="1"/>
  <c r="I738" i="1"/>
  <c r="K744" i="1"/>
  <c r="I117" i="1"/>
  <c r="J118" i="1"/>
  <c r="K118" i="1"/>
  <c r="I687" i="1"/>
  <c r="K691" i="1"/>
  <c r="K151" i="1"/>
  <c r="J365" i="1"/>
  <c r="K365" i="1"/>
  <c r="I427" i="1"/>
  <c r="J428" i="1"/>
  <c r="J372" i="1"/>
  <c r="K372" i="1"/>
  <c r="J320" i="1"/>
  <c r="K320" i="1"/>
  <c r="J644" i="1"/>
  <c r="K502" i="1"/>
  <c r="J502" i="1"/>
  <c r="I387" i="1"/>
  <c r="J388" i="1"/>
  <c r="J334" i="1"/>
  <c r="J254" i="1"/>
  <c r="J170" i="1"/>
  <c r="K170" i="1"/>
  <c r="I614" i="1"/>
  <c r="J615" i="1"/>
  <c r="K615" i="1"/>
  <c r="J357" i="1"/>
  <c r="I143" i="1"/>
  <c r="J144" i="1"/>
  <c r="K144" i="1"/>
  <c r="I661" i="1"/>
  <c r="J662" i="1"/>
  <c r="K662" i="1"/>
  <c r="I376" i="1"/>
  <c r="J377" i="1"/>
  <c r="I10" i="1"/>
  <c r="J11" i="1"/>
  <c r="K11" i="1"/>
  <c r="I79" i="1"/>
  <c r="J80" i="1"/>
  <c r="I470" i="1"/>
  <c r="J471" i="1"/>
  <c r="H142" i="1"/>
  <c r="H141" i="1" s="1"/>
  <c r="H140" i="1" s="1"/>
  <c r="H114" i="1" s="1"/>
  <c r="I295" i="1"/>
  <c r="J296" i="1"/>
  <c r="K296" i="1"/>
  <c r="K688" i="1"/>
  <c r="J688" i="1"/>
  <c r="I272" i="1"/>
  <c r="J273" i="1"/>
  <c r="K273" i="1"/>
  <c r="J234" i="1"/>
  <c r="I194" i="1"/>
  <c r="J195" i="1"/>
  <c r="K195" i="1"/>
  <c r="I600" i="1"/>
  <c r="J601" i="1"/>
  <c r="K601" i="1"/>
  <c r="I544" i="1"/>
  <c r="J545" i="1"/>
  <c r="K545" i="1"/>
  <c r="J251" i="1"/>
  <c r="I187" i="1"/>
  <c r="J188" i="1"/>
  <c r="K188" i="1"/>
  <c r="I606" i="1"/>
  <c r="J607" i="1"/>
  <c r="K607" i="1"/>
  <c r="I562" i="1"/>
  <c r="J563" i="1"/>
  <c r="K522" i="1"/>
  <c r="J522" i="1"/>
  <c r="I433" i="1"/>
  <c r="J434" i="1"/>
  <c r="K434" i="1"/>
  <c r="J244" i="1"/>
  <c r="K244" i="1"/>
  <c r="J205" i="1"/>
  <c r="I109" i="1"/>
  <c r="J110" i="1"/>
  <c r="K110" i="1"/>
  <c r="I756" i="1"/>
  <c r="J757" i="1"/>
  <c r="K757" i="1"/>
  <c r="J702" i="1"/>
  <c r="H783" i="1"/>
  <c r="H782" i="1" s="1"/>
  <c r="H487" i="1"/>
  <c r="H486" i="1" s="1"/>
  <c r="H485" i="1" s="1"/>
  <c r="G58" i="1"/>
  <c r="G6" i="1" s="1"/>
  <c r="G291" i="1"/>
  <c r="H291" i="1"/>
  <c r="H60" i="1"/>
  <c r="H59" i="1" s="1"/>
  <c r="H58" i="1" s="1"/>
  <c r="H6" i="1" s="1"/>
  <c r="H243" i="1"/>
  <c r="H242" i="1" s="1"/>
  <c r="H422" i="1"/>
  <c r="H421" i="1" s="1"/>
  <c r="H413" i="1" s="1"/>
  <c r="H200" i="1"/>
  <c r="H199" i="1" s="1"/>
  <c r="H198" i="1" s="1"/>
  <c r="G243" i="1"/>
  <c r="G242" i="1" s="1"/>
  <c r="H576" i="1"/>
  <c r="H569" i="1" s="1"/>
  <c r="H568" i="1" s="1"/>
  <c r="G413" i="1"/>
  <c r="G93" i="20"/>
  <c r="G92" i="20" s="1"/>
  <c r="C93" i="20"/>
  <c r="C92" i="20" s="1"/>
  <c r="K92" i="20"/>
  <c r="J92" i="20"/>
  <c r="I92" i="20"/>
  <c r="H92" i="20"/>
  <c r="F92" i="20"/>
  <c r="E92" i="20"/>
  <c r="M92" i="20" s="1"/>
  <c r="D92" i="20"/>
  <c r="G91" i="20"/>
  <c r="G90" i="20" s="1"/>
  <c r="C91" i="20"/>
  <c r="C90" i="20" s="1"/>
  <c r="K90" i="20"/>
  <c r="J90" i="20"/>
  <c r="J87" i="20" s="1"/>
  <c r="G87" i="20" s="1"/>
  <c r="I90" i="20"/>
  <c r="H90" i="20"/>
  <c r="F90" i="20"/>
  <c r="N90" i="20" s="1"/>
  <c r="E90" i="20"/>
  <c r="D90" i="20"/>
  <c r="L90" i="20" s="1"/>
  <c r="G89" i="20"/>
  <c r="F88" i="20"/>
  <c r="N88" i="20" s="1"/>
  <c r="C88" i="20"/>
  <c r="K86" i="20"/>
  <c r="G86" i="20"/>
  <c r="C86" i="20"/>
  <c r="K85" i="20"/>
  <c r="G85" i="20"/>
  <c r="C85" i="20"/>
  <c r="G84" i="20"/>
  <c r="F84" i="20"/>
  <c r="E84" i="20"/>
  <c r="D84" i="20"/>
  <c r="J83" i="20"/>
  <c r="I83" i="20"/>
  <c r="H83" i="20"/>
  <c r="G82" i="20"/>
  <c r="C82" i="20"/>
  <c r="G81" i="20"/>
  <c r="C81" i="20"/>
  <c r="F80" i="20"/>
  <c r="E80" i="20"/>
  <c r="M80" i="20" s="1"/>
  <c r="D80" i="20"/>
  <c r="L80" i="20" s="1"/>
  <c r="K79" i="20"/>
  <c r="G79" i="20"/>
  <c r="C79" i="20"/>
  <c r="J78" i="20"/>
  <c r="G78" i="20" s="1"/>
  <c r="F78" i="20"/>
  <c r="C78" i="20" s="1"/>
  <c r="C77" i="20"/>
  <c r="C76" i="20"/>
  <c r="C75" i="20"/>
  <c r="C74" i="20"/>
  <c r="C73" i="20"/>
  <c r="C72" i="20"/>
  <c r="C71" i="20"/>
  <c r="C70" i="20"/>
  <c r="C69" i="20"/>
  <c r="C68" i="20"/>
  <c r="C67" i="20"/>
  <c r="F66" i="20"/>
  <c r="C65" i="20"/>
  <c r="C64" i="20"/>
  <c r="C63" i="20"/>
  <c r="C62" i="20"/>
  <c r="C61" i="20"/>
  <c r="C60" i="20"/>
  <c r="C59" i="20"/>
  <c r="C58" i="20"/>
  <c r="C57" i="20"/>
  <c r="C56" i="20"/>
  <c r="C55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K35" i="20"/>
  <c r="G35" i="20"/>
  <c r="J34" i="20"/>
  <c r="J33" i="20" s="1"/>
  <c r="I34" i="20"/>
  <c r="I33" i="20" s="1"/>
  <c r="F34" i="20"/>
  <c r="E34" i="20"/>
  <c r="G32" i="20"/>
  <c r="G31" i="20" s="1"/>
  <c r="C32" i="20"/>
  <c r="C31" i="20" s="1"/>
  <c r="K31" i="20"/>
  <c r="J31" i="20"/>
  <c r="I31" i="20"/>
  <c r="H31" i="20"/>
  <c r="F31" i="20"/>
  <c r="N31" i="20" s="1"/>
  <c r="E31" i="20"/>
  <c r="D31" i="20"/>
  <c r="G30" i="20"/>
  <c r="G29" i="20" s="1"/>
  <c r="F30" i="20"/>
  <c r="J29" i="20"/>
  <c r="I29" i="20"/>
  <c r="H29" i="20"/>
  <c r="F29" i="20"/>
  <c r="N29" i="20" s="1"/>
  <c r="E29" i="20"/>
  <c r="D29" i="20"/>
  <c r="M13" i="20"/>
  <c r="K18" i="20"/>
  <c r="G18" i="20"/>
  <c r="C18" i="20"/>
  <c r="G17" i="20"/>
  <c r="C17" i="20"/>
  <c r="K16" i="20"/>
  <c r="G16" i="20"/>
  <c r="C16" i="20"/>
  <c r="K15" i="20"/>
  <c r="G15" i="20"/>
  <c r="C15" i="20"/>
  <c r="I13" i="20"/>
  <c r="H13" i="20"/>
  <c r="E13" i="20"/>
  <c r="D13" i="20"/>
  <c r="M29" i="20" l="1"/>
  <c r="M31" i="20"/>
  <c r="K87" i="20"/>
  <c r="M90" i="20"/>
  <c r="L92" i="20"/>
  <c r="L31" i="20"/>
  <c r="D28" i="20"/>
  <c r="L29" i="20"/>
  <c r="N78" i="20"/>
  <c r="K78" i="20" s="1"/>
  <c r="C80" i="20"/>
  <c r="N80" i="20"/>
  <c r="K80" i="20" s="1"/>
  <c r="D83" i="20"/>
  <c r="L83" i="20" s="1"/>
  <c r="L84" i="20"/>
  <c r="N34" i="20"/>
  <c r="E83" i="20"/>
  <c r="M83" i="20" s="1"/>
  <c r="M84" i="20"/>
  <c r="C66" i="20"/>
  <c r="N66" i="20"/>
  <c r="K66" i="20" s="1"/>
  <c r="F83" i="20"/>
  <c r="N83" i="20" s="1"/>
  <c r="N84" i="20"/>
  <c r="N92" i="20"/>
  <c r="E87" i="20"/>
  <c r="M87" i="20" s="1"/>
  <c r="C34" i="20"/>
  <c r="C33" i="20" s="1"/>
  <c r="M34" i="20"/>
  <c r="C30" i="20"/>
  <c r="C29" i="20" s="1"/>
  <c r="N30" i="20"/>
  <c r="K30" i="20" s="1"/>
  <c r="K29" i="20" s="1"/>
  <c r="K169" i="1"/>
  <c r="I168" i="1"/>
  <c r="K168" i="1" s="1"/>
  <c r="J250" i="1"/>
  <c r="J151" i="1"/>
  <c r="J150" i="1"/>
  <c r="J590" i="1"/>
  <c r="G484" i="1"/>
  <c r="G475" i="1" s="1"/>
  <c r="G683" i="1"/>
  <c r="G656" i="1" s="1"/>
  <c r="J691" i="1"/>
  <c r="I60" i="1"/>
  <c r="K60" i="1" s="1"/>
  <c r="K333" i="1"/>
  <c r="J744" i="1"/>
  <c r="K669" i="1"/>
  <c r="I488" i="1"/>
  <c r="I487" i="1" s="1"/>
  <c r="K487" i="1" s="1"/>
  <c r="J489" i="1"/>
  <c r="I668" i="1"/>
  <c r="I667" i="1" s="1"/>
  <c r="K643" i="1"/>
  <c r="J799" i="1"/>
  <c r="J643" i="1"/>
  <c r="I332" i="1"/>
  <c r="J332" i="1" s="1"/>
  <c r="H278" i="1"/>
  <c r="G278" i="1"/>
  <c r="I243" i="1"/>
  <c r="J243" i="1" s="1"/>
  <c r="J376" i="1"/>
  <c r="I375" i="1"/>
  <c r="I737" i="1"/>
  <c r="J738" i="1"/>
  <c r="K738" i="1"/>
  <c r="J37" i="1"/>
  <c r="K37" i="1"/>
  <c r="I792" i="1"/>
  <c r="J792" i="1" s="1"/>
  <c r="J793" i="1"/>
  <c r="J437" i="1"/>
  <c r="K437" i="1"/>
  <c r="K606" i="1"/>
  <c r="J606" i="1"/>
  <c r="K544" i="1"/>
  <c r="J544" i="1"/>
  <c r="I294" i="1"/>
  <c r="I293" i="1" s="1"/>
  <c r="J295" i="1"/>
  <c r="K295" i="1"/>
  <c r="I469" i="1"/>
  <c r="J470" i="1"/>
  <c r="I660" i="1"/>
  <c r="J661" i="1"/>
  <c r="K661" i="1"/>
  <c r="K614" i="1"/>
  <c r="J614" i="1"/>
  <c r="J427" i="1"/>
  <c r="I423" i="1"/>
  <c r="I129" i="1"/>
  <c r="J130" i="1"/>
  <c r="K130" i="1"/>
  <c r="I511" i="1"/>
  <c r="K512" i="1"/>
  <c r="J512" i="1"/>
  <c r="J45" i="1"/>
  <c r="I53" i="1"/>
  <c r="J54" i="1"/>
  <c r="I634" i="1"/>
  <c r="K635" i="1"/>
  <c r="J635" i="1"/>
  <c r="I770" i="1"/>
  <c r="J771" i="1"/>
  <c r="K771" i="1"/>
  <c r="I613" i="1"/>
  <c r="K618" i="1"/>
  <c r="J618" i="1"/>
  <c r="I449" i="1"/>
  <c r="J450" i="1"/>
  <c r="K450" i="1"/>
  <c r="I763" i="1"/>
  <c r="J764" i="1"/>
  <c r="K540" i="1"/>
  <c r="J540" i="1"/>
  <c r="I570" i="1"/>
  <c r="J571" i="1"/>
  <c r="K571" i="1"/>
  <c r="J237" i="1"/>
  <c r="I230" i="1"/>
  <c r="I142" i="1"/>
  <c r="J149" i="1"/>
  <c r="K149" i="1"/>
  <c r="J433" i="1"/>
  <c r="K433" i="1"/>
  <c r="J387" i="1"/>
  <c r="I641" i="1"/>
  <c r="J642" i="1"/>
  <c r="K642" i="1"/>
  <c r="J220" i="1"/>
  <c r="J391" i="1"/>
  <c r="K391" i="1"/>
  <c r="I755" i="1"/>
  <c r="J756" i="1"/>
  <c r="K756" i="1"/>
  <c r="J187" i="1"/>
  <c r="K187" i="1"/>
  <c r="K600" i="1"/>
  <c r="J600" i="1"/>
  <c r="I269" i="1"/>
  <c r="J272" i="1"/>
  <c r="K272" i="1"/>
  <c r="I78" i="1"/>
  <c r="J79" i="1"/>
  <c r="J143" i="1"/>
  <c r="K143" i="1"/>
  <c r="I686" i="1"/>
  <c r="J687" i="1"/>
  <c r="K687" i="1"/>
  <c r="I797" i="1"/>
  <c r="J798" i="1"/>
  <c r="K798" i="1"/>
  <c r="I182" i="1"/>
  <c r="J183" i="1"/>
  <c r="J17" i="1"/>
  <c r="K17" i="1"/>
  <c r="I786" i="1"/>
  <c r="J787" i="1"/>
  <c r="K787" i="1"/>
  <c r="I785" i="1"/>
  <c r="I280" i="1"/>
  <c r="J281" i="1"/>
  <c r="K281" i="1"/>
  <c r="J72" i="1"/>
  <c r="K72" i="1"/>
  <c r="J224" i="1"/>
  <c r="K224" i="1"/>
  <c r="I201" i="1"/>
  <c r="K626" i="1"/>
  <c r="J626" i="1"/>
  <c r="I463" i="1"/>
  <c r="J464" i="1"/>
  <c r="K464" i="1"/>
  <c r="I401" i="1"/>
  <c r="J402" i="1"/>
  <c r="K402" i="1"/>
  <c r="I108" i="1"/>
  <c r="J109" i="1"/>
  <c r="K109" i="1"/>
  <c r="I193" i="1"/>
  <c r="J194" i="1"/>
  <c r="K194" i="1"/>
  <c r="I9" i="1"/>
  <c r="J10" i="1"/>
  <c r="K10" i="1"/>
  <c r="I116" i="1"/>
  <c r="J117" i="1"/>
  <c r="K117" i="1"/>
  <c r="J261" i="1"/>
  <c r="K261" i="1"/>
  <c r="I678" i="1"/>
  <c r="J679" i="1"/>
  <c r="J577" i="1"/>
  <c r="K577" i="1"/>
  <c r="J84" i="1"/>
  <c r="K84" i="1"/>
  <c r="I576" i="1"/>
  <c r="J589" i="1"/>
  <c r="J67" i="1"/>
  <c r="K67" i="1"/>
  <c r="J61" i="1"/>
  <c r="K61" i="1"/>
  <c r="J298" i="1"/>
  <c r="K298" i="1"/>
  <c r="J249" i="1"/>
  <c r="I561" i="1"/>
  <c r="J562" i="1"/>
  <c r="I16" i="1"/>
  <c r="J22" i="1"/>
  <c r="K22" i="1"/>
  <c r="I415" i="1"/>
  <c r="J416" i="1"/>
  <c r="K416" i="1"/>
  <c r="I477" i="1"/>
  <c r="J478" i="1"/>
  <c r="I731" i="1"/>
  <c r="J732" i="1"/>
  <c r="K732" i="1"/>
  <c r="J333" i="1"/>
  <c r="H484" i="1"/>
  <c r="H475" i="1" s="1"/>
  <c r="H165" i="1"/>
  <c r="G165" i="1"/>
  <c r="J28" i="20"/>
  <c r="J27" i="20" s="1"/>
  <c r="E33" i="20"/>
  <c r="G80" i="20"/>
  <c r="H28" i="20"/>
  <c r="H27" i="20" s="1"/>
  <c r="G34" i="20"/>
  <c r="G33" i="20" s="1"/>
  <c r="G28" i="20" s="1"/>
  <c r="G27" i="20" s="1"/>
  <c r="G83" i="20"/>
  <c r="F87" i="20"/>
  <c r="N87" i="20" s="1"/>
  <c r="F33" i="20"/>
  <c r="N33" i="20" s="1"/>
  <c r="I28" i="20"/>
  <c r="I27" i="20" s="1"/>
  <c r="C87" i="20"/>
  <c r="C84" i="20"/>
  <c r="K34" i="20"/>
  <c r="C83" i="20" l="1"/>
  <c r="C28" i="20" s="1"/>
  <c r="C27" i="20" s="1"/>
  <c r="K33" i="20"/>
  <c r="K28" i="20" s="1"/>
  <c r="K27" i="20" s="1"/>
  <c r="J19" i="20"/>
  <c r="N19" i="20" s="1"/>
  <c r="N13" i="20" s="1"/>
  <c r="K84" i="20"/>
  <c r="E28" i="20"/>
  <c r="M33" i="20"/>
  <c r="F28" i="20"/>
  <c r="N28" i="20" s="1"/>
  <c r="K83" i="20"/>
  <c r="D27" i="20"/>
  <c r="L27" i="20" s="1"/>
  <c r="L28" i="20"/>
  <c r="I59" i="1"/>
  <c r="K59" i="1" s="1"/>
  <c r="I167" i="1"/>
  <c r="I166" i="1" s="1"/>
  <c r="J168" i="1"/>
  <c r="J488" i="1"/>
  <c r="J60" i="1"/>
  <c r="K668" i="1"/>
  <c r="J668" i="1"/>
  <c r="I331" i="1"/>
  <c r="K331" i="1" s="1"/>
  <c r="K332" i="1"/>
  <c r="K488" i="1"/>
  <c r="I486" i="1"/>
  <c r="K486" i="1" s="1"/>
  <c r="J487" i="1"/>
  <c r="G5" i="1"/>
  <c r="G811" i="1" s="1"/>
  <c r="C15" i="21" s="1"/>
  <c r="C14" i="21" s="1"/>
  <c r="C13" i="21" s="1"/>
  <c r="C12" i="21" s="1"/>
  <c r="H5" i="1"/>
  <c r="H811" i="1" s="1"/>
  <c r="D15" i="21" s="1"/>
  <c r="K243" i="1"/>
  <c r="I242" i="1"/>
  <c r="J242" i="1" s="1"/>
  <c r="I666" i="1"/>
  <c r="J667" i="1"/>
  <c r="K667" i="1"/>
  <c r="I15" i="1"/>
  <c r="J16" i="1"/>
  <c r="K16" i="1"/>
  <c r="I462" i="1"/>
  <c r="J463" i="1"/>
  <c r="K463" i="1"/>
  <c r="I292" i="1"/>
  <c r="J293" i="1"/>
  <c r="K293" i="1"/>
  <c r="I569" i="1"/>
  <c r="J576" i="1"/>
  <c r="K576" i="1"/>
  <c r="I107" i="1"/>
  <c r="J108" i="1"/>
  <c r="K108" i="1"/>
  <c r="J201" i="1"/>
  <c r="K201" i="1"/>
  <c r="I200" i="1"/>
  <c r="I784" i="1"/>
  <c r="J785" i="1"/>
  <c r="K785" i="1"/>
  <c r="J182" i="1"/>
  <c r="I485" i="1"/>
  <c r="J570" i="1"/>
  <c r="K570" i="1"/>
  <c r="I762" i="1"/>
  <c r="J762" i="1" s="1"/>
  <c r="J763" i="1"/>
  <c r="I633" i="1"/>
  <c r="J634" i="1"/>
  <c r="K634" i="1"/>
  <c r="I510" i="1"/>
  <c r="J511" i="1"/>
  <c r="K511" i="1"/>
  <c r="J294" i="1"/>
  <c r="K294" i="1"/>
  <c r="J477" i="1"/>
  <c r="J561" i="1"/>
  <c r="I554" i="1"/>
  <c r="I115" i="1"/>
  <c r="J116" i="1"/>
  <c r="K116" i="1"/>
  <c r="I279" i="1"/>
  <c r="J280" i="1"/>
  <c r="K280" i="1"/>
  <c r="K786" i="1"/>
  <c r="J786" i="1"/>
  <c r="J797" i="1"/>
  <c r="K797" i="1"/>
  <c r="J78" i="1"/>
  <c r="I640" i="1"/>
  <c r="K641" i="1"/>
  <c r="J641" i="1"/>
  <c r="J230" i="1"/>
  <c r="I448" i="1"/>
  <c r="J449" i="1"/>
  <c r="K449" i="1"/>
  <c r="I52" i="1"/>
  <c r="J53" i="1"/>
  <c r="I128" i="1"/>
  <c r="J129" i="1"/>
  <c r="K129" i="1"/>
  <c r="J423" i="1"/>
  <c r="I422" i="1"/>
  <c r="I8" i="1"/>
  <c r="J9" i="1"/>
  <c r="K9" i="1"/>
  <c r="I400" i="1"/>
  <c r="J401" i="1"/>
  <c r="K401" i="1"/>
  <c r="I685" i="1"/>
  <c r="K686" i="1"/>
  <c r="J686" i="1"/>
  <c r="J269" i="1"/>
  <c r="K269" i="1"/>
  <c r="I141" i="1"/>
  <c r="J142" i="1"/>
  <c r="K142" i="1"/>
  <c r="I612" i="1"/>
  <c r="J613" i="1"/>
  <c r="K613" i="1"/>
  <c r="I659" i="1"/>
  <c r="J660" i="1"/>
  <c r="K660" i="1"/>
  <c r="J375" i="1"/>
  <c r="J193" i="1"/>
  <c r="K193" i="1"/>
  <c r="I191" i="1"/>
  <c r="I192" i="1"/>
  <c r="I754" i="1"/>
  <c r="J755" i="1"/>
  <c r="K755" i="1"/>
  <c r="I769" i="1"/>
  <c r="K770" i="1"/>
  <c r="J770" i="1"/>
  <c r="I468" i="1"/>
  <c r="J469" i="1"/>
  <c r="I730" i="1"/>
  <c r="J737" i="1"/>
  <c r="K737" i="1"/>
  <c r="I414" i="1"/>
  <c r="J415" i="1"/>
  <c r="K415" i="1"/>
  <c r="I677" i="1"/>
  <c r="J678" i="1"/>
  <c r="J731" i="1"/>
  <c r="K731" i="1"/>
  <c r="K19" i="20"/>
  <c r="K13" i="20" s="1"/>
  <c r="J13" i="20" l="1"/>
  <c r="E27" i="20"/>
  <c r="M27" i="20" s="1"/>
  <c r="M28" i="20"/>
  <c r="G19" i="20"/>
  <c r="G13" i="20" s="1"/>
  <c r="E6" i="20" s="1"/>
  <c r="F27" i="20"/>
  <c r="C7" i="21"/>
  <c r="C6" i="21" s="1"/>
  <c r="C16" i="21" s="1"/>
  <c r="D12" i="21"/>
  <c r="D7" i="21" s="1"/>
  <c r="D6" i="21" s="1"/>
  <c r="D16" i="21" s="1"/>
  <c r="D14" i="21"/>
  <c r="D13" i="21"/>
  <c r="I58" i="1"/>
  <c r="J58" i="1" s="1"/>
  <c r="J59" i="1"/>
  <c r="J167" i="1"/>
  <c r="K167" i="1"/>
  <c r="J486" i="1"/>
  <c r="J331" i="1"/>
  <c r="I330" i="1"/>
  <c r="J330" i="1" s="1"/>
  <c r="K242" i="1"/>
  <c r="J115" i="1"/>
  <c r="K115" i="1"/>
  <c r="K633" i="1"/>
  <c r="J633" i="1"/>
  <c r="K784" i="1"/>
  <c r="J784" i="1"/>
  <c r="I783" i="1"/>
  <c r="I676" i="1"/>
  <c r="J676" i="1" s="1"/>
  <c r="J677" i="1"/>
  <c r="J192" i="1"/>
  <c r="K192" i="1"/>
  <c r="I611" i="1"/>
  <c r="K612" i="1"/>
  <c r="J612" i="1"/>
  <c r="I684" i="1"/>
  <c r="J685" i="1"/>
  <c r="K685" i="1"/>
  <c r="I753" i="1"/>
  <c r="J754" i="1"/>
  <c r="K754" i="1"/>
  <c r="I399" i="1"/>
  <c r="J400" i="1"/>
  <c r="K400" i="1"/>
  <c r="I421" i="1"/>
  <c r="J422" i="1"/>
  <c r="K422" i="1"/>
  <c r="J128" i="1"/>
  <c r="K128" i="1"/>
  <c r="J279" i="1"/>
  <c r="K279" i="1"/>
  <c r="I729" i="1"/>
  <c r="J730" i="1"/>
  <c r="K730" i="1"/>
  <c r="I658" i="1"/>
  <c r="J659" i="1"/>
  <c r="K659" i="1"/>
  <c r="I7" i="1"/>
  <c r="J8" i="1"/>
  <c r="K8" i="1"/>
  <c r="I51" i="1"/>
  <c r="J52" i="1"/>
  <c r="J640" i="1"/>
  <c r="K640" i="1"/>
  <c r="I553" i="1"/>
  <c r="K554" i="1"/>
  <c r="J554" i="1"/>
  <c r="I509" i="1"/>
  <c r="K510" i="1"/>
  <c r="J510" i="1"/>
  <c r="I199" i="1"/>
  <c r="J200" i="1"/>
  <c r="K200" i="1"/>
  <c r="I568" i="1"/>
  <c r="J569" i="1"/>
  <c r="K569" i="1"/>
  <c r="I665" i="1"/>
  <c r="J666" i="1"/>
  <c r="K666" i="1"/>
  <c r="J191" i="1"/>
  <c r="K191" i="1"/>
  <c r="J166" i="1"/>
  <c r="K166" i="1"/>
  <c r="J448" i="1"/>
  <c r="K448" i="1"/>
  <c r="J292" i="1"/>
  <c r="K292" i="1"/>
  <c r="I291" i="1"/>
  <c r="J485" i="1"/>
  <c r="K485" i="1"/>
  <c r="J462" i="1"/>
  <c r="K462" i="1"/>
  <c r="J468" i="1"/>
  <c r="J769" i="1"/>
  <c r="K769" i="1"/>
  <c r="J414" i="1"/>
  <c r="K414" i="1"/>
  <c r="I140" i="1"/>
  <c r="J141" i="1"/>
  <c r="K141" i="1"/>
  <c r="I106" i="1"/>
  <c r="J107" i="1"/>
  <c r="K107" i="1"/>
  <c r="I14" i="1"/>
  <c r="J15" i="1"/>
  <c r="K15" i="1"/>
  <c r="C13" i="20"/>
  <c r="D95" i="20" s="1"/>
  <c r="F13" i="20" l="1"/>
  <c r="N27" i="20"/>
  <c r="K58" i="1"/>
  <c r="K330" i="1"/>
  <c r="I329" i="1"/>
  <c r="J329" i="1" s="1"/>
  <c r="I6" i="1"/>
  <c r="K6" i="1" s="1"/>
  <c r="I198" i="1"/>
  <c r="J199" i="1"/>
  <c r="K199" i="1"/>
  <c r="J658" i="1"/>
  <c r="K658" i="1"/>
  <c r="J140" i="1"/>
  <c r="K140" i="1"/>
  <c r="J51" i="1"/>
  <c r="J729" i="1"/>
  <c r="K729" i="1"/>
  <c r="K684" i="1"/>
  <c r="J684" i="1"/>
  <c r="I683" i="1"/>
  <c r="I782" i="1"/>
  <c r="J783" i="1"/>
  <c r="K783" i="1"/>
  <c r="J291" i="1"/>
  <c r="K291" i="1"/>
  <c r="I657" i="1"/>
  <c r="J665" i="1"/>
  <c r="K665" i="1"/>
  <c r="I552" i="1"/>
  <c r="J553" i="1"/>
  <c r="K553" i="1"/>
  <c r="I413" i="1"/>
  <c r="J421" i="1"/>
  <c r="K421" i="1"/>
  <c r="I610" i="1"/>
  <c r="J611" i="1"/>
  <c r="K611" i="1"/>
  <c r="J568" i="1"/>
  <c r="K568" i="1"/>
  <c r="J7" i="1"/>
  <c r="K7" i="1"/>
  <c r="I398" i="1"/>
  <c r="J399" i="1"/>
  <c r="K399" i="1"/>
  <c r="I105" i="1"/>
  <c r="J106" i="1"/>
  <c r="K106" i="1"/>
  <c r="J753" i="1"/>
  <c r="K753" i="1"/>
  <c r="I114" i="1"/>
  <c r="J14" i="1"/>
  <c r="K14" i="1"/>
  <c r="J509" i="1"/>
  <c r="K509" i="1"/>
  <c r="K329" i="1" l="1"/>
  <c r="I278" i="1"/>
  <c r="K278" i="1" s="1"/>
  <c r="J6" i="1"/>
  <c r="J114" i="1"/>
  <c r="K114" i="1"/>
  <c r="I397" i="1"/>
  <c r="J398" i="1"/>
  <c r="K398" i="1"/>
  <c r="K552" i="1"/>
  <c r="J552" i="1"/>
  <c r="K782" i="1"/>
  <c r="J782" i="1"/>
  <c r="K610" i="1"/>
  <c r="J610" i="1"/>
  <c r="J657" i="1"/>
  <c r="K657" i="1"/>
  <c r="J413" i="1"/>
  <c r="K413" i="1"/>
  <c r="J198" i="1"/>
  <c r="K198" i="1"/>
  <c r="I165" i="1"/>
  <c r="J105" i="1"/>
  <c r="K105" i="1"/>
  <c r="I656" i="1"/>
  <c r="J683" i="1"/>
  <c r="K683" i="1"/>
  <c r="I484" i="1"/>
  <c r="F697" i="1"/>
  <c r="F696" i="1" s="1"/>
  <c r="J278" i="1" l="1"/>
  <c r="I475" i="1"/>
  <c r="J484" i="1"/>
  <c r="K484" i="1"/>
  <c r="I5" i="1"/>
  <c r="J165" i="1"/>
  <c r="K165" i="1"/>
  <c r="J656" i="1"/>
  <c r="K656" i="1"/>
  <c r="J397" i="1"/>
  <c r="K397" i="1"/>
  <c r="F20" i="1"/>
  <c r="I811" i="1" l="1"/>
  <c r="E15" i="21" s="1"/>
  <c r="J5" i="1"/>
  <c r="K5" i="1"/>
  <c r="J475" i="1"/>
  <c r="K475" i="1"/>
  <c r="E14" i="21" l="1"/>
  <c r="E12" i="21"/>
  <c r="F15" i="21"/>
  <c r="E13" i="21"/>
  <c r="G15" i="21"/>
  <c r="J811" i="1"/>
  <c r="K811" i="1"/>
  <c r="E7" i="21" l="1"/>
  <c r="G12" i="21"/>
  <c r="F12" i="21"/>
  <c r="F13" i="21"/>
  <c r="G13" i="21"/>
  <c r="F14" i="21"/>
  <c r="G14" i="21"/>
  <c r="F325" i="1"/>
  <c r="E6" i="21" l="1"/>
  <c r="G7" i="21"/>
  <c r="F809" i="1"/>
  <c r="F808" i="1"/>
  <c r="F807" i="1" s="1"/>
  <c r="F805" i="1"/>
  <c r="F803" i="1"/>
  <c r="F801" i="1"/>
  <c r="F800" i="1" s="1"/>
  <c r="F796" i="1"/>
  <c r="F795" i="1" s="1"/>
  <c r="F794" i="1" s="1"/>
  <c r="F793" i="1" s="1"/>
  <c r="F792" i="1" s="1"/>
  <c r="F789" i="1"/>
  <c r="F788" i="1" s="1"/>
  <c r="F787" i="1" s="1"/>
  <c r="F780" i="1"/>
  <c r="F779" i="1" s="1"/>
  <c r="F776" i="1"/>
  <c r="F774" i="1"/>
  <c r="F767" i="1"/>
  <c r="F766" i="1" s="1"/>
  <c r="F765" i="1" s="1"/>
  <c r="F764" i="1" s="1"/>
  <c r="F763" i="1" s="1"/>
  <c r="F762" i="1" s="1"/>
  <c r="F759" i="1"/>
  <c r="F758" i="1" s="1"/>
  <c r="F757" i="1" s="1"/>
  <c r="F756" i="1" s="1"/>
  <c r="F755" i="1" s="1"/>
  <c r="F754" i="1" s="1"/>
  <c r="F753" i="1" s="1"/>
  <c r="F751" i="1"/>
  <c r="F750" i="1" s="1"/>
  <c r="F748" i="1"/>
  <c r="F747" i="1" s="1"/>
  <c r="F745" i="1"/>
  <c r="F742" i="1"/>
  <c r="F740" i="1"/>
  <c r="F734" i="1"/>
  <c r="F733" i="1" s="1"/>
  <c r="F732" i="1" s="1"/>
  <c r="F731" i="1" s="1"/>
  <c r="F719" i="1"/>
  <c r="F718" i="1" s="1"/>
  <c r="F714" i="1"/>
  <c r="F713" i="1" s="1"/>
  <c r="F709" i="1"/>
  <c r="F708" i="1" s="1"/>
  <c r="F706" i="1"/>
  <c r="F705" i="1" s="1"/>
  <c r="F703" i="1"/>
  <c r="F701" i="1"/>
  <c r="F700" i="1" s="1"/>
  <c r="F699" i="1" s="1"/>
  <c r="F693" i="1"/>
  <c r="F692" i="1" s="1"/>
  <c r="F691" i="1" s="1"/>
  <c r="F689" i="1"/>
  <c r="F688" i="1" s="1"/>
  <c r="F681" i="1"/>
  <c r="F680" i="1" s="1"/>
  <c r="F679" i="1" s="1"/>
  <c r="F678" i="1" s="1"/>
  <c r="F677" i="1" s="1"/>
  <c r="F676" i="1" s="1"/>
  <c r="F673" i="1"/>
  <c r="F672" i="1" s="1"/>
  <c r="F670" i="1"/>
  <c r="F663" i="1"/>
  <c r="F662" i="1" s="1"/>
  <c r="F661" i="1" s="1"/>
  <c r="F660" i="1" s="1"/>
  <c r="F659" i="1" s="1"/>
  <c r="F658" i="1" s="1"/>
  <c r="F654" i="1"/>
  <c r="F653" i="1" s="1"/>
  <c r="F650" i="1"/>
  <c r="F649" i="1" s="1"/>
  <c r="F647" i="1"/>
  <c r="F638" i="1"/>
  <c r="F637" i="1" s="1"/>
  <c r="F636" i="1" s="1"/>
  <c r="F635" i="1" s="1"/>
  <c r="F634" i="1" s="1"/>
  <c r="F633" i="1" s="1"/>
  <c r="F630" i="1"/>
  <c r="F628" i="1"/>
  <c r="F624" i="1"/>
  <c r="F622" i="1"/>
  <c r="F620" i="1"/>
  <c r="F616" i="1"/>
  <c r="F608" i="1"/>
  <c r="F607" i="1" s="1"/>
  <c r="F606" i="1" s="1"/>
  <c r="F604" i="1"/>
  <c r="F602" i="1"/>
  <c r="F595" i="1"/>
  <c r="F594" i="1"/>
  <c r="F593" i="1" s="1"/>
  <c r="F591" i="1"/>
  <c r="F587" i="1"/>
  <c r="F585" i="1"/>
  <c r="F583" i="1"/>
  <c r="F579" i="1"/>
  <c r="F573" i="1"/>
  <c r="F572" i="1" s="1"/>
  <c r="F571" i="1" s="1"/>
  <c r="F570" i="1" s="1"/>
  <c r="F564" i="1"/>
  <c r="F563" i="1" s="1"/>
  <c r="F562" i="1" s="1"/>
  <c r="F561" i="1" s="1"/>
  <c r="F559" i="1"/>
  <c r="F557" i="1"/>
  <c r="F546" i="1"/>
  <c r="F545" i="1" s="1"/>
  <c r="F542" i="1"/>
  <c r="F541" i="1" s="1"/>
  <c r="F540" i="1" s="1"/>
  <c r="F538" i="1"/>
  <c r="F536" i="1"/>
  <c r="F534" i="1"/>
  <c r="F529" i="1"/>
  <c r="F527" i="1"/>
  <c r="F525" i="1"/>
  <c r="F523" i="1"/>
  <c r="F519" i="1"/>
  <c r="F518" i="1"/>
  <c r="F516" i="1"/>
  <c r="F514" i="1"/>
  <c r="F503" i="1"/>
  <c r="F502" i="1" s="1"/>
  <c r="F498" i="1"/>
  <c r="F497" i="1" s="1"/>
  <c r="F495" i="1"/>
  <c r="F492" i="1"/>
  <c r="F490" i="1"/>
  <c r="F473" i="1"/>
  <c r="F472" i="1" s="1"/>
  <c r="F471" i="1" s="1"/>
  <c r="F470" i="1" s="1"/>
  <c r="F469" i="1" s="1"/>
  <c r="F468" i="1" s="1"/>
  <c r="F466" i="1"/>
  <c r="F465" i="1" s="1"/>
  <c r="F464" i="1" s="1"/>
  <c r="F463" i="1" s="1"/>
  <c r="F462" i="1" s="1"/>
  <c r="F460" i="1"/>
  <c r="F459" i="1" s="1"/>
  <c r="F454" i="1"/>
  <c r="F452" i="1"/>
  <c r="F445" i="1"/>
  <c r="F442" i="1"/>
  <c r="F439" i="1"/>
  <c r="F435" i="1"/>
  <c r="F434" i="1" s="1"/>
  <c r="F433" i="1" s="1"/>
  <c r="F429" i="1"/>
  <c r="F428" i="1" s="1"/>
  <c r="F427" i="1" s="1"/>
  <c r="F425" i="1"/>
  <c r="F424" i="1" s="1"/>
  <c r="F419" i="1"/>
  <c r="F418" i="1" s="1"/>
  <c r="F417" i="1" s="1"/>
  <c r="F416" i="1" s="1"/>
  <c r="F415" i="1" s="1"/>
  <c r="F414" i="1" s="1"/>
  <c r="F410" i="1"/>
  <c r="F409" i="1" s="1"/>
  <c r="F405" i="1"/>
  <c r="F404" i="1" s="1"/>
  <c r="F403" i="1" s="1"/>
  <c r="F390" i="1"/>
  <c r="F389" i="1" s="1"/>
  <c r="F388" i="1" s="1"/>
  <c r="F387" i="1" s="1"/>
  <c r="F384" i="1"/>
  <c r="F383" i="1"/>
  <c r="F382" i="1" s="1"/>
  <c r="F378" i="1"/>
  <c r="F377" i="1" s="1"/>
  <c r="F376" i="1" s="1"/>
  <c r="F373" i="1"/>
  <c r="F372" i="1" s="1"/>
  <c r="F370" i="1"/>
  <c r="F368" i="1"/>
  <c r="F366" i="1"/>
  <c r="F362" i="1"/>
  <c r="F361" i="1" s="1"/>
  <c r="F358" i="1"/>
  <c r="F357" i="1" s="1"/>
  <c r="F354" i="1"/>
  <c r="F352" i="1" s="1"/>
  <c r="F350" i="1"/>
  <c r="F348" i="1"/>
  <c r="F346" i="1"/>
  <c r="F344" i="1"/>
  <c r="F340" i="1"/>
  <c r="F339" i="1" s="1"/>
  <c r="F335" i="1"/>
  <c r="F334" i="1" s="1"/>
  <c r="F323" i="1"/>
  <c r="F321" i="1"/>
  <c r="F316" i="1"/>
  <c r="F315" i="1" s="1"/>
  <c r="F314" i="1" s="1"/>
  <c r="F312" i="1"/>
  <c r="F310" i="1"/>
  <c r="F308" i="1"/>
  <c r="F306" i="1"/>
  <c r="F304" i="1"/>
  <c r="F302" i="1"/>
  <c r="F300" i="1"/>
  <c r="F295" i="1"/>
  <c r="F294" i="1" s="1"/>
  <c r="F289" i="1"/>
  <c r="F287" i="1"/>
  <c r="F285" i="1"/>
  <c r="F283" i="1"/>
  <c r="F274" i="1"/>
  <c r="F273" i="1" s="1"/>
  <c r="F272" i="1" s="1"/>
  <c r="F266" i="1"/>
  <c r="F265" i="1" s="1"/>
  <c r="F263" i="1"/>
  <c r="F259" i="1"/>
  <c r="F258" i="1" s="1"/>
  <c r="F257" i="1" s="1"/>
  <c r="F255" i="1"/>
  <c r="F254" i="1" s="1"/>
  <c r="F252" i="1"/>
  <c r="F251" i="1" s="1"/>
  <c r="F246" i="1"/>
  <c r="F245" i="1" s="1"/>
  <c r="F244" i="1" s="1"/>
  <c r="F239" i="1"/>
  <c r="F238" i="1" s="1"/>
  <c r="F237" i="1" s="1"/>
  <c r="F235" i="1"/>
  <c r="F234" i="1" s="1"/>
  <c r="F232" i="1"/>
  <c r="F231" i="1" s="1"/>
  <c r="F226" i="1"/>
  <c r="F225" i="1" s="1"/>
  <c r="F224" i="1" s="1"/>
  <c r="F222" i="1"/>
  <c r="F221" i="1" s="1"/>
  <c r="F220" i="1" s="1"/>
  <c r="F218" i="1"/>
  <c r="F217" i="1" s="1"/>
  <c r="F215" i="1"/>
  <c r="F213" i="1"/>
  <c r="F210" i="1"/>
  <c r="F209" i="1"/>
  <c r="F206" i="1"/>
  <c r="F205" i="1" s="1"/>
  <c r="F204" i="1"/>
  <c r="F203" i="1" s="1"/>
  <c r="F202" i="1" s="1"/>
  <c r="F196" i="1"/>
  <c r="F195" i="1" s="1"/>
  <c r="F194" i="1" s="1"/>
  <c r="F193" i="1" s="1"/>
  <c r="F189" i="1"/>
  <c r="F188" i="1" s="1"/>
  <c r="F187" i="1" s="1"/>
  <c r="F185" i="1"/>
  <c r="F184" i="1" s="1"/>
  <c r="F183" i="1" s="1"/>
  <c r="F182" i="1" s="1"/>
  <c r="F180" i="1"/>
  <c r="F178" i="1"/>
  <c r="F176" i="1"/>
  <c r="F174" i="1"/>
  <c r="F171" i="1"/>
  <c r="F170" i="1" s="1"/>
  <c r="F163" i="1"/>
  <c r="F162" i="1" s="1"/>
  <c r="F161" i="1" s="1"/>
  <c r="F159" i="1"/>
  <c r="F157" i="1"/>
  <c r="F155" i="1"/>
  <c r="F154" i="1"/>
  <c r="F152" i="1" s="1"/>
  <c r="F147" i="1"/>
  <c r="F145" i="1"/>
  <c r="F138" i="1"/>
  <c r="F134" i="1"/>
  <c r="F132" i="1"/>
  <c r="F125" i="1"/>
  <c r="F123" i="1"/>
  <c r="F121" i="1"/>
  <c r="F119" i="1"/>
  <c r="F113" i="1"/>
  <c r="F111" i="1" s="1"/>
  <c r="F110" i="1" s="1"/>
  <c r="F109" i="1" s="1"/>
  <c r="F108" i="1" s="1"/>
  <c r="F107" i="1" s="1"/>
  <c r="F106" i="1" s="1"/>
  <c r="F105" i="1" s="1"/>
  <c r="F103" i="1"/>
  <c r="F96" i="1"/>
  <c r="F94" i="1"/>
  <c r="F90" i="1"/>
  <c r="F88" i="1"/>
  <c r="F86" i="1" s="1"/>
  <c r="F81" i="1"/>
  <c r="F80" i="1" s="1"/>
  <c r="F79" i="1" s="1"/>
  <c r="F78" i="1" s="1"/>
  <c r="F76" i="1"/>
  <c r="F74" i="1"/>
  <c r="F69" i="1"/>
  <c r="F68" i="1" s="1"/>
  <c r="F67" i="1" s="1"/>
  <c r="F65" i="1"/>
  <c r="F63" i="1"/>
  <c r="F56" i="1"/>
  <c r="F55" i="1" s="1"/>
  <c r="F54" i="1" s="1"/>
  <c r="F53" i="1" s="1"/>
  <c r="F52" i="1" s="1"/>
  <c r="F51" i="1" s="1"/>
  <c r="F47" i="1"/>
  <c r="F42" i="1"/>
  <c r="F41" i="1" s="1"/>
  <c r="F37" i="1" s="1"/>
  <c r="F35" i="1"/>
  <c r="F32" i="1"/>
  <c r="F30" i="1"/>
  <c r="F27" i="1"/>
  <c r="F24" i="1"/>
  <c r="F19" i="1"/>
  <c r="F18" i="1" s="1"/>
  <c r="F17" i="1" s="1"/>
  <c r="F12" i="1"/>
  <c r="F11" i="1" s="1"/>
  <c r="F10" i="1" s="1"/>
  <c r="F9" i="1" s="1"/>
  <c r="F8" i="1" s="1"/>
  <c r="F7" i="1" s="1"/>
  <c r="G6" i="21" l="1"/>
  <c r="E16" i="21"/>
  <c r="G16" i="21" s="1"/>
  <c r="F365" i="1"/>
  <c r="F333" i="1"/>
  <c r="F320" i="1"/>
  <c r="F319" i="1" s="1"/>
  <c r="F299" i="1"/>
  <c r="F298" i="1" s="1"/>
  <c r="F293" i="1" s="1"/>
  <c r="F292" i="1" s="1"/>
  <c r="F282" i="1"/>
  <c r="F281" i="1" s="1"/>
  <c r="F702" i="1"/>
  <c r="F687" i="1" s="1"/>
  <c r="F686" i="1" s="1"/>
  <c r="F685" i="1" s="1"/>
  <c r="F684" i="1" s="1"/>
  <c r="F501" i="1"/>
  <c r="F151" i="1"/>
  <c r="F150" i="1" s="1"/>
  <c r="F149" i="1" s="1"/>
  <c r="F544" i="1"/>
  <c r="F250" i="1"/>
  <c r="F249" i="1" s="1"/>
  <c r="F46" i="1"/>
  <c r="F45" i="1" s="1"/>
  <c r="F799" i="1"/>
  <c r="F798" i="1" s="1"/>
  <c r="F797" i="1" s="1"/>
  <c r="F208" i="1"/>
  <c r="F201" i="1" s="1"/>
  <c r="F513" i="1"/>
  <c r="F85" i="1"/>
  <c r="F84" i="1" s="1"/>
  <c r="F451" i="1"/>
  <c r="F450" i="1" s="1"/>
  <c r="F449" i="1" s="1"/>
  <c r="F448" i="1" s="1"/>
  <c r="F601" i="1"/>
  <c r="F600" i="1" s="1"/>
  <c r="F619" i="1"/>
  <c r="F618" i="1" s="1"/>
  <c r="F533" i="1"/>
  <c r="F522" i="1"/>
  <c r="F739" i="1"/>
  <c r="F408" i="1"/>
  <c r="F402" i="1" s="1"/>
  <c r="F401" i="1" s="1"/>
  <c r="F400" i="1" s="1"/>
  <c r="F399" i="1" s="1"/>
  <c r="F398" i="1" s="1"/>
  <c r="F397" i="1" s="1"/>
  <c r="F62" i="1"/>
  <c r="F61" i="1" s="1"/>
  <c r="F173" i="1"/>
  <c r="F169" i="1" s="1"/>
  <c r="F168" i="1" s="1"/>
  <c r="F167" i="1" s="1"/>
  <c r="F166" i="1" s="1"/>
  <c r="F489" i="1"/>
  <c r="F488" i="1" s="1"/>
  <c r="F556" i="1"/>
  <c r="F555" i="1" s="1"/>
  <c r="F554" i="1" s="1"/>
  <c r="F553" i="1" s="1"/>
  <c r="F552" i="1" s="1"/>
  <c r="F773" i="1"/>
  <c r="F772" i="1" s="1"/>
  <c r="F771" i="1" s="1"/>
  <c r="F770" i="1" s="1"/>
  <c r="F769" i="1" s="1"/>
  <c r="F744" i="1"/>
  <c r="F590" i="1"/>
  <c r="F589" i="1" s="1"/>
  <c r="F73" i="1"/>
  <c r="F72" i="1" s="1"/>
  <c r="F131" i="1"/>
  <c r="F130" i="1" s="1"/>
  <c r="F129" i="1" s="1"/>
  <c r="F128" i="1" s="1"/>
  <c r="F144" i="1"/>
  <c r="F143" i="1" s="1"/>
  <c r="F578" i="1"/>
  <c r="F577" i="1" s="1"/>
  <c r="F627" i="1"/>
  <c r="F626" i="1" s="1"/>
  <c r="F644" i="1"/>
  <c r="F643" i="1" s="1"/>
  <c r="F642" i="1" s="1"/>
  <c r="F641" i="1" s="1"/>
  <c r="F640" i="1" s="1"/>
  <c r="F505" i="1"/>
  <c r="F118" i="1"/>
  <c r="F117" i="1" s="1"/>
  <c r="F116" i="1" s="1"/>
  <c r="F115" i="1" s="1"/>
  <c r="F23" i="1"/>
  <c r="F22" i="1" s="1"/>
  <c r="F16" i="1" s="1"/>
  <c r="F15" i="1" s="1"/>
  <c r="F375" i="1"/>
  <c r="F423" i="1"/>
  <c r="F438" i="1"/>
  <c r="F437" i="1" s="1"/>
  <c r="F615" i="1"/>
  <c r="F614" i="1" s="1"/>
  <c r="F785" i="1"/>
  <c r="F784" i="1" s="1"/>
  <c r="F786" i="1"/>
  <c r="F669" i="1"/>
  <c r="F668" i="1" s="1"/>
  <c r="F667" i="1" s="1"/>
  <c r="F666" i="1" s="1"/>
  <c r="F665" i="1" s="1"/>
  <c r="F657" i="1" s="1"/>
  <c r="F192" i="1"/>
  <c r="F191" i="1"/>
  <c r="F230" i="1"/>
  <c r="F262" i="1"/>
  <c r="F261" i="1" s="1"/>
  <c r="F356" i="1"/>
  <c r="F783" i="1" l="1"/>
  <c r="F782" i="1" s="1"/>
  <c r="F280" i="1"/>
  <c r="F279" i="1" s="1"/>
  <c r="F738" i="1"/>
  <c r="F737" i="1" s="1"/>
  <c r="F730" i="1" s="1"/>
  <c r="F729" i="1" s="1"/>
  <c r="F683" i="1" s="1"/>
  <c r="F656" i="1" s="1"/>
  <c r="F142" i="1"/>
  <c r="F141" i="1" s="1"/>
  <c r="F140" i="1" s="1"/>
  <c r="F114" i="1" s="1"/>
  <c r="F14" i="1"/>
  <c r="F200" i="1"/>
  <c r="F199" i="1" s="1"/>
  <c r="F198" i="1" s="1"/>
  <c r="F576" i="1"/>
  <c r="F569" i="1" s="1"/>
  <c r="F568" i="1" s="1"/>
  <c r="F512" i="1"/>
  <c r="F511" i="1" s="1"/>
  <c r="F510" i="1" s="1"/>
  <c r="F509" i="1" s="1"/>
  <c r="F613" i="1"/>
  <c r="F612" i="1" s="1"/>
  <c r="F611" i="1" s="1"/>
  <c r="F610" i="1" s="1"/>
  <c r="F291" i="1"/>
  <c r="F422" i="1"/>
  <c r="F421" i="1" s="1"/>
  <c r="F413" i="1" s="1"/>
  <c r="F60" i="1"/>
  <c r="F59" i="1" s="1"/>
  <c r="F58" i="1" s="1"/>
  <c r="F487" i="1"/>
  <c r="F486" i="1" s="1"/>
  <c r="F485" i="1" s="1"/>
  <c r="F243" i="1"/>
  <c r="F242" i="1" s="1"/>
  <c r="F332" i="1"/>
  <c r="F331" i="1" l="1"/>
  <c r="F330" i="1" s="1"/>
  <c r="F329" i="1" s="1"/>
  <c r="F278" i="1" s="1"/>
  <c r="F6" i="1"/>
  <c r="F165" i="1"/>
  <c r="F484" i="1"/>
  <c r="F475" i="1" s="1"/>
  <c r="F5" i="1" l="1"/>
  <c r="F811" i="1" s="1"/>
</calcChain>
</file>

<file path=xl/sharedStrings.xml><?xml version="1.0" encoding="utf-8"?>
<sst xmlns="http://schemas.openxmlformats.org/spreadsheetml/2006/main" count="2041" uniqueCount="1145">
  <si>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</si>
  <si>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</si>
  <si>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</si>
  <si>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</si>
  <si>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</si>
  <si>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</si>
  <si>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</si>
  <si>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</si>
  <si>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</si>
  <si>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</si>
  <si>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</si>
  <si>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</si>
  <si>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</si>
  <si>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</si>
  <si>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</si>
  <si>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</si>
  <si>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</si>
  <si>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</si>
  <si>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</si>
  <si>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</si>
  <si>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</si>
  <si>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</si>
  <si>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</si>
  <si>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</si>
  <si>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</si>
  <si>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</si>
  <si>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</si>
  <si>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</si>
  <si>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</si>
  <si>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</si>
  <si>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</si>
  <si>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</si>
  <si>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</si>
  <si>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</si>
  <si>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</si>
  <si>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</si>
  <si>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</si>
  <si>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</si>
  <si>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</si>
  <si>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</si>
  <si>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</si>
  <si>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</si>
  <si>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</si>
  <si>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</si>
  <si>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</si>
  <si>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</si>
  <si>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</si>
  <si>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</si>
  <si>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</si>
  <si>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</si>
  <si>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</si>
  <si>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</si>
  <si>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</si>
  <si>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</si>
  <si>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</si>
  <si>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</si>
  <si>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</si>
  <si>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</si>
  <si>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</si>
  <si>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</si>
  <si>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</si>
  <si>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</si>
  <si>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</si>
  <si>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</si>
  <si>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</si>
  <si>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</si>
  <si>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</si>
  <si>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</si>
  <si>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</si>
  <si>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</si>
  <si>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</si>
  <si>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</si>
  <si>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</si>
  <si>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</si>
  <si>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</si>
  <si>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</si>
  <si>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</si>
  <si>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</si>
  <si>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</si>
  <si>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</si>
  <si>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</si>
  <si>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</si>
  <si>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</si>
  <si>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</si>
  <si>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</si>
  <si>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</si>
  <si>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</si>
  <si>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</si>
  <si>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</si>
  <si>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</si>
  <si>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</si>
  <si>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</si>
  <si>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</si>
  <si>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</si>
  <si>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</si>
  <si>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</si>
  <si>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</si>
  <si>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</si>
  <si>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</si>
  <si>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в том числе за счет краевого бюджета</t>
  </si>
  <si>
    <t>в том числе за счет федерального бюджета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</si>
  <si>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</si>
  <si>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</si>
  <si>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</si>
  <si>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</si>
  <si>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</si>
  <si>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</si>
  <si>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</si>
  <si>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</si>
  <si>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</si>
  <si>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</si>
  <si>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</si>
  <si>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</si>
  <si>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</si>
  <si>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</si>
  <si>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</si>
  <si>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</si>
  <si>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</si>
  <si>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</si>
  <si>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</si>
  <si>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</si>
  <si>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</si>
  <si>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</si>
  <si>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</si>
  <si>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</si>
  <si>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</si>
  <si>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</si>
  <si>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</si>
  <si>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</si>
  <si>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</si>
  <si>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</si>
  <si>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</si>
  <si>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</si>
  <si>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</si>
  <si>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</si>
  <si>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</si>
  <si>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</si>
  <si>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</si>
  <si>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</si>
  <si>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</si>
  <si>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</si>
  <si>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</si>
  <si>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</si>
  <si>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</si>
  <si>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</si>
  <si>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</si>
  <si>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</si>
  <si>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</si>
  <si>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</si>
  <si>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</si>
  <si>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</si>
  <si>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</si>
  <si>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</si>
  <si>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</si>
  <si>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</si>
  <si>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</si>
  <si>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</si>
  <si>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</si>
  <si>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</si>
  <si>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</si>
  <si>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</si>
  <si>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</si>
  <si>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</si>
  <si>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</si>
  <si>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</si>
  <si>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</si>
  <si>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</si>
  <si>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</si>
  <si>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</si>
  <si>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</si>
  <si>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</si>
  <si>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</si>
  <si>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</si>
  <si>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</si>
  <si>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</si>
  <si>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</si>
  <si>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</si>
  <si>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</si>
  <si>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</si>
  <si>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</si>
  <si>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</si>
  <si>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</si>
  <si>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</si>
  <si>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</si>
  <si>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</si>
  <si>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</si>
  <si>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</si>
  <si>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</si>
  <si>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</si>
  <si>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</si>
  <si>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</si>
  <si>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</si>
  <si>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</si>
  <si>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</si>
  <si>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</si>
  <si>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</si>
  <si>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</si>
  <si>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</si>
  <si>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</si>
  <si>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</si>
  <si>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</si>
  <si>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</si>
  <si>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</si>
  <si>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</si>
  <si>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</si>
  <si>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</si>
  <si>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</si>
  <si>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</si>
  <si>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в том числе за счет средств бюджета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</si>
  <si>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</si>
  <si>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</si>
  <si>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</si>
  <si>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</si>
  <si>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</si>
  <si>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</si>
  <si>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</si>
  <si>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</si>
  <si>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</si>
  <si>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</si>
  <si>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</si>
  <si>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</si>
  <si>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</si>
  <si>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</si>
  <si>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</si>
  <si>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</si>
  <si>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</si>
  <si>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</si>
  <si>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</si>
  <si>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</si>
  <si>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</si>
  <si>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</si>
  <si>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</si>
  <si>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</si>
  <si>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</si>
  <si>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</si>
  <si>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</si>
  <si>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</si>
  <si>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</si>
  <si>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</si>
  <si>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</si>
  <si>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</si>
  <si>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</si>
  <si>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</si>
  <si>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</si>
  <si>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</si>
  <si>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</si>
  <si>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</si>
  <si>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</si>
  <si>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</si>
  <si>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</si>
  <si>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</si>
  <si>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</si>
  <si>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</si>
  <si>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</si>
  <si>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</si>
  <si>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</si>
  <si>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</si>
  <si>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</si>
  <si>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</si>
  <si>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</si>
  <si>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</si>
  <si>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</si>
  <si>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</si>
  <si>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</si>
  <si>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</si>
  <si>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</si>
  <si>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</si>
  <si>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</si>
  <si>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</si>
  <si>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</si>
  <si>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</si>
  <si>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</si>
  <si>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</si>
  <si>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</si>
  <si>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</si>
  <si>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</si>
  <si>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</si>
  <si>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</si>
  <si>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</si>
  <si>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</si>
  <si>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</si>
  <si>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</si>
  <si>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</si>
  <si>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</si>
  <si>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</si>
  <si>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</si>
  <si>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</si>
  <si>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</si>
  <si>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</si>
  <si>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</si>
  <si>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</si>
  <si>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</si>
  <si>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</si>
  <si>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</si>
  <si>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</si>
  <si>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</si>
  <si>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</si>
  <si>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</si>
  <si>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</si>
  <si>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</si>
  <si>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</si>
  <si>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</si>
  <si>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</si>
  <si>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</si>
  <si>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</si>
  <si>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</si>
  <si>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</si>
  <si>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</si>
  <si>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</si>
  <si>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</si>
  <si>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</si>
  <si>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</si>
  <si>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</si>
  <si>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</si>
  <si>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</si>
  <si>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14 0 00 00000</t>
  </si>
  <si>
    <t xml:space="preserve"> за счет местного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</si>
  <si>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</si>
  <si>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</si>
  <si>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</si>
  <si>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</si>
  <si>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</si>
  <si>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</si>
  <si>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</si>
  <si>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</si>
  <si>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</si>
  <si>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</si>
  <si>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</si>
  <si>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</si>
  <si>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</si>
  <si>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</si>
  <si>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</si>
  <si>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</si>
  <si>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</si>
  <si>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</si>
  <si>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</si>
  <si>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</si>
  <si>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</si>
  <si>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</si>
  <si>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</si>
  <si>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</si>
  <si>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</si>
  <si>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</si>
  <si>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</si>
  <si>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</si>
  <si>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05 0 20 4И050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</si>
  <si>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</si>
  <si>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</si>
  <si>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</si>
  <si>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</si>
  <si>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</si>
  <si>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</si>
  <si>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</si>
  <si>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</si>
  <si>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</si>
  <si>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</si>
  <si>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</si>
  <si>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</si>
  <si>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</si>
  <si>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</si>
  <si>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</si>
  <si>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</si>
  <si>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</si>
  <si>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</si>
  <si>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</si>
  <si>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</si>
  <si>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</si>
  <si>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</si>
  <si>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</si>
  <si>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</si>
  <si>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</si>
  <si>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</si>
  <si>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</si>
  <si>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</si>
  <si>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</si>
  <si>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</si>
  <si>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</si>
  <si>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</si>
  <si>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</si>
  <si>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</si>
  <si>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</si>
  <si>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</si>
  <si>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</si>
  <si>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</si>
  <si>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</si>
  <si>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</si>
  <si>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</si>
  <si>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</si>
  <si>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</si>
  <si>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</si>
  <si>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</si>
  <si>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</si>
  <si>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</si>
  <si>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</si>
  <si>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</si>
  <si>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</si>
  <si>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</si>
  <si>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</si>
  <si>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</si>
  <si>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</si>
  <si>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</si>
  <si>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</si>
  <si>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</si>
  <si>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</si>
  <si>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</si>
  <si>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</si>
  <si>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</si>
  <si>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</si>
  <si>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</si>
  <si>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</si>
  <si>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</si>
  <si>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</si>
  <si>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</si>
  <si>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</si>
  <si>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</si>
  <si>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</si>
  <si>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</si>
  <si>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</si>
  <si>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</si>
  <si>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</si>
  <si>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</si>
  <si>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</si>
  <si>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</si>
  <si>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</si>
  <si>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</si>
  <si>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</si>
  <si>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</si>
  <si>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</si>
  <si>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</si>
  <si>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</si>
  <si>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</si>
  <si>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</si>
  <si>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</si>
  <si>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</si>
  <si>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</si>
  <si>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</si>
  <si>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</si>
  <si>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</si>
  <si>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</si>
  <si>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</si>
  <si>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</si>
  <si>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</si>
  <si>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</si>
  <si>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</si>
  <si>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</si>
  <si>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</si>
  <si>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</si>
  <si>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</si>
  <si>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</si>
  <si>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</si>
  <si>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</si>
  <si>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</si>
  <si>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</si>
  <si>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</si>
  <si>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</si>
  <si>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</si>
  <si>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</si>
  <si>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</si>
  <si>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</si>
  <si>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</si>
  <si>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</si>
  <si>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</si>
  <si>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</si>
  <si>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</si>
  <si>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</si>
  <si>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</si>
  <si>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</si>
  <si>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</si>
  <si>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</si>
  <si>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</si>
  <si>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</si>
  <si>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</si>
  <si>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</si>
  <si>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</si>
  <si>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</si>
  <si>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</si>
  <si>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</si>
  <si>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</si>
  <si>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</si>
  <si>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</si>
  <si>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</si>
  <si>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</si>
  <si>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</si>
  <si>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</si>
  <si>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</si>
  <si>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</si>
  <si>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</si>
  <si>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</si>
  <si>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</si>
  <si>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</si>
  <si>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</si>
  <si>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</si>
  <si>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</si>
  <si>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</si>
  <si>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</si>
  <si>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</si>
  <si>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</si>
  <si>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</si>
  <si>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</si>
  <si>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</si>
  <si>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</si>
  <si>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</si>
  <si>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</si>
  <si>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</si>
  <si>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</si>
  <si>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</si>
  <si>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</si>
  <si>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</si>
  <si>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</si>
  <si>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</si>
  <si>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>Вид расходов</t>
  </si>
  <si>
    <t>Целевая статья</t>
  </si>
  <si>
    <t>Раздел, подраздел</t>
  </si>
  <si>
    <t>Ведомство</t>
  </si>
  <si>
    <t>(тыс.руб.)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</si>
  <si>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</si>
  <si>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</si>
  <si>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</si>
  <si>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</si>
  <si>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</si>
  <si>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</si>
  <si>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</si>
  <si>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</si>
  <si>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</si>
  <si>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</si>
  <si>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</si>
  <si>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</si>
  <si>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</si>
  <si>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</si>
  <si>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</si>
  <si>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</si>
  <si>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92 0 00 4КЖ50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</si>
  <si>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</si>
  <si>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</si>
  <si>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Оснащение муниципальных образовательных организаций оборудованием, средствами обучения и воспитания</t>
  </si>
  <si>
    <t xml:space="preserve">Приобретение (выкуп) в муниципальную собственность объектов недвижимости 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</si>
  <si>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</si>
  <si>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</si>
  <si>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</si>
  <si>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</si>
  <si>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</si>
  <si>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</si>
  <si>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</si>
  <si>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</si>
  <si>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</si>
  <si>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</si>
  <si>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</si>
  <si>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</si>
  <si>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</si>
  <si>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</si>
  <si>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</si>
  <si>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</si>
  <si>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</si>
  <si>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</si>
  <si>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</si>
  <si>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</si>
  <si>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</si>
  <si>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</si>
  <si>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</si>
  <si>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</si>
  <si>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</si>
  <si>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</si>
  <si>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 xml:space="preserve">в том числе за счет средств краевого бюджета  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</si>
  <si>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</si>
  <si>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 xml:space="preserve">06 1 70 L4670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</si>
  <si>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</si>
  <si>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</si>
  <si>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</si>
  <si>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</si>
  <si>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</si>
  <si>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10 3 10 4М080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</si>
  <si>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</si>
  <si>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>01 1 20 4У040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</si>
  <si>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</si>
  <si>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</si>
  <si>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Обеспечение материальными резервами ПВР</t>
  </si>
  <si>
    <t>92 0 00 2У150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</si>
  <si>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</si>
  <si>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</si>
  <si>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</si>
  <si>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</si>
  <si>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2Н420</t>
  </si>
  <si>
    <t>Обеспечение организации досуга, занятости и отдыха детей приоритетных категорий в каникулярное время</t>
  </si>
  <si>
    <t>11 1 40 SД110</t>
  </si>
  <si>
    <t>11 3 10 9Д060</t>
  </si>
  <si>
    <t>11 1 50 9Д040</t>
  </si>
  <si>
    <t>11 1 40 9Д030</t>
  </si>
  <si>
    <t>11 1 40 9Д031</t>
  </si>
  <si>
    <t>11 1 10 9Д010</t>
  </si>
  <si>
    <t>Организация мероприятий при осуществлении деятельности по обращению с животными без владельцев</t>
  </si>
  <si>
    <t>92 0 00 00600</t>
  </si>
  <si>
    <t>Обеспечение функционирования очистных сооружений в с. Юсьва</t>
  </si>
  <si>
    <t>Аренда топливозаправщика для хранения сжиженного газа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</si>
  <si>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</si>
  <si>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</si>
  <si>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Основное мероприятие "Региональный проект "Комфортный край"</t>
  </si>
  <si>
    <t>10 2 КК 00000</t>
  </si>
  <si>
    <t>10 2 КК SP430</t>
  </si>
  <si>
    <t>11 3 20 00000</t>
  </si>
  <si>
    <t>Основное мероприятие "Обеспечение транспортной безопасности объектов транспортной инфраструктуры"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</si>
  <si>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</si>
  <si>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</si>
  <si>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</si>
  <si>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</si>
  <si>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</si>
  <si>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</si>
  <si>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</si>
  <si>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</si>
  <si>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</si>
  <si>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</si>
  <si>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</si>
  <si>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</si>
  <si>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</si>
  <si>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</si>
  <si>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</si>
  <si>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Осуществление первичного воинского учета органами местного самоуправления муниципальных и городских округов</t>
  </si>
  <si>
    <t>02 6 10 4Н130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</si>
  <si>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</si>
  <si>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11 1 20 9Д024</t>
  </si>
  <si>
    <t>Проектно-изыскательские работы по капитальному ремонту моста через р. Лысковка на км 0+677 автомобильной дороги "Подъезд к пристани Пожва"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</si>
  <si>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</si>
  <si>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Предоставление молодым семьям социальных выплат на приобретение (строительство) жилья в рамках реализации мероприятия по обеспечению жильем молодых семей в Пермском крае  государственной программы Пермского края «Социальная поддержка жителей Пермского края»</t>
  </si>
  <si>
    <t>Оборудование учреждений социальной сферы инженерно-техническими средствами защиты и системы охраны</t>
  </si>
  <si>
    <t>Текущий ремонт здания филиала "ДШИ п. Пожва МБУ ДО "ДШИ с. Юсьва</t>
  </si>
  <si>
    <t>09 3 00 00000</t>
  </si>
  <si>
    <t>09 3 10 00000</t>
  </si>
  <si>
    <t>Изготовление знаков навигации</t>
  </si>
  <si>
    <t>Основное мероприятие "Разработка систем навигации и маршрутизации"</t>
  </si>
  <si>
    <t>Инвентаризация кладбищ Юсьвинского муниципального округа Пермского края</t>
  </si>
  <si>
    <t>Приведение в нормативное состояние автомобильных дорог</t>
  </si>
  <si>
    <t>06 1 КК SР420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</si>
  <si>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</si>
  <si>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Основное мероприятие «Обеспечение жильем отдельных категорий граждан, установленных законодательством»</t>
  </si>
  <si>
    <t>Обеспечение бесплатным питанием обучающихся с ограниченными возможностями здоровья в образовательных учреждениях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</si>
  <si>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</si>
  <si>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Оказание поддержки и развития одаренных детей</t>
  </si>
  <si>
    <t>Формирование патриотического и духовно-нравственного воспитания детей</t>
  </si>
  <si>
    <t>Обеспечение развития педагогического  кадрового потенциала</t>
  </si>
  <si>
    <t>Проведение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</si>
  <si>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04 0 20 00000</t>
  </si>
  <si>
    <t>06 1 70 4К170</t>
  </si>
  <si>
    <t xml:space="preserve">Обеспечение развития и укрепление материально-технической базы домов культуры в населенных пунктах с численностью жителей до 50 тысяч человек </t>
  </si>
  <si>
    <t>09 3 10 4С100</t>
  </si>
  <si>
    <t>11 1 60 L3720</t>
  </si>
  <si>
    <t xml:space="preserve">11 1 60 00000 </t>
  </si>
  <si>
    <t>14 0И2 00000</t>
  </si>
  <si>
    <t>Основное мероприятие ««Реализация федерального проекта «Жилье»»</t>
  </si>
  <si>
    <t>14 0 И2 67483</t>
  </si>
  <si>
    <t>14 0 И2 67484</t>
  </si>
  <si>
    <t>14 0 И2 6748S</t>
  </si>
  <si>
    <t xml:space="preserve"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</t>
  </si>
  <si>
    <t>Мероприятие «Переселение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(МБ)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</si>
  <si>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(за счет безвозмездных поступлений от ППК «Фонд развития территорий»)</t>
  </si>
  <si>
    <t>02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</si>
  <si>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</si>
  <si>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11 3 КК 00000</t>
  </si>
  <si>
    <t>11 3 КК SP400</t>
  </si>
  <si>
    <t xml:space="preserve">Участие в реализации  мероприятия по направлению «Школьная остановка» регионального проекта «Комфортный край»  </t>
  </si>
  <si>
    <t>Основное мероприятие "Реализация федерального проекта "Развитие транспортной инфраструктуры на сельских территориях" государственной программы Российской Федерации "Комплексное развитие сельских территорий"</t>
  </si>
  <si>
    <t>04 0 20 2С520</t>
  </si>
  <si>
    <t xml:space="preserve">Участие в реализации мероприятия по направлению «Культурная реновация» регионального проекта «Комфортный край»  </t>
  </si>
  <si>
    <t>Направление расходов (отрасль)</t>
  </si>
  <si>
    <t>10 2 20 4М089</t>
  </si>
  <si>
    <t>Реализация проекта инициативного бюджетирования "Приобретение оборудования для работы музея"</t>
  </si>
  <si>
    <t xml:space="preserve">10 2 20 SP082 </t>
  </si>
  <si>
    <t>Реализация проекта инициативного бюджетирования "Установка тротуаров"</t>
  </si>
  <si>
    <t>Реализация проекта инициативного бюджетирования "Спорт и радость детства! (Обустройство детской, спортивной площадки) в с.Юсьва по адресу Пермский край, с.Юсьва, ул.Заря будущего"</t>
  </si>
  <si>
    <t xml:space="preserve">10 2 20 SP083 </t>
  </si>
  <si>
    <t>Реализация проекта инициативного бюджетирования "Проведение ремонтных работ  в читальном (конференц) зале Юсьвинской центральной библиотеки МБУК "Юсьвинская ЦБС"</t>
  </si>
  <si>
    <t>Реализация проекта инициативного бюджетирования "Проведение текущего ремонта здания Аксеновского библиотечного пункта Купросской сельской библиотеки МБУК «Юсьвинская ЦБС» по адресу: Пермский край, Юсьвинский район, с. Аксеново, ул. Колхозная, 9"</t>
  </si>
  <si>
    <t>Реализация проекта инициативного бюджетирования "Приобретение спортивного оборудования для занятий гиревым спортом"</t>
  </si>
  <si>
    <t>10 2 КК SP432</t>
  </si>
  <si>
    <t>10 3 10 9Т001</t>
  </si>
  <si>
    <t>10 3 10 9Т002</t>
  </si>
  <si>
    <t>04 0 70 L5761</t>
  </si>
  <si>
    <t>06 1 60 L5195</t>
  </si>
  <si>
    <t>06 1 60 L5196</t>
  </si>
  <si>
    <t xml:space="preserve">06 1 70 SP081 </t>
  </si>
  <si>
    <t xml:space="preserve">02 6 10 SP086 </t>
  </si>
  <si>
    <t xml:space="preserve">06 1 70 SP084 </t>
  </si>
  <si>
    <t xml:space="preserve">06 1 70 SP085 </t>
  </si>
  <si>
    <t>02 2 Ю6 53030</t>
  </si>
  <si>
    <t>Основное мероприятие "Включение в реестр муниципальной собственности приобретенных объектов недвижимости"</t>
  </si>
  <si>
    <t>11 3 20 9Д071</t>
  </si>
  <si>
    <t>Обеспечение организации отдыха детей в каникулярное время в рамках реализации полномочий Юсьвинского муниципального округа Пермского края</t>
  </si>
  <si>
    <t>Участие в реализации  мероприятия по направлению «Новый клуб» регионального проекта «Комфортный край»</t>
  </si>
  <si>
    <t>Устройство контейнерных площадок для накопления твердых коммунальных отходов в рамках реализации направления «Наша улица» регионального проекта «Комфортный край»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</si>
  <si>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в рамках реализации направления "Наша улица" регионального проекта "Комфортный край"</t>
  </si>
  <si>
    <t>Капитальный ремонт, ремонт сетей водоснабжения, водозаборных сооружений, устройство, капитальный ремонт и ремонт водонапорных башен в рамках реализации направления «Качественное водоснабжение» регионального проекта «Комфортный край»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</si>
  <si>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</si>
  <si>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>Подпрограмма  "Знакомство с культурно-познавательными маршрутами"</t>
  </si>
  <si>
    <t>02 3 10 4Н060</t>
  </si>
  <si>
    <t>Обеспечение деятельности психолого-медико педагогической комиссии</t>
  </si>
  <si>
    <t>02 6 10 4Н152</t>
  </si>
  <si>
    <t>92 0 00 00224</t>
  </si>
  <si>
    <t>06 1 Я5 00000</t>
  </si>
  <si>
    <t>Основное мероприятие «Региональный проект "Семейные ценности и инфраструктура культуры (Пермский край)»</t>
  </si>
  <si>
    <t>06 1 Я5 55194</t>
  </si>
  <si>
    <t>Государственная поддержка отрасли культуры (приобретение для детских школ искусств музыкальных инструментов, оборудования, материалов)</t>
  </si>
  <si>
    <t>92 0 00 00280</t>
  </si>
  <si>
    <t>Снос самовольных построек</t>
  </si>
  <si>
    <t>Обеспечение резерва твердого топлива</t>
  </si>
  <si>
    <t>Разработка ПСД на капитальный ремонт объектов образовательных организаций</t>
  </si>
  <si>
    <t>06 1 20 L5190</t>
  </si>
  <si>
    <t>92 0 00 00290</t>
  </si>
  <si>
    <t>Обучение по программе "Эффективная реализация стратегических инвестиционно-строительных проектов 2.0"</t>
  </si>
  <si>
    <t>Модернизация библиотек в части комплектования книжных фондов библиотек муниципальных образований</t>
  </si>
  <si>
    <t>02 6 10 4Н153</t>
  </si>
  <si>
    <t>Благоустройство территорий образовательных организаций</t>
  </si>
  <si>
    <t>1. Доходы</t>
  </si>
  <si>
    <t>№ п/п</t>
  </si>
  <si>
    <t>Наименование доходов</t>
  </si>
  <si>
    <t>в том числе</t>
  </si>
  <si>
    <t>средства федерального бюджета</t>
  </si>
  <si>
    <t>средства краевого бюджета</t>
  </si>
  <si>
    <t>средства местного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</si>
  <si>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</si>
  <si>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</si>
  <si>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</si>
  <si>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</si>
  <si>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</si>
  <si>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</si>
  <si>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</si>
  <si>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</si>
  <si>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</si>
  <si>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1.4.</t>
  </si>
  <si>
    <t xml:space="preserve">Субсидии бюджетам муниципальных образований на реализацию мероприятия по направлению «Школьная остановка» регионального проекта «Комфортный край»  </t>
  </si>
  <si>
    <t>1.5.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</si>
  <si>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</si>
  <si>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</si>
  <si>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</si>
  <si>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</si>
  <si>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</si>
  <si>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</si>
  <si>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</si>
  <si>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</si>
  <si>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</si>
  <si>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"Проектно-изыскательские работы"</t>
  </si>
  <si>
    <t>1.1.3.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</si>
  <si>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</si>
  <si>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</si>
  <si>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Ремонт автомобильных дорог (нераспределенные средства)</t>
  </si>
  <si>
    <t>Ремонт участка автомобильной дороги "Архангельское-Антипино" км 000+000- км 002+200</t>
  </si>
  <si>
    <t>Ремонт участка автомобильной дороги "Юсьва-Трифаново" км 002+800  км 005+800</t>
  </si>
  <si>
    <t>Ремонт автомобильной дороги по ул. Колхозная с. Аксеново</t>
  </si>
  <si>
    <t>Ремонт автомобильной дороги по ул. Пионерская (от ул. Комсомольская до ул. Студенческая) п. Тукачево</t>
  </si>
  <si>
    <t>Ремонт автомобильной дороги по ул. Пушкина (от дома №47 до ул. Мира) п. Майкор</t>
  </si>
  <si>
    <t>Ремонт автомобильной дороги по ул. Заречная (от дома №5 до дома №26)д. Обирино</t>
  </si>
  <si>
    <t>Ремонт автомобильной дороги по ул. Подгорная (от дома №1 до дома №12)</t>
  </si>
  <si>
    <t>Ремонт автомобильной дороги по ул. Заречная (от ул. Мартыновская до дома №10 с отворотом к дому №4а) д. Ситково</t>
  </si>
  <si>
    <t>Ремонт автомобильной дороги по ул. Полевая (от дома №5 до дома №15) с. Архангельское</t>
  </si>
  <si>
    <t>Ремонт автомобильной дороги по ул. Восточная с. Тимино</t>
  </si>
  <si>
    <t>Ремонт автомобильной дороги по ул. Паньковская (от дома №2 до дома №11) с. Юсьва</t>
  </si>
  <si>
    <t>Ремонт автомобильной дороги по ул. Центральная (от дома №13 до дома №16) д. Вороново</t>
  </si>
  <si>
    <t>Ремонт автомобильной дороги по ул. Почашерская (от дома №21 Б до дома №32А) д. Почшер</t>
  </si>
  <si>
    <t>Ремонт автомобильной дороги по ул. Кооперативная (от ул. Пушкина до ул. Чехова) п. Майкор</t>
  </si>
  <si>
    <t>Ремонт автомобильной дороги по ул. Трудовая п. Майкор</t>
  </si>
  <si>
    <t>Ремонт автомобильной дороги по ул. Мингалевская д. Якино</t>
  </si>
  <si>
    <t>Ремонт автомобильной дороги по ул. Свободы (от ул. Строителей до ул. Рябиновая) п. Пожва</t>
  </si>
  <si>
    <t>Мероприятие "Ремонт автомобильных дорог (несофинансируемые из бюджета ПК)"</t>
  </si>
  <si>
    <t>Ремонт автомобильной дороги по ул. Котельниковой (от пожарного пирса до дома №2Б) д. В.-Мега</t>
  </si>
  <si>
    <t>Ремонт автомобильной дороги по ул. Котельниковой от автомобильной дороги "Кудымкар-Пожва - Верх-Мега до дома №17 д. В.-Мега</t>
  </si>
  <si>
    <t>Ремонт  автомобильной дороги по ул. Раздольная (от дома № 3 до дома №13) с. Юсьва</t>
  </si>
  <si>
    <t>1.1.2.1.2.36 Восстановление дорожного полотна автомобильной дороги по ул. Прудовая (от мусорной площадки до дома №2) д. Мокрушино</t>
  </si>
  <si>
    <t>Ремонт автомобильной дороги по ул. Березовая (от дома №3 до дома №16) с. Юсьва</t>
  </si>
  <si>
    <t>Восстановление дорожного полотна автомобильной дороги "Бажино-Шедово" км 000+000 - км 001+840</t>
  </si>
  <si>
    <t>Ремонт автомобильных дорог по ул. Полевая (от автомобильной дороги "Кудымкар-Усолье" до дома №4) д. Чикманово, ул. Центральная (от дома №11 до дома №13) д. Швычи</t>
  </si>
  <si>
    <t>Ремонт участка автомобильной дороги по ул. Школьная (от ул. Народная до ул. Набережная) с. Мелюхино</t>
  </si>
  <si>
    <t>Ремонт  автомобильной дороги по ул. Максима Горького (от дома №1 до дома №1В)  с. Юсьва</t>
  </si>
  <si>
    <t>Восстановление покрытия проезжей части участков автомобильных дорог по ул. Центральная с. Тимино, ул. Пушкина с. Юсьва, ул. Центральная д. Швычи</t>
  </si>
  <si>
    <t>Восстановление покрытия проезжей части автомобильной дороги по переулку от ул. Комсомольской до ул. Лесная п. Кама</t>
  </si>
  <si>
    <t>Мероприятие "Восстановление мостов и труб (несофинансируемые)"</t>
  </si>
  <si>
    <t>Восстановление водопропускной трубы на автомобильной дороге по ул. Центральная д. Спирино, ул. Озерская д. Кузьмино</t>
  </si>
  <si>
    <t xml:space="preserve">Восстановление водопропускных труб на автомобильных дорогах: ул. Народнаяд. Сивашер, ул. Северная д. Они </t>
  </si>
  <si>
    <t>Восстановление водопропускной трубы на автомобильной дороге по ул. Савинская, ул. Полярная с. Юсьва</t>
  </si>
  <si>
    <t xml:space="preserve">Восстановление водопропускной трубы на автомобильной дороге "Бажино-Шедово" км 0+450,  ул. Мингалевская, д. Якино </t>
  </si>
  <si>
    <t>Ремонт моста на ул. Лесная с. Антипино</t>
  </si>
  <si>
    <t>Ремонт моста через реку на автомобильной дороге "Крохалево-Урманово-Подволошино" км 2+900</t>
  </si>
  <si>
    <t>Ремонт моста через ручей на автомобильной дороге "Крохалево-Урманово-Подволошино" км 3+378</t>
  </si>
  <si>
    <t>Ремонт моста через р. Вежайка на автомобильной дороге "Кудымкар-Пожва-Черемново</t>
  </si>
  <si>
    <t>Ремонт моста через р. Кырдымка на автомобильной дороге "Габово-Купрос"</t>
  </si>
  <si>
    <t>Восстановительные работы по мосту через р. Стер на ул. Набережная п. Тукачево</t>
  </si>
  <si>
    <t>Восстановление моста через р. Кемелька на ул. Заводская п. Майкор</t>
  </si>
  <si>
    <t>1.1.4.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</si>
  <si>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</si>
  <si>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</si>
  <si>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1.1.5.</t>
  </si>
  <si>
    <t>Мероприятие "Приведение в нормативное состояние искусственных дорожных сооружений"</t>
  </si>
  <si>
    <t>Капитальный ремонт автомобильного моста через р. Иньва на автомобильной дороге "Юсьва-Архангельское" в Юсьвинском муниципальном округе Пермского края</t>
  </si>
  <si>
    <t>1.1.6.</t>
  </si>
  <si>
    <t>Мероприятие "Приведение в нормативное состояние автомобильных дорог"</t>
  </si>
  <si>
    <t>Ремонт участка автомобильной дороги "Юсьва-Архангельское" км 000+000 км 1+550, км 2+550 км 4+162, км 4+462 км 6+480</t>
  </si>
  <si>
    <t>Ремонт участка автомобильной дороги "Юсьва-Мелюхино" км 0+000 км 0+980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</si>
  <si>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</si>
  <si>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</si>
  <si>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</si>
  <si>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</si>
  <si>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</si>
  <si>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>Мероприятие "Участие в реализации  мероприятия по направлению «Школьная остановка» регионального проекта «Комфортный край»"</t>
  </si>
  <si>
    <t>Остаток неиспользованных средств дорожного фонда по состоянию на 01.01.2026, тыс. рублей</t>
  </si>
  <si>
    <t>Нераспределенный остаток средств дорожного фонда, тыс. рублей:</t>
  </si>
  <si>
    <t>Нераспределенные средства</t>
  </si>
  <si>
    <t>% исполнения от годовых назначений</t>
  </si>
  <si>
    <t>% исполнения от квартальных назначений</t>
  </si>
  <si>
    <t>Уточненный план на 2026 год</t>
  </si>
  <si>
    <t>Утверждено на 1 квартал 2026 года</t>
  </si>
  <si>
    <t>Исполнено на 01.04.2026 г.</t>
  </si>
  <si>
    <t>Отчет об исполнении бюджета Юсьвинского муниципального округа Пермского края  по расходам за 1 квартал 2026 года</t>
  </si>
  <si>
    <t>Утверждено на 2026 год</t>
  </si>
  <si>
    <t>Основное мероприятие "Обеспечение жильем отдельных категорий граждан, установленных законодательством"</t>
  </si>
  <si>
    <t>92 0 00 00230</t>
  </si>
  <si>
    <t>15 0 20 00000</t>
  </si>
  <si>
    <t>Основное мероприятие «Разработка документов территориального планирования и градостраительного зонирования, документациипо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</si>
  <si>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</si>
  <si>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</si>
  <si>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</si>
  <si>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</si>
  <si>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02 2 20 23930</t>
  </si>
  <si>
    <t>за счет средств бюджета Пермского края</t>
  </si>
  <si>
    <t xml:space="preserve">07 0 10 2Ф180 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</si>
  <si>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</si>
  <si>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Обеспечение условий для развития физической культуры и массового спорта</t>
  </si>
  <si>
    <t>Кассовый расход на 01.04.2026</t>
  </si>
  <si>
    <t>Остаток неиспользованных бюджетных ассигнований</t>
  </si>
  <si>
    <t>Остаток неиспользованных средств дорожного фонда на конец отчетного периода, тыс. рублей</t>
  </si>
  <si>
    <t>-</t>
  </si>
  <si>
    <t>Отчет об исполнении бюджета Юсьвинского муниципального округа Пермского края по источникам финансирования дефицита бюджета за 1 квартал 2026 года</t>
  </si>
  <si>
    <t>Отчет об использовании бюджетных ассигнований дорожного фонда Юсьвинского муниципального округа Персмского края за 1 квартал 2026 года</t>
  </si>
  <si>
    <t>Отчет об исполнении бюджета Юсьвинского муниципального округа Пермского края по доходам за 1 квартал 2026 года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</si>
  <si>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</si>
  <si>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</si>
  <si>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Исполнено на 01.04.2026 года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</si>
  <si>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</si>
  <si>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</si>
  <si>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</si>
  <si>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</si>
  <si>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</si>
  <si>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</si>
  <si>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</si>
  <si>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</si>
  <si>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</si>
  <si>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</si>
  <si>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</si>
  <si>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</si>
  <si>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</si>
  <si>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</si>
  <si>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</si>
  <si>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</si>
  <si>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</si>
  <si>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1 01 02 080 01 0000 110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</si>
  <si>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</si>
  <si>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</si>
  <si>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</si>
  <si>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1 01 02 210 01 0000 110 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</si>
  <si>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</si>
  <si>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</si>
  <si>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</si>
  <si>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</si>
  <si>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</si>
  <si>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</si>
  <si>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</si>
  <si>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</si>
  <si>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</si>
  <si>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</si>
  <si>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</si>
  <si>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</si>
  <si>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</si>
  <si>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1 03 03 000 01 0000 110 </t>
  </si>
  <si>
    <t>Туристический налог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</si>
  <si>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</si>
  <si>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</si>
  <si>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</si>
  <si>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</si>
  <si>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</si>
  <si>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</si>
  <si>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</si>
  <si>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</si>
  <si>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1 05 02 010 02 0000 110 </t>
  </si>
  <si>
    <t>Единый налог на вмененный доход для отдельных видов деятельности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</si>
  <si>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</si>
  <si>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</si>
  <si>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</si>
  <si>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</si>
  <si>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</si>
  <si>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</si>
  <si>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</si>
  <si>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</si>
  <si>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</si>
  <si>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</si>
  <si>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</si>
  <si>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</si>
  <si>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</si>
  <si>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1 06 04 000 02 0000 110 </t>
  </si>
  <si>
    <t>Транспортный налог</t>
  </si>
  <si>
    <t xml:space="preserve">1 06 04 011 02 0000 110 </t>
  </si>
  <si>
    <t>Транспортный налог с организаций</t>
  </si>
  <si>
    <t xml:space="preserve">1 06 04 012 02 0000 110 </t>
  </si>
  <si>
    <t>Транспортный налог с физических лиц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</si>
  <si>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</si>
  <si>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</si>
  <si>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</si>
  <si>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</si>
  <si>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</si>
  <si>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</si>
  <si>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</si>
  <si>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</si>
  <si>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</si>
  <si>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</si>
  <si>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</si>
  <si>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</si>
  <si>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</si>
  <si>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</si>
  <si>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</si>
  <si>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</si>
  <si>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</si>
  <si>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</si>
  <si>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</si>
  <si>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</si>
  <si>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</si>
  <si>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</si>
  <si>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</si>
  <si>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</si>
  <si>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</si>
  <si>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</si>
  <si>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</si>
  <si>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</si>
  <si>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</si>
  <si>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1 11 05 410 14 0000 120 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</si>
  <si>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</si>
  <si>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</si>
  <si>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</si>
  <si>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</si>
  <si>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</si>
  <si>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</si>
  <si>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</si>
  <si>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</si>
  <si>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</si>
  <si>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</si>
  <si>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</si>
  <si>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</si>
  <si>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</si>
  <si>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</si>
  <si>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</si>
  <si>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</si>
  <si>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</si>
  <si>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</si>
  <si>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</si>
  <si>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</si>
  <si>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</si>
  <si>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</si>
  <si>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</si>
  <si>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﻿1 14 02043 14 0000 440
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</si>
  <si>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</si>
  <si>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</si>
  <si>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</si>
  <si>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</si>
  <si>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</si>
  <si>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</si>
  <si>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</si>
  <si>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</si>
  <si>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</si>
  <si>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</si>
  <si>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</si>
  <si>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</si>
  <si>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</si>
  <si>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</si>
  <si>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</si>
  <si>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01074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</si>
  <si>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</si>
  <si>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</si>
  <si>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</si>
  <si>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</si>
  <si>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</si>
  <si>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﻿1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</si>
  <si>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</si>
  <si>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﻿1 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</si>
  <si>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</si>
  <si>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</si>
  <si>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</si>
  <si>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﻿1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</si>
  <si>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</si>
  <si>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﻿1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</si>
  <si>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</si>
  <si>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﻿1 16 01203 01 0000 140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</si>
  <si>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</si>
  <si>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﻿1 16 01333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</si>
  <si>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</si>
  <si>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</si>
  <si>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</si>
  <si>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﻿1 16 07010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</si>
  <si>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</si>
  <si>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﻿1 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</si>
  <si>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</si>
  <si>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﻿1 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</si>
  <si>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</si>
  <si>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</si>
  <si>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</si>
  <si>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</si>
  <si>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</si>
  <si>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</si>
  <si>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</si>
  <si>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</si>
  <si>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</si>
  <si>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1 17 05 000 00 0000 180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</si>
  <si>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</si>
  <si>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</si>
  <si>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</si>
  <si>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</si>
  <si>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</si>
  <si>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</si>
  <si>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</si>
  <si>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</si>
  <si>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</si>
  <si>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</si>
  <si>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</si>
  <si>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</si>
  <si>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</si>
  <si>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</si>
  <si>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</si>
  <si>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2 02 15 002 14 0000 150 </t>
  </si>
  <si>
    <t>Дотации бюджетам муниципальных округов на поддержку мер по обеспечению сбалансированности бюджетов</t>
  </si>
  <si>
    <t>Дотации на сбалансированность бюджетов муниципальных районов, муниципальных округов, городских округов</t>
  </si>
  <si>
    <t xml:space="preserve">2 02 19 999 14 0000 150 </t>
  </si>
  <si>
    <t>Прочие дотации бюджетам муниципальных округов</t>
  </si>
  <si>
    <t xml:space="preserve">Иные дотации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</si>
  <si>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</si>
  <si>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</si>
  <si>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</si>
  <si>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</si>
  <si>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</si>
  <si>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</si>
  <si>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</si>
  <si>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на реализацию приоритетного проекта "Новый клуб" программы "Комфортный край"</t>
  </si>
  <si>
    <t xml:space="preserve">2 02 25 447 00 0000 150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</si>
  <si>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</si>
  <si>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2 02 25 447 14 0000 150 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</si>
  <si>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</si>
  <si>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</si>
  <si>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</si>
  <si>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</si>
  <si>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</si>
  <si>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</si>
  <si>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</si>
  <si>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</si>
  <si>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</si>
  <si>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</si>
  <si>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</si>
  <si>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</si>
  <si>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</si>
  <si>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</si>
  <si>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</si>
  <si>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</si>
  <si>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</si>
  <si>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>Субсидии бюджетам муниципальных образований на реализацию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</si>
  <si>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</si>
  <si>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</si>
  <si>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</si>
  <si>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</si>
  <si>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>Субсидия на поддержку муниципальных программ формирования современной городской среды (дворовые и общественные территории)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</si>
  <si>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</si>
  <si>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Субсидии на софинансирование проектов инициативного бюджетирования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</si>
  <si>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</si>
  <si>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на реализацию программы "Комфортный край"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</si>
  <si>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</si>
  <si>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Субсидия на реализацию мероприятия "Умею плавать!"</t>
  </si>
  <si>
    <t>Субсидия на мероприятия по расселению жилищного фонда, признанного аварийным после 01 января 2017 г., в т.ч. в целях предотвращения ЧС</t>
  </si>
  <si>
    <t>Безвозмездные поступления в бюджеты субъектов Российской Федерации от публично-правовой компании "Фонд развития территорий" на обеспечение мероприятий по переселению граждан из жилищного фонда на территории Пермского края, признанного аварийного после 1 января 2017 года</t>
  </si>
  <si>
    <t>Субсидия на реализацию мероприятий в сфере молодежной политики</t>
  </si>
  <si>
    <t xml:space="preserve">2 02 30 000 00 0000 150 </t>
  </si>
  <si>
    <t xml:space="preserve">Субвенции бюджетам бюджетной системы Российской Федерации
</t>
  </si>
  <si>
    <t xml:space="preserve">2 02 30 024 14 0000 150 </t>
  </si>
  <si>
    <t xml:space="preserve">﻿Субвенции бюджетам муниципальных округов на выполнение передаваемых полномочий субъектов Российской Федерации
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</si>
  <si>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</si>
  <si>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</si>
  <si>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</si>
  <si>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</si>
  <si>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</si>
  <si>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</si>
  <si>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</si>
  <si>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</si>
  <si>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</si>
  <si>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</si>
  <si>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</si>
  <si>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</si>
  <si>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 (администрирование)</t>
  </si>
  <si>
    <t xml:space="preserve">2 02 35 082 14 0000 150 </t>
  </si>
  <si>
    <t>Субвенции бюджетаммуниципальных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</si>
  <si>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</si>
  <si>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</si>
  <si>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</si>
  <si>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</si>
  <si>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</si>
  <si>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</si>
  <si>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</si>
  <si>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</si>
  <si>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</si>
  <si>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</si>
  <si>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</si>
  <si>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</si>
  <si>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</si>
  <si>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2 02 45 050 14 0000 150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</si>
  <si>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</si>
  <si>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</si>
  <si>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</si>
  <si>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</si>
  <si>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</si>
  <si>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</si>
  <si>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</si>
  <si>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</si>
  <si>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</si>
  <si>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</si>
  <si>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</si>
  <si>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</si>
  <si>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</si>
  <si>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2 03 00000 00 0000 000</t>
  </si>
  <si>
    <t>БЕЗВОЗМЕЗДНЫЕ ПОСТУПЛЕНИЯ ОТ ГОСУДАРСТВЕННЫХ (МУНИЦИПАЛЬНЫХ) ОРГАНИЗАЦИЙ</t>
  </si>
  <si>
    <t>2 03 04099 14 0000 150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</si>
  <si>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</si>
  <si>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2 07 00000 00 0000 000</t>
  </si>
  <si>
    <t>ПРОЧИЕ БЕЗВОЗМЕЗДНЫЕ ПОСТУПЛЕНИЯ</t>
  </si>
  <si>
    <t>2 07 04 050 14 0000 150</t>
  </si>
  <si>
    <t>Прочие безвозмездные поступления в бюджеты муниципальных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</si>
  <si>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</si>
  <si>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</si>
  <si>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</si>
  <si>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</si>
  <si>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</si>
  <si>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</si>
  <si>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2 19 25 750 14 0000 150</t>
  </si>
  <si>
    <t>Возврат остатков субсидий на реализацию мероприятий по модернизации школьных систем образования из бюджетов муниципальных округов</t>
  </si>
  <si>
    <t>2 19 25 555 14 0000 150</t>
  </si>
  <si>
    <t>Возврат остатков субсидий на реализацию программ формирования современной городской среды из бюджетов муниципальных округов</t>
  </si>
  <si>
    <t>2 19 45 179 14 0000 150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</si>
  <si>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</t>
  </si>
  <si>
    <t>2 19 45 303 14 0000 150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</si>
  <si>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</si>
  <si>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2 19 45 050 14 0000 150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</si>
  <si>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муниципальных округов</t>
  </si>
  <si>
    <t>2 19 60010 14 0000 150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</si>
  <si>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</si>
  <si>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</si>
  <si>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>Поступления на 01.04.2026</t>
  </si>
  <si>
    <t xml:space="preserve"> </t>
  </si>
  <si>
    <t>Приложения к решению Думы Юсьвинского муниципального оркуга</t>
  </si>
  <si>
    <t>Пермского края от 20.05.2026 №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</si>
</sst>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0"/>
    <numFmt numFmtId="166" formatCode="_(* #,##0.00_);_(* \(#,##0.00\);_(* &quot;-&quot;??_);_(@_)"/>
    <numFmt numFmtId="167" formatCode="_-* #,##0.00\ _D_M_-;\-* #,##0.00\ _D_M_-;_-* &quot;-&quot;??\ _D_M_-;_-@_-"/>
    <numFmt numFmtId="168" formatCode="0.00000"/>
    <numFmt numFmtId="169" formatCode="0.0"/>
    <numFmt numFmtId="170" formatCode="#,##0.000"/>
    <numFmt numFmtId="171" formatCode="#,##0.0"/>
    <numFmt numFmtId="172" formatCode="?"/>
  </numFmts>
  <fonts count="10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7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rgb="FFF0FCB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64">
    <xf numFmtId="0" fontId="0" fillId="0" borderId="0"/>
    <xf numFmtId="0" fontId="3" fillId="0" borderId="0"/>
    <xf numFmtId="0" fontId="9" fillId="0" borderId="0"/>
    <xf numFmtId="0" fontId="1" fillId="0" borderId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1" borderId="0" applyNumberFormat="0" applyBorder="0" applyAlignment="0" applyProtection="0"/>
    <xf numFmtId="0" fontId="16" fillId="20" borderId="0" applyNumberFormat="0" applyBorder="0" applyAlignment="0" applyProtection="0"/>
    <xf numFmtId="0" fontId="17" fillId="26" borderId="0" applyNumberFormat="0" applyBorder="0" applyAlignment="0" applyProtection="0"/>
    <xf numFmtId="0" fontId="17" fillId="11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45" borderId="0" applyNumberFormat="0" applyBorder="0" applyAlignment="0" applyProtection="0"/>
    <xf numFmtId="0" fontId="18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36" borderId="0" applyNumberFormat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20" fillId="36" borderId="0" applyNumberFormat="0" applyBorder="0" applyAlignment="0" applyProtection="0"/>
    <xf numFmtId="0" fontId="21" fillId="50" borderId="4" applyNumberFormat="0" applyAlignment="0" applyProtection="0"/>
    <xf numFmtId="0" fontId="22" fillId="37" borderId="5" applyNumberFormat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54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48" borderId="4" applyNumberFormat="0" applyAlignment="0" applyProtection="0"/>
    <xf numFmtId="0" fontId="30" fillId="0" borderId="9" applyNumberFormat="0" applyFill="0" applyAlignment="0" applyProtection="0"/>
    <xf numFmtId="0" fontId="31" fillId="48" borderId="0" applyNumberFormat="0" applyBorder="0" applyAlignment="0" applyProtection="0"/>
    <xf numFmtId="0" fontId="32" fillId="0" borderId="0"/>
    <xf numFmtId="0" fontId="9" fillId="47" borderId="10" applyNumberFormat="0" applyFont="0" applyAlignment="0" applyProtection="0"/>
    <xf numFmtId="0" fontId="33" fillId="50" borderId="11" applyNumberFormat="0" applyAlignment="0" applyProtection="0"/>
    <xf numFmtId="0" fontId="9" fillId="0" borderId="0"/>
    <xf numFmtId="4" fontId="34" fillId="55" borderId="12" applyNumberFormat="0" applyProtection="0">
      <alignment vertical="center"/>
    </xf>
    <xf numFmtId="0" fontId="9" fillId="0" borderId="0"/>
    <xf numFmtId="0" fontId="9" fillId="0" borderId="0"/>
    <xf numFmtId="0" fontId="9" fillId="0" borderId="0"/>
    <xf numFmtId="4" fontId="35" fillId="55" borderId="12" applyNumberFormat="0" applyProtection="0">
      <alignment vertical="center"/>
    </xf>
    <xf numFmtId="0" fontId="9" fillId="0" borderId="0"/>
    <xf numFmtId="0" fontId="9" fillId="0" borderId="0"/>
    <xf numFmtId="4" fontId="34" fillId="55" borderId="12" applyNumberFormat="0" applyProtection="0">
      <alignment horizontal="left" vertical="center" indent="1"/>
    </xf>
    <xf numFmtId="0" fontId="9" fillId="0" borderId="0"/>
    <xf numFmtId="4" fontId="36" fillId="56" borderId="13" applyNumberFormat="0" applyProtection="0">
      <alignment horizontal="left" vertical="center" indent="1"/>
    </xf>
    <xf numFmtId="0" fontId="9" fillId="0" borderId="0"/>
    <xf numFmtId="0" fontId="34" fillId="55" borderId="12" applyNumberFormat="0" applyProtection="0">
      <alignment horizontal="left" vertical="top" indent="1"/>
    </xf>
    <xf numFmtId="0" fontId="9" fillId="0" borderId="0"/>
    <xf numFmtId="0" fontId="9" fillId="0" borderId="0"/>
    <xf numFmtId="4" fontId="34" fillId="10" borderId="0" applyNumberFormat="0" applyProtection="0">
      <alignment horizontal="left" vertical="center" indent="1"/>
    </xf>
    <xf numFmtId="0" fontId="9" fillId="0" borderId="0"/>
    <xf numFmtId="0" fontId="9" fillId="0" borderId="0"/>
    <xf numFmtId="4" fontId="14" fillId="15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11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57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5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9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58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2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59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4" borderId="12" applyNumberFormat="0" applyProtection="0">
      <alignment horizontal="right" vertical="center"/>
    </xf>
    <xf numFmtId="0" fontId="9" fillId="0" borderId="0"/>
    <xf numFmtId="0" fontId="9" fillId="0" borderId="0"/>
    <xf numFmtId="4" fontId="34" fillId="60" borderId="14" applyNumberFormat="0" applyProtection="0">
      <alignment horizontal="left" vertical="center" indent="1"/>
    </xf>
    <xf numFmtId="0" fontId="9" fillId="0" borderId="0"/>
    <xf numFmtId="0" fontId="9" fillId="0" borderId="0"/>
    <xf numFmtId="4" fontId="14" fillId="61" borderId="0" applyNumberFormat="0" applyProtection="0">
      <alignment horizontal="left" vertical="center" indent="1"/>
    </xf>
    <xf numFmtId="0" fontId="9" fillId="0" borderId="0"/>
    <xf numFmtId="0" fontId="9" fillId="0" borderId="0"/>
    <xf numFmtId="4" fontId="37" fillId="21" borderId="0" applyNumberFormat="0" applyProtection="0">
      <alignment horizontal="left" vertical="center" indent="1"/>
    </xf>
    <xf numFmtId="0" fontId="9" fillId="0" borderId="0"/>
    <xf numFmtId="0" fontId="9" fillId="0" borderId="0"/>
    <xf numFmtId="4" fontId="14" fillId="10" borderId="12" applyNumberFormat="0" applyProtection="0">
      <alignment horizontal="right" vertical="center"/>
    </xf>
    <xf numFmtId="0" fontId="9" fillId="0" borderId="0"/>
    <xf numFmtId="0" fontId="9" fillId="0" borderId="0"/>
    <xf numFmtId="4" fontId="38" fillId="61" borderId="0" applyNumberFormat="0" applyProtection="0">
      <alignment horizontal="left" vertical="center" indent="1"/>
    </xf>
    <xf numFmtId="0" fontId="9" fillId="0" borderId="0"/>
    <xf numFmtId="0" fontId="9" fillId="0" borderId="0"/>
    <xf numFmtId="4" fontId="38" fillId="10" borderId="0" applyNumberFormat="0" applyProtection="0">
      <alignment horizontal="left" vertical="center" indent="1"/>
    </xf>
    <xf numFmtId="0" fontId="9" fillId="0" borderId="0"/>
    <xf numFmtId="0" fontId="36" fillId="23" borderId="13" applyNumberFormat="0" applyProtection="0">
      <alignment horizontal="left" vertical="center" indent="1"/>
    </xf>
    <xf numFmtId="0" fontId="9" fillId="21" borderId="12" applyNumberFormat="0" applyProtection="0">
      <alignment horizontal="left" vertical="center" indent="1"/>
    </xf>
    <xf numFmtId="0" fontId="9" fillId="21" borderId="12" applyNumberFormat="0" applyProtection="0">
      <alignment horizontal="left" vertical="center" indent="1"/>
    </xf>
    <xf numFmtId="0" fontId="9" fillId="0" borderId="0"/>
    <xf numFmtId="0" fontId="9" fillId="21" borderId="12" applyNumberFormat="0" applyProtection="0">
      <alignment horizontal="left" vertical="top" indent="1"/>
    </xf>
    <xf numFmtId="0" fontId="9" fillId="0" borderId="0"/>
    <xf numFmtId="0" fontId="36" fillId="62" borderId="13" applyNumberFormat="0" applyProtection="0">
      <alignment horizontal="left" vertical="center" indent="1"/>
    </xf>
    <xf numFmtId="0" fontId="9" fillId="10" borderId="12" applyNumberFormat="0" applyProtection="0">
      <alignment horizontal="left" vertical="center" indent="1"/>
    </xf>
    <xf numFmtId="0" fontId="9" fillId="0" borderId="0"/>
    <xf numFmtId="0" fontId="9" fillId="10" borderId="12" applyNumberFormat="0" applyProtection="0">
      <alignment horizontal="left" vertical="top" indent="1"/>
    </xf>
    <xf numFmtId="0" fontId="9" fillId="0" borderId="0"/>
    <xf numFmtId="0" fontId="36" fillId="14" borderId="13" applyNumberFormat="0" applyProtection="0">
      <alignment horizontal="left" vertical="center" indent="1"/>
    </xf>
    <xf numFmtId="0" fontId="36" fillId="14" borderId="13" applyNumberFormat="0" applyProtection="0">
      <alignment horizontal="left" vertical="center" indent="1"/>
    </xf>
    <xf numFmtId="0" fontId="9" fillId="0" borderId="0"/>
    <xf numFmtId="0" fontId="9" fillId="14" borderId="12" applyNumberFormat="0" applyProtection="0">
      <alignment horizontal="left" vertical="top" indent="1"/>
    </xf>
    <xf numFmtId="0" fontId="9" fillId="0" borderId="0"/>
    <xf numFmtId="0" fontId="9" fillId="0" borderId="0"/>
    <xf numFmtId="0" fontId="9" fillId="61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9" fillId="61" borderId="12" applyNumberFormat="0" applyProtection="0">
      <alignment horizontal="left" vertical="top" indent="1"/>
    </xf>
    <xf numFmtId="0" fontId="9" fillId="0" borderId="0"/>
    <xf numFmtId="0" fontId="9" fillId="0" borderId="0"/>
    <xf numFmtId="0" fontId="9" fillId="13" borderId="1" applyNumberFormat="0">
      <protection locked="0"/>
    </xf>
    <xf numFmtId="0" fontId="9" fillId="0" borderId="0"/>
    <xf numFmtId="0" fontId="39" fillId="21" borderId="15" applyBorder="0"/>
    <xf numFmtId="0" fontId="9" fillId="0" borderId="0"/>
    <xf numFmtId="4" fontId="14" fillId="12" borderId="12" applyNumberFormat="0" applyProtection="0">
      <alignment vertical="center"/>
    </xf>
    <xf numFmtId="0" fontId="9" fillId="0" borderId="0"/>
    <xf numFmtId="0" fontId="9" fillId="0" borderId="0"/>
    <xf numFmtId="4" fontId="40" fillId="12" borderId="12" applyNumberFormat="0" applyProtection="0">
      <alignment vertical="center"/>
    </xf>
    <xf numFmtId="0" fontId="9" fillId="0" borderId="0"/>
    <xf numFmtId="0" fontId="9" fillId="0" borderId="0"/>
    <xf numFmtId="4" fontId="14" fillId="12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14" fillId="12" borderId="12" applyNumberFormat="0" applyProtection="0">
      <alignment horizontal="left" vertical="top" indent="1"/>
    </xf>
    <xf numFmtId="0" fontId="9" fillId="0" borderId="0"/>
    <xf numFmtId="4" fontId="36" fillId="0" borderId="13" applyNumberFormat="0" applyProtection="0">
      <alignment horizontal="right" vertical="center"/>
    </xf>
    <xf numFmtId="4" fontId="36" fillId="0" borderId="13" applyNumberFormat="0" applyProtection="0">
      <alignment horizontal="right" vertical="center"/>
    </xf>
    <xf numFmtId="4" fontId="36" fillId="0" borderId="13" applyNumberFormat="0" applyProtection="0">
      <alignment horizontal="right" vertical="center"/>
    </xf>
    <xf numFmtId="0" fontId="9" fillId="0" borderId="0"/>
    <xf numFmtId="4" fontId="40" fillId="61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10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9" fillId="0" borderId="0"/>
    <xf numFmtId="0" fontId="14" fillId="10" borderId="12" applyNumberFormat="0" applyProtection="0">
      <alignment horizontal="left" vertical="top" indent="1"/>
    </xf>
    <xf numFmtId="0" fontId="9" fillId="0" borderId="0"/>
    <xf numFmtId="0" fontId="9" fillId="0" borderId="0"/>
    <xf numFmtId="4" fontId="41" fillId="63" borderId="0" applyNumberFormat="0" applyProtection="0">
      <alignment horizontal="left" vertical="center" indent="1"/>
    </xf>
    <xf numFmtId="0" fontId="9" fillId="0" borderId="0"/>
    <xf numFmtId="0" fontId="36" fillId="64" borderId="1"/>
    <xf numFmtId="0" fontId="9" fillId="0" borderId="0"/>
    <xf numFmtId="4" fontId="42" fillId="61" borderId="12" applyNumberFormat="0" applyProtection="0">
      <alignment horizontal="right" vertical="center"/>
    </xf>
    <xf numFmtId="0" fontId="9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7" fillId="65" borderId="0" applyNumberFormat="0" applyBorder="0" applyAlignment="0" applyProtection="0"/>
    <xf numFmtId="0" fontId="17" fillId="57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58" borderId="0" applyNumberFormat="0" applyBorder="0" applyAlignment="0" applyProtection="0"/>
    <xf numFmtId="0" fontId="45" fillId="20" borderId="4" applyNumberFormat="0" applyAlignment="0" applyProtection="0"/>
    <xf numFmtId="0" fontId="46" fillId="23" borderId="11" applyNumberFormat="0" applyAlignment="0" applyProtection="0"/>
    <xf numFmtId="0" fontId="47" fillId="23" borderId="4" applyNumberFormat="0" applyAlignment="0" applyProtection="0"/>
    <xf numFmtId="0" fontId="48" fillId="0" borderId="17" applyNumberFormat="0" applyFill="0" applyAlignment="0" applyProtection="0"/>
    <xf numFmtId="0" fontId="49" fillId="0" borderId="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9" applyNumberFormat="0" applyFill="0" applyAlignment="0" applyProtection="0"/>
    <xf numFmtId="0" fontId="52" fillId="66" borderId="5" applyNumberFormat="0" applyAlignment="0" applyProtection="0"/>
    <xf numFmtId="0" fontId="53" fillId="0" borderId="0" applyNumberFormat="0" applyFill="0" applyBorder="0" applyAlignment="0" applyProtection="0"/>
    <xf numFmtId="0" fontId="54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9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8" fillId="67" borderId="0"/>
    <xf numFmtId="0" fontId="3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9" fillId="0" borderId="0"/>
    <xf numFmtId="0" fontId="5" fillId="0" borderId="0"/>
    <xf numFmtId="0" fontId="58" fillId="67" borderId="0"/>
    <xf numFmtId="0" fontId="55" fillId="0" borderId="0"/>
    <xf numFmtId="0" fontId="59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9" fillId="12" borderId="10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1" fillId="0" borderId="20" applyNumberFormat="0" applyFill="0" applyAlignment="0" applyProtection="0"/>
    <xf numFmtId="0" fontId="62" fillId="0" borderId="0"/>
    <xf numFmtId="0" fontId="63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4" fillId="17" borderId="0" applyNumberFormat="0" applyBorder="0" applyAlignment="0" applyProtection="0"/>
  </cellStyleXfs>
  <cellXfs count="526">
    <xf numFmtId="0" fontId="0" fillId="0" borderId="0" xfId="0"/>
    <xf numFmtId="0" fontId="2" fillId="0" borderId="0" xfId="0" applyFont="1"/>
    <xf numFmtId="165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0" fontId="2" fillId="0" borderId="1" xfId="0" applyFont="1" applyBorder="1"/>
    <xf numFmtId="0" fontId="5" fillId="3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wrapText="1"/>
    </xf>
    <xf numFmtId="0" fontId="4" fillId="4" borderId="1" xfId="1" applyFont="1" applyFill="1" applyBorder="1" applyAlignment="1">
      <alignment wrapText="1"/>
    </xf>
    <xf numFmtId="49" fontId="4" fillId="4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>
      <alignment wrapText="1"/>
    </xf>
    <xf numFmtId="49" fontId="4" fillId="5" borderId="1" xfId="1" applyNumberFormat="1" applyFont="1" applyFill="1" applyBorder="1" applyAlignment="1">
      <alignment horizontal="center" wrapText="1"/>
    </xf>
    <xf numFmtId="0" fontId="4" fillId="3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1" applyNumberFormat="1" applyFont="1" applyFill="1" applyBorder="1" applyAlignment="1">
      <alignment horizontal="center" vertical="top" wrapText="1"/>
    </xf>
    <xf numFmtId="49" fontId="4" fillId="3" borderId="1" xfId="1" applyNumberFormat="1" applyFont="1" applyFill="1" applyBorder="1" applyAlignment="1">
      <alignment horizontal="center" vertical="top" wrapText="1"/>
    </xf>
    <xf numFmtId="0" fontId="2" fillId="3" borderId="0" xfId="0" applyFont="1" applyFill="1"/>
    <xf numFmtId="0" fontId="2" fillId="4" borderId="1" xfId="0" applyFont="1" applyFill="1" applyBorder="1"/>
    <xf numFmtId="0" fontId="2" fillId="5" borderId="1" xfId="0" applyFont="1" applyFill="1" applyBorder="1"/>
    <xf numFmtId="0" fontId="4" fillId="3" borderId="1" xfId="1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wrapText="1"/>
    </xf>
    <xf numFmtId="49" fontId="4" fillId="6" borderId="1" xfId="1" applyNumberFormat="1" applyFont="1" applyFill="1" applyBorder="1" applyAlignment="1">
      <alignment horizontal="center" wrapText="1"/>
    </xf>
    <xf numFmtId="0" fontId="4" fillId="7" borderId="1" xfId="1" applyFont="1" applyFill="1" applyBorder="1" applyAlignment="1">
      <alignment vertical="top" wrapText="1"/>
    </xf>
    <xf numFmtId="49" fontId="4" fillId="7" borderId="1" xfId="1" applyNumberFormat="1" applyFont="1" applyFill="1" applyBorder="1" applyAlignment="1">
      <alignment horizontal="center" vertical="top" wrapText="1"/>
    </xf>
    <xf numFmtId="0" fontId="4" fillId="7" borderId="1" xfId="1" applyNumberFormat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top" wrapText="1"/>
    </xf>
    <xf numFmtId="0" fontId="4" fillId="4" borderId="1" xfId="1" applyFont="1" applyFill="1" applyBorder="1" applyAlignment="1">
      <alignment horizontal="left" vertical="top" wrapText="1"/>
    </xf>
    <xf numFmtId="49" fontId="4" fillId="4" borderId="1" xfId="1" applyNumberFormat="1" applyFont="1" applyFill="1" applyBorder="1" applyAlignment="1">
      <alignment horizontal="center" vertical="top" wrapText="1"/>
    </xf>
    <xf numFmtId="0" fontId="4" fillId="4" borderId="1" xfId="1" applyNumberFormat="1" applyFont="1" applyFill="1" applyBorder="1" applyAlignment="1">
      <alignment horizontal="center" vertical="top" wrapText="1"/>
    </xf>
    <xf numFmtId="49" fontId="5" fillId="4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left" vertical="top" wrapText="1"/>
    </xf>
    <xf numFmtId="49" fontId="4" fillId="5" borderId="1" xfId="1" applyNumberFormat="1" applyFont="1" applyFill="1" applyBorder="1" applyAlignment="1">
      <alignment horizontal="center" vertical="top" wrapText="1"/>
    </xf>
    <xf numFmtId="0" fontId="4" fillId="5" borderId="1" xfId="1" applyNumberFormat="1" applyFont="1" applyFill="1" applyBorder="1" applyAlignment="1">
      <alignment horizontal="center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top" wrapText="1"/>
    </xf>
    <xf numFmtId="0" fontId="4" fillId="6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0" fontId="6" fillId="0" borderId="0" xfId="0" applyFont="1"/>
    <xf numFmtId="49" fontId="4" fillId="3" borderId="1" xfId="1" applyNumberFormat="1" applyFont="1" applyFill="1" applyBorder="1" applyAlignment="1">
      <alignment horizontal="center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vertical="top" wrapText="1"/>
    </xf>
    <xf numFmtId="49" fontId="4" fillId="8" borderId="1" xfId="1" applyNumberFormat="1" applyFont="1" applyFill="1" applyBorder="1" applyAlignment="1">
      <alignment horizontal="center" vertical="top" wrapText="1"/>
    </xf>
    <xf numFmtId="0" fontId="4" fillId="8" borderId="1" xfId="1" applyNumberFormat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3" borderId="2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1" xfId="2" applyFont="1" applyFill="1" applyBorder="1" applyAlignment="1">
      <alignment wrapText="1"/>
    </xf>
    <xf numFmtId="0" fontId="5" fillId="3" borderId="1" xfId="1" applyFont="1" applyFill="1" applyBorder="1" applyAlignment="1">
      <alignment horizontal="justify"/>
    </xf>
    <xf numFmtId="0" fontId="4" fillId="6" borderId="1" xfId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0" fontId="4" fillId="4" borderId="1" xfId="1" applyFont="1" applyFill="1" applyBorder="1" applyAlignment="1">
      <alignment vertical="top" wrapText="1"/>
    </xf>
    <xf numFmtId="0" fontId="2" fillId="3" borderId="1" xfId="0" applyFont="1" applyFill="1" applyBorder="1"/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top" wrapText="1"/>
    </xf>
    <xf numFmtId="0" fontId="5" fillId="0" borderId="1" xfId="1" applyFont="1" applyBorder="1" applyAlignment="1">
      <alignment horizontal="left" wrapText="1"/>
    </xf>
    <xf numFmtId="0" fontId="5" fillId="3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wrapText="1"/>
    </xf>
    <xf numFmtId="0" fontId="8" fillId="4" borderId="1" xfId="0" applyFont="1" applyFill="1" applyBorder="1"/>
    <xf numFmtId="49" fontId="5" fillId="5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2" fillId="9" borderId="0" xfId="0" applyFont="1" applyFill="1"/>
    <xf numFmtId="0" fontId="4" fillId="5" borderId="1" xfId="1" applyFont="1" applyFill="1" applyBorder="1" applyAlignment="1">
      <alignment vertical="top" wrapText="1"/>
    </xf>
    <xf numFmtId="0" fontId="8" fillId="5" borderId="1" xfId="0" applyFont="1" applyFill="1" applyBorder="1"/>
    <xf numFmtId="0" fontId="5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justify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wrapText="1"/>
    </xf>
    <xf numFmtId="0" fontId="4" fillId="3" borderId="1" xfId="1" applyFont="1" applyFill="1" applyBorder="1" applyAlignment="1">
      <alignment horizontal="center" wrapText="1"/>
    </xf>
    <xf numFmtId="0" fontId="8" fillId="0" borderId="1" xfId="0" applyFont="1" applyBorder="1"/>
    <xf numFmtId="0" fontId="10" fillId="0" borderId="0" xfId="0" applyFont="1"/>
    <xf numFmtId="0" fontId="11" fillId="3" borderId="1" xfId="1" applyFont="1" applyFill="1" applyBorder="1" applyAlignment="1">
      <alignment wrapText="1"/>
    </xf>
    <xf numFmtId="0" fontId="11" fillId="3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wrapText="1"/>
    </xf>
    <xf numFmtId="0" fontId="7" fillId="3" borderId="1" xfId="1" applyFont="1" applyFill="1" applyBorder="1" applyAlignment="1">
      <alignment horizontal="justify"/>
    </xf>
    <xf numFmtId="0" fontId="68" fillId="0" borderId="0" xfId="0" applyFont="1"/>
    <xf numFmtId="0" fontId="68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65" fontId="0" fillId="0" borderId="0" xfId="0" applyNumberForma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49" fontId="4" fillId="68" borderId="1" xfId="1" applyNumberFormat="1" applyFont="1" applyFill="1" applyBorder="1" applyAlignment="1">
      <alignment horizontal="center" wrapText="1"/>
    </xf>
    <xf numFmtId="0" fontId="4" fillId="68" borderId="1" xfId="1" applyFont="1" applyFill="1" applyBorder="1" applyAlignment="1">
      <alignment wrapText="1"/>
    </xf>
    <xf numFmtId="0" fontId="4" fillId="68" borderId="1" xfId="0" applyFont="1" applyFill="1" applyBorder="1" applyAlignment="1">
      <alignment wrapText="1"/>
    </xf>
    <xf numFmtId="49" fontId="4" fillId="68" borderId="1" xfId="1" applyNumberFormat="1" applyFont="1" applyFill="1" applyBorder="1" applyAlignment="1">
      <alignment horizontal="center" vertical="top" wrapText="1"/>
    </xf>
    <xf numFmtId="49" fontId="5" fillId="68" borderId="1" xfId="1" applyNumberFormat="1" applyFont="1" applyFill="1" applyBorder="1" applyAlignment="1">
      <alignment horizontal="center" wrapText="1"/>
    </xf>
    <xf numFmtId="0" fontId="8" fillId="68" borderId="1" xfId="0" applyFont="1" applyFill="1" applyBorder="1"/>
    <xf numFmtId="0" fontId="4" fillId="68" borderId="1" xfId="1" applyNumberFormat="1" applyFont="1" applyFill="1" applyBorder="1" applyAlignment="1">
      <alignment horizontal="center" vertical="top" wrapText="1"/>
    </xf>
    <xf numFmtId="0" fontId="4" fillId="68" borderId="1" xfId="1" applyFont="1" applyFill="1" applyBorder="1" applyAlignment="1">
      <alignment horizontal="left" wrapText="1"/>
    </xf>
    <xf numFmtId="0" fontId="4" fillId="68" borderId="1" xfId="1" applyFont="1" applyFill="1" applyBorder="1" applyAlignment="1">
      <alignment horizontal="justify" wrapText="1"/>
    </xf>
    <xf numFmtId="0" fontId="4" fillId="68" borderId="1" xfId="1" applyFont="1" applyFill="1" applyBorder="1" applyAlignment="1">
      <alignment horizontal="center" vertical="top" wrapText="1"/>
    </xf>
    <xf numFmtId="0" fontId="4" fillId="68" borderId="1" xfId="1" applyFont="1" applyFill="1" applyBorder="1" applyAlignment="1">
      <alignment horizontal="left" vertical="top" wrapText="1"/>
    </xf>
    <xf numFmtId="49" fontId="4" fillId="7" borderId="1" xfId="1" applyNumberFormat="1" applyFont="1" applyFill="1" applyBorder="1" applyAlignment="1">
      <alignment horizontal="center" wrapText="1"/>
    </xf>
    <xf numFmtId="0" fontId="4" fillId="7" borderId="1" xfId="1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49" fontId="5" fillId="3" borderId="23" xfId="1" applyNumberFormat="1" applyFont="1" applyFill="1" applyBorder="1" applyAlignment="1">
      <alignment horizontal="center" wrapText="1"/>
    </xf>
    <xf numFmtId="49" fontId="5" fillId="3" borderId="23" xfId="1" applyNumberFormat="1" applyFont="1" applyFill="1" applyBorder="1" applyAlignment="1">
      <alignment horizontal="center" vertical="top" wrapText="1"/>
    </xf>
    <xf numFmtId="0" fontId="5" fillId="3" borderId="23" xfId="1" applyFont="1" applyFill="1" applyBorder="1" applyAlignment="1">
      <alignment vertical="top" wrapText="1"/>
    </xf>
    <xf numFmtId="49" fontId="5" fillId="0" borderId="23" xfId="1" applyNumberFormat="1" applyFont="1" applyFill="1" applyBorder="1" applyAlignment="1">
      <alignment horizontal="center" wrapText="1"/>
    </xf>
    <xf numFmtId="0" fontId="5" fillId="0" borderId="23" xfId="1" applyFont="1" applyBorder="1" applyAlignment="1">
      <alignment horizontal="left" wrapText="1"/>
    </xf>
    <xf numFmtId="49" fontId="4" fillId="3" borderId="23" xfId="1" applyNumberFormat="1" applyFont="1" applyFill="1" applyBorder="1" applyAlignment="1">
      <alignment horizontal="center" vertical="top" wrapText="1"/>
    </xf>
    <xf numFmtId="49" fontId="4" fillId="4" borderId="23" xfId="1" applyNumberFormat="1" applyFont="1" applyFill="1" applyBorder="1" applyAlignment="1">
      <alignment horizontal="center" wrapText="1"/>
    </xf>
    <xf numFmtId="0" fontId="4" fillId="4" borderId="23" xfId="1" applyFont="1" applyFill="1" applyBorder="1" applyAlignment="1">
      <alignment wrapText="1"/>
    </xf>
    <xf numFmtId="49" fontId="5" fillId="4" borderId="23" xfId="1" applyNumberFormat="1" applyFont="1" applyFill="1" applyBorder="1" applyAlignment="1">
      <alignment horizontal="center" wrapText="1"/>
    </xf>
    <xf numFmtId="0" fontId="5" fillId="0" borderId="23" xfId="3" applyFont="1" applyBorder="1" applyAlignment="1">
      <alignment horizontal="left" vertical="top" wrapText="1"/>
    </xf>
    <xf numFmtId="49" fontId="5" fillId="0" borderId="23" xfId="1" applyNumberFormat="1" applyFont="1" applyFill="1" applyBorder="1" applyAlignment="1">
      <alignment horizontal="center" vertical="top" wrapText="1"/>
    </xf>
    <xf numFmtId="0" fontId="5" fillId="0" borderId="23" xfId="1" applyFont="1" applyFill="1" applyBorder="1" applyAlignment="1">
      <alignment wrapText="1"/>
    </xf>
    <xf numFmtId="0" fontId="5" fillId="0" borderId="23" xfId="1" applyFont="1" applyFill="1" applyBorder="1" applyAlignment="1">
      <alignment horizontal="left" wrapText="1"/>
    </xf>
    <xf numFmtId="49" fontId="5" fillId="3" borderId="25" xfId="1" applyNumberFormat="1" applyFont="1" applyFill="1" applyBorder="1" applyAlignment="1">
      <alignment horizontal="center" wrapText="1"/>
    </xf>
    <xf numFmtId="0" fontId="5" fillId="3" borderId="25" xfId="1" applyFont="1" applyFill="1" applyBorder="1" applyAlignment="1">
      <alignment wrapText="1"/>
    </xf>
    <xf numFmtId="49" fontId="5" fillId="3" borderId="25" xfId="1" applyNumberFormat="1" applyFont="1" applyFill="1" applyBorder="1" applyAlignment="1">
      <alignment horizontal="center" vertical="top" wrapText="1"/>
    </xf>
    <xf numFmtId="0" fontId="5" fillId="0" borderId="25" xfId="1" applyFont="1" applyBorder="1" applyAlignment="1">
      <alignment horizontal="left" wrapText="1"/>
    </xf>
    <xf numFmtId="49" fontId="5" fillId="0" borderId="25" xfId="1" applyNumberFormat="1" applyFont="1" applyFill="1" applyBorder="1" applyAlignment="1">
      <alignment horizontal="center" vertical="top" wrapText="1"/>
    </xf>
    <xf numFmtId="49" fontId="4" fillId="68" borderId="25" xfId="1" applyNumberFormat="1" applyFont="1" applyFill="1" applyBorder="1" applyAlignment="1">
      <alignment horizontal="center" wrapText="1"/>
    </xf>
    <xf numFmtId="0" fontId="5" fillId="0" borderId="25" xfId="1" applyFont="1" applyFill="1" applyBorder="1" applyAlignment="1">
      <alignment horizontal="left" wrapText="1"/>
    </xf>
    <xf numFmtId="49" fontId="5" fillId="3" borderId="25" xfId="1" applyNumberFormat="1" applyFont="1" applyFill="1" applyBorder="1" applyAlignment="1">
      <alignment horizontal="center" vertical="center" wrapText="1"/>
    </xf>
    <xf numFmtId="0" fontId="4" fillId="68" borderId="25" xfId="1" applyFont="1" applyFill="1" applyBorder="1" applyAlignment="1">
      <alignment wrapText="1"/>
    </xf>
    <xf numFmtId="0" fontId="2" fillId="0" borderId="25" xfId="0" applyFont="1" applyBorder="1"/>
    <xf numFmtId="0" fontId="4" fillId="68" borderId="25" xfId="1" applyFont="1" applyFill="1" applyBorder="1" applyAlignment="1">
      <alignment horizontal="left" wrapText="1"/>
    </xf>
    <xf numFmtId="0" fontId="5" fillId="3" borderId="25" xfId="1" applyFont="1" applyFill="1" applyBorder="1" applyAlignment="1">
      <alignment vertical="top" wrapText="1"/>
    </xf>
    <xf numFmtId="0" fontId="4" fillId="68" borderId="25" xfId="1" applyNumberFormat="1" applyFont="1" applyFill="1" applyBorder="1" applyAlignment="1">
      <alignment horizontal="center" vertical="top" wrapText="1"/>
    </xf>
    <xf numFmtId="49" fontId="4" fillId="68" borderId="25" xfId="1" applyNumberFormat="1" applyFont="1" applyFill="1" applyBorder="1" applyAlignment="1">
      <alignment horizontal="center" vertical="top" wrapText="1"/>
    </xf>
    <xf numFmtId="0" fontId="4" fillId="68" borderId="25" xfId="1" applyFont="1" applyFill="1" applyBorder="1" applyAlignment="1">
      <alignment vertical="top" wrapText="1"/>
    </xf>
    <xf numFmtId="0" fontId="5" fillId="3" borderId="25" xfId="1" applyFont="1" applyFill="1" applyBorder="1" applyAlignment="1">
      <alignment horizontal="left" wrapText="1"/>
    </xf>
    <xf numFmtId="49" fontId="5" fillId="3" borderId="26" xfId="1" applyNumberFormat="1" applyFont="1" applyFill="1" applyBorder="1" applyAlignment="1">
      <alignment horizontal="center" wrapText="1"/>
    </xf>
    <xf numFmtId="0" fontId="5" fillId="3" borderId="26" xfId="1" applyFont="1" applyFill="1" applyBorder="1" applyAlignment="1">
      <alignment wrapText="1"/>
    </xf>
    <xf numFmtId="49" fontId="5" fillId="3" borderId="26" xfId="1" applyNumberFormat="1" applyFont="1" applyFill="1" applyBorder="1" applyAlignment="1">
      <alignment horizontal="center" vertical="center" wrapText="1"/>
    </xf>
    <xf numFmtId="0" fontId="2" fillId="0" borderId="26" xfId="0" applyFont="1" applyBorder="1"/>
    <xf numFmtId="49" fontId="5" fillId="0" borderId="26" xfId="1" applyNumberFormat="1" applyFont="1" applyFill="1" applyBorder="1" applyAlignment="1">
      <alignment horizontal="center" vertical="center" wrapText="1"/>
    </xf>
    <xf numFmtId="49" fontId="5" fillId="3" borderId="27" xfId="1" applyNumberFormat="1" applyFont="1" applyFill="1" applyBorder="1" applyAlignment="1">
      <alignment horizontal="center" wrapText="1"/>
    </xf>
    <xf numFmtId="0" fontId="2" fillId="0" borderId="27" xfId="0" applyFont="1" applyBorder="1"/>
    <xf numFmtId="0" fontId="4" fillId="3" borderId="27" xfId="1" applyFont="1" applyFill="1" applyBorder="1" applyAlignment="1">
      <alignment horizontal="center" vertical="top" wrapText="1"/>
    </xf>
    <xf numFmtId="49" fontId="4" fillId="3" borderId="27" xfId="1" applyNumberFormat="1" applyFont="1" applyFill="1" applyBorder="1" applyAlignment="1">
      <alignment horizontal="center" vertical="top" wrapText="1"/>
    </xf>
    <xf numFmtId="49" fontId="4" fillId="3" borderId="27" xfId="1" applyNumberFormat="1" applyFont="1" applyFill="1" applyBorder="1" applyAlignment="1">
      <alignment horizontal="center" wrapText="1"/>
    </xf>
    <xf numFmtId="0" fontId="6" fillId="3" borderId="0" xfId="0" applyFont="1" applyFill="1"/>
    <xf numFmtId="49" fontId="5" fillId="3" borderId="27" xfId="1" applyNumberFormat="1" applyFont="1" applyFill="1" applyBorder="1" applyAlignment="1">
      <alignment horizontal="center" vertical="top" wrapText="1"/>
    </xf>
    <xf numFmtId="0" fontId="5" fillId="3" borderId="27" xfId="1" applyFont="1" applyFill="1" applyBorder="1" applyAlignment="1">
      <alignment horizontal="center" vertical="top" wrapText="1"/>
    </xf>
    <xf numFmtId="49" fontId="4" fillId="4" borderId="27" xfId="1" applyNumberFormat="1" applyFont="1" applyFill="1" applyBorder="1" applyAlignment="1">
      <alignment horizontal="center" wrapText="1"/>
    </xf>
    <xf numFmtId="0" fontId="4" fillId="4" borderId="27" xfId="1" applyFont="1" applyFill="1" applyBorder="1" applyAlignment="1">
      <alignment wrapText="1"/>
    </xf>
    <xf numFmtId="0" fontId="5" fillId="3" borderId="26" xfId="1" applyFont="1" applyFill="1" applyBorder="1" applyAlignment="1">
      <alignment vertical="center" wrapText="1"/>
    </xf>
    <xf numFmtId="0" fontId="5" fillId="0" borderId="25" xfId="1" applyFont="1" applyFill="1" applyBorder="1" applyAlignment="1">
      <alignment wrapTex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27" xfId="1" applyFont="1" applyFill="1" applyBorder="1" applyAlignment="1">
      <alignment wrapText="1"/>
    </xf>
    <xf numFmtId="0" fontId="5" fillId="0" borderId="24" xfId="1" applyFont="1" applyBorder="1" applyAlignment="1">
      <alignment horizontal="left" wrapText="1"/>
    </xf>
    <xf numFmtId="49" fontId="4" fillId="0" borderId="27" xfId="1" applyNumberFormat="1" applyFont="1" applyFill="1" applyBorder="1" applyAlignment="1">
      <alignment horizontal="center" vertical="top" wrapText="1"/>
    </xf>
    <xf numFmtId="49" fontId="5" fillId="0" borderId="27" xfId="1" applyNumberFormat="1" applyFont="1" applyFill="1" applyBorder="1" applyAlignment="1">
      <alignment horizontal="center" wrapText="1"/>
    </xf>
    <xf numFmtId="49" fontId="5" fillId="68" borderId="27" xfId="1" applyNumberFormat="1" applyFont="1" applyFill="1" applyBorder="1" applyAlignment="1">
      <alignment horizontal="center" wrapText="1"/>
    </xf>
    <xf numFmtId="49" fontId="4" fillId="68" borderId="27" xfId="1" applyNumberFormat="1" applyFont="1" applyFill="1" applyBorder="1" applyAlignment="1">
      <alignment horizontal="center" wrapText="1"/>
    </xf>
    <xf numFmtId="0" fontId="5" fillId="0" borderId="27" xfId="1" applyFont="1" applyBorder="1" applyAlignment="1">
      <alignment horizontal="left" wrapText="1"/>
    </xf>
    <xf numFmtId="49" fontId="5" fillId="3" borderId="29" xfId="1" applyNumberFormat="1" applyFont="1" applyFill="1" applyBorder="1" applyAlignment="1">
      <alignment horizontal="center" wrapText="1"/>
    </xf>
    <xf numFmtId="0" fontId="5" fillId="3" borderId="29" xfId="1" applyFont="1" applyFill="1" applyBorder="1" applyAlignment="1">
      <alignment wrapText="1"/>
    </xf>
    <xf numFmtId="0" fontId="2" fillId="0" borderId="29" xfId="0" applyFont="1" applyBorder="1"/>
    <xf numFmtId="49" fontId="5" fillId="3" borderId="30" xfId="1" applyNumberFormat="1" applyFont="1" applyFill="1" applyBorder="1" applyAlignment="1">
      <alignment horizontal="center" wrapText="1"/>
    </xf>
    <xf numFmtId="0" fontId="5" fillId="3" borderId="31" xfId="1" applyFont="1" applyFill="1" applyBorder="1" applyAlignment="1">
      <alignment wrapText="1"/>
    </xf>
    <xf numFmtId="0" fontId="2" fillId="0" borderId="30" xfId="0" applyFont="1" applyBorder="1"/>
    <xf numFmtId="0" fontId="5" fillId="0" borderId="27" xfId="1" applyFont="1" applyFill="1" applyBorder="1" applyAlignment="1">
      <alignment wrapText="1"/>
    </xf>
    <xf numFmtId="0" fontId="71" fillId="0" borderId="0" xfId="0" applyFont="1" applyBorder="1" applyAlignment="1">
      <alignment horizontal="center" vertical="center" wrapText="1"/>
    </xf>
    <xf numFmtId="0" fontId="72" fillId="0" borderId="30" xfId="0" applyFont="1" applyBorder="1" applyAlignment="1">
      <alignment horizontal="center" vertical="center" wrapText="1"/>
    </xf>
    <xf numFmtId="0" fontId="72" fillId="0" borderId="21" xfId="0" applyFont="1" applyBorder="1" applyAlignment="1">
      <alignment horizontal="center" vertical="center" wrapText="1"/>
    </xf>
    <xf numFmtId="0" fontId="13" fillId="0" borderId="30" xfId="561" applyFont="1" applyBorder="1" applyAlignment="1">
      <alignment horizontal="center" vertical="center"/>
    </xf>
    <xf numFmtId="0" fontId="72" fillId="69" borderId="30" xfId="561" applyFont="1" applyFill="1" applyBorder="1" applyAlignment="1">
      <alignment vertical="center" wrapText="1"/>
    </xf>
    <xf numFmtId="165" fontId="72" fillId="0" borderId="30" xfId="0" applyNumberFormat="1" applyFont="1" applyBorder="1" applyAlignment="1">
      <alignment horizontal="right" vertical="center" wrapText="1"/>
    </xf>
    <xf numFmtId="165" fontId="71" fillId="0" borderId="30" xfId="0" applyNumberFormat="1" applyFont="1" applyBorder="1" applyAlignment="1">
      <alignment horizontal="right" vertical="center" wrapText="1"/>
    </xf>
    <xf numFmtId="165" fontId="73" fillId="0" borderId="30" xfId="0" applyNumberFormat="1" applyFont="1" applyBorder="1" applyAlignment="1">
      <alignment horizontal="right" vertical="center" wrapText="1"/>
    </xf>
    <xf numFmtId="0" fontId="13" fillId="69" borderId="30" xfId="561" applyFont="1" applyFill="1" applyBorder="1" applyAlignment="1">
      <alignment horizontal="left" vertical="center" wrapText="1" indent="1"/>
    </xf>
    <xf numFmtId="165" fontId="72" fillId="69" borderId="30" xfId="561" applyNumberFormat="1" applyFont="1" applyFill="1" applyBorder="1" applyAlignment="1">
      <alignment horizontal="right" vertical="center" wrapText="1"/>
    </xf>
    <xf numFmtId="165" fontId="13" fillId="69" borderId="30" xfId="561" applyNumberFormat="1" applyFont="1" applyFill="1" applyBorder="1" applyAlignment="1">
      <alignment horizontal="right" vertical="center" wrapText="1"/>
    </xf>
    <xf numFmtId="165" fontId="13" fillId="3" borderId="30" xfId="0" applyNumberFormat="1" applyFont="1" applyFill="1" applyBorder="1" applyAlignment="1">
      <alignment horizontal="right" vertical="center" wrapText="1"/>
    </xf>
    <xf numFmtId="169" fontId="2" fillId="0" borderId="0" xfId="0" applyNumberFormat="1" applyFont="1"/>
    <xf numFmtId="0" fontId="13" fillId="0" borderId="0" xfId="561" applyFont="1" applyBorder="1" applyAlignment="1">
      <alignment horizontal="center" vertical="center"/>
    </xf>
    <xf numFmtId="0" fontId="13" fillId="69" borderId="0" xfId="561" applyFont="1" applyFill="1" applyBorder="1" applyAlignment="1">
      <alignment horizontal="left" vertical="center" wrapText="1" indent="1"/>
    </xf>
    <xf numFmtId="170" fontId="72" fillId="69" borderId="0" xfId="561" applyNumberFormat="1" applyFont="1" applyFill="1" applyBorder="1" applyAlignment="1">
      <alignment horizontal="right" vertical="center" wrapText="1"/>
    </xf>
    <xf numFmtId="170" fontId="13" fillId="69" borderId="0" xfId="561" applyNumberFormat="1" applyFont="1" applyFill="1" applyBorder="1" applyAlignment="1">
      <alignment horizontal="right"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13" fillId="3" borderId="0" xfId="0" applyNumberFormat="1" applyFont="1" applyFill="1" applyBorder="1" applyAlignment="1">
      <alignment horizontal="right" vertical="center" wrapText="1"/>
    </xf>
    <xf numFmtId="0" fontId="71" fillId="0" borderId="3" xfId="0" applyFont="1" applyBorder="1" applyAlignment="1">
      <alignment horizontal="center" vertical="center" wrapText="1"/>
    </xf>
    <xf numFmtId="0" fontId="72" fillId="68" borderId="30" xfId="0" applyFont="1" applyFill="1" applyBorder="1" applyAlignment="1">
      <alignment horizontal="center" vertical="top" wrapText="1"/>
    </xf>
    <xf numFmtId="0" fontId="72" fillId="68" borderId="30" xfId="0" applyFont="1" applyFill="1" applyBorder="1" applyAlignment="1">
      <alignment vertical="top" wrapText="1"/>
    </xf>
    <xf numFmtId="165" fontId="72" fillId="68" borderId="30" xfId="0" applyNumberFormat="1" applyFont="1" applyFill="1" applyBorder="1" applyAlignment="1">
      <alignment horizontal="center" vertical="center" wrapText="1"/>
    </xf>
    <xf numFmtId="0" fontId="72" fillId="70" borderId="30" xfId="0" applyFont="1" applyFill="1" applyBorder="1" applyAlignment="1">
      <alignment horizontal="center" vertical="top" wrapText="1"/>
    </xf>
    <xf numFmtId="0" fontId="72" fillId="70" borderId="30" xfId="0" applyFont="1" applyFill="1" applyBorder="1" applyAlignment="1">
      <alignment vertical="top" wrapText="1"/>
    </xf>
    <xf numFmtId="165" fontId="72" fillId="70" borderId="30" xfId="0" applyNumberFormat="1" applyFont="1" applyFill="1" applyBorder="1" applyAlignment="1">
      <alignment horizontal="center" vertical="center" wrapText="1"/>
    </xf>
    <xf numFmtId="0" fontId="0" fillId="71" borderId="0" xfId="0" applyFill="1"/>
    <xf numFmtId="0" fontId="13" fillId="5" borderId="30" xfId="0" applyFont="1" applyFill="1" applyBorder="1" applyAlignment="1">
      <alignment horizontal="center" vertical="top" wrapText="1"/>
    </xf>
    <xf numFmtId="0" fontId="13" fillId="5" borderId="30" xfId="0" applyFont="1" applyFill="1" applyBorder="1" applyAlignment="1">
      <alignment vertical="top" wrapText="1"/>
    </xf>
    <xf numFmtId="165" fontId="13" fillId="5" borderId="3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3" fillId="3" borderId="30" xfId="0" applyFont="1" applyFill="1" applyBorder="1" applyAlignment="1">
      <alignment horizontal="center" vertical="top" wrapText="1"/>
    </xf>
    <xf numFmtId="0" fontId="13" fillId="3" borderId="30" xfId="0" applyFont="1" applyFill="1" applyBorder="1" applyAlignment="1">
      <alignment vertical="top" wrapText="1"/>
    </xf>
    <xf numFmtId="165" fontId="13" fillId="3" borderId="30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3" fillId="5" borderId="30" xfId="0" applyFont="1" applyFill="1" applyBorder="1" applyAlignment="1">
      <alignment vertical="justify" wrapText="1"/>
    </xf>
    <xf numFmtId="0" fontId="72" fillId="3" borderId="30" xfId="0" applyFont="1" applyFill="1" applyBorder="1" applyAlignment="1">
      <alignment horizontal="center" vertical="top" wrapText="1"/>
    </xf>
    <xf numFmtId="0" fontId="72" fillId="3" borderId="30" xfId="0" applyFont="1" applyFill="1" applyBorder="1" applyAlignment="1">
      <alignment vertical="justify" wrapText="1"/>
    </xf>
    <xf numFmtId="165" fontId="72" fillId="3" borderId="30" xfId="0" applyNumberFormat="1" applyFont="1" applyFill="1" applyBorder="1" applyAlignment="1">
      <alignment horizontal="center" vertical="center" wrapText="1"/>
    </xf>
    <xf numFmtId="0" fontId="70" fillId="3" borderId="0" xfId="0" applyFont="1" applyFill="1"/>
    <xf numFmtId="0" fontId="74" fillId="3" borderId="30" xfId="0" applyFont="1" applyFill="1" applyBorder="1" applyAlignment="1">
      <alignment vertical="justify" wrapText="1"/>
    </xf>
    <xf numFmtId="165" fontId="74" fillId="3" borderId="30" xfId="0" applyNumberFormat="1" applyFont="1" applyFill="1" applyBorder="1" applyAlignment="1">
      <alignment horizontal="center" vertical="center" wrapText="1"/>
    </xf>
    <xf numFmtId="165" fontId="74" fillId="3" borderId="0" xfId="0" applyNumberFormat="1" applyFont="1" applyFill="1" applyBorder="1" applyAlignment="1">
      <alignment horizontal="center" vertical="center" wrapText="1"/>
    </xf>
    <xf numFmtId="0" fontId="74" fillId="3" borderId="30" xfId="0" applyFont="1" applyFill="1" applyBorder="1" applyAlignment="1">
      <alignment vertical="justify"/>
    </xf>
    <xf numFmtId="165" fontId="74" fillId="0" borderId="30" xfId="0" applyNumberFormat="1" applyFont="1" applyBorder="1"/>
    <xf numFmtId="0" fontId="74" fillId="3" borderId="30" xfId="0" applyFont="1" applyFill="1" applyBorder="1" applyAlignment="1">
      <alignment wrapText="1"/>
    </xf>
    <xf numFmtId="168" fontId="70" fillId="3" borderId="0" xfId="0" applyNumberFormat="1" applyFont="1" applyFill="1"/>
    <xf numFmtId="0" fontId="74" fillId="0" borderId="30" xfId="0" applyFont="1" applyBorder="1" applyAlignment="1">
      <alignment wrapText="1"/>
    </xf>
    <xf numFmtId="0" fontId="13" fillId="0" borderId="30" xfId="0" applyFont="1" applyFill="1" applyBorder="1" applyAlignment="1">
      <alignment horizontal="center" vertical="top" wrapText="1"/>
    </xf>
    <xf numFmtId="0" fontId="74" fillId="0" borderId="30" xfId="0" applyFont="1" applyFill="1" applyBorder="1" applyAlignment="1">
      <alignment wrapText="1"/>
    </xf>
    <xf numFmtId="165" fontId="75" fillId="5" borderId="30" xfId="0" applyNumberFormat="1" applyFont="1" applyFill="1" applyBorder="1" applyAlignment="1">
      <alignment horizontal="center" vertical="center"/>
    </xf>
    <xf numFmtId="168" fontId="0" fillId="2" borderId="0" xfId="0" applyNumberFormat="1" applyFill="1"/>
    <xf numFmtId="0" fontId="76" fillId="0" borderId="0" xfId="0" applyFont="1" applyAlignment="1">
      <alignment wrapText="1"/>
    </xf>
    <xf numFmtId="165" fontId="75" fillId="3" borderId="30" xfId="0" applyNumberFormat="1" applyFont="1" applyFill="1" applyBorder="1" applyAlignment="1">
      <alignment horizontal="center" vertical="center"/>
    </xf>
    <xf numFmtId="168" fontId="0" fillId="3" borderId="0" xfId="0" applyNumberFormat="1" applyFill="1"/>
    <xf numFmtId="0" fontId="77" fillId="0" borderId="30" xfId="0" applyFont="1" applyBorder="1" applyAlignment="1">
      <alignment wrapText="1"/>
    </xf>
    <xf numFmtId="165" fontId="74" fillId="69" borderId="30" xfId="561" applyNumberFormat="1" applyFont="1" applyFill="1" applyBorder="1" applyAlignment="1">
      <alignment horizontal="right" vertical="center" wrapText="1"/>
    </xf>
    <xf numFmtId="165" fontId="78" fillId="3" borderId="30" xfId="0" applyNumberFormat="1" applyFont="1" applyFill="1" applyBorder="1" applyAlignment="1">
      <alignment horizontal="center" vertical="center"/>
    </xf>
    <xf numFmtId="165" fontId="79" fillId="70" borderId="30" xfId="0" applyNumberFormat="1" applyFont="1" applyFill="1" applyBorder="1" applyAlignment="1">
      <alignment horizontal="center" vertical="center"/>
    </xf>
    <xf numFmtId="168" fontId="0" fillId="71" borderId="0" xfId="0" applyNumberFormat="1" applyFill="1"/>
    <xf numFmtId="165" fontId="72" fillId="5" borderId="30" xfId="0" applyNumberFormat="1" applyFont="1" applyFill="1" applyBorder="1" applyAlignment="1">
      <alignment horizontal="center" vertical="center" wrapText="1"/>
    </xf>
    <xf numFmtId="165" fontId="79" fillId="5" borderId="30" xfId="0" applyNumberFormat="1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top" wrapText="1"/>
    </xf>
    <xf numFmtId="165" fontId="13" fillId="0" borderId="30" xfId="0" applyNumberFormat="1" applyFont="1" applyBorder="1" applyAlignment="1">
      <alignment horizontal="center" vertical="center" wrapText="1"/>
    </xf>
    <xf numFmtId="165" fontId="75" fillId="0" borderId="30" xfId="0" applyNumberFormat="1" applyFont="1" applyBorder="1" applyAlignment="1">
      <alignment horizontal="center" vertical="center"/>
    </xf>
    <xf numFmtId="165" fontId="68" fillId="0" borderId="30" xfId="0" applyNumberFormat="1" applyFont="1" applyBorder="1" applyAlignment="1">
      <alignment horizontal="center" vertical="center"/>
    </xf>
    <xf numFmtId="0" fontId="0" fillId="0" borderId="30" xfId="0" applyBorder="1"/>
    <xf numFmtId="0" fontId="80" fillId="0" borderId="0" xfId="0" applyFont="1"/>
    <xf numFmtId="165" fontId="80" fillId="0" borderId="0" xfId="0" applyNumberFormat="1" applyFont="1"/>
    <xf numFmtId="0" fontId="72" fillId="3" borderId="36" xfId="0" applyFont="1" applyFill="1" applyBorder="1" applyAlignment="1">
      <alignment horizontal="center" vertical="top" wrapText="1"/>
    </xf>
    <xf numFmtId="0" fontId="74" fillId="3" borderId="36" xfId="0" applyFont="1" applyFill="1" applyBorder="1" applyAlignment="1">
      <alignment vertical="justify" wrapText="1"/>
    </xf>
    <xf numFmtId="165" fontId="74" fillId="3" borderId="3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72" fillId="0" borderId="30" xfId="0" applyNumberFormat="1" applyFont="1" applyFill="1" applyBorder="1" applyAlignment="1">
      <alignment horizontal="center" vertical="center" wrapText="1"/>
    </xf>
    <xf numFmtId="165" fontId="74" fillId="0" borderId="36" xfId="0" applyNumberFormat="1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72" fillId="0" borderId="21" xfId="0" applyFont="1" applyBorder="1" applyAlignment="1">
      <alignment horizontal="center" vertical="center" wrapText="1"/>
    </xf>
    <xf numFmtId="0" fontId="72" fillId="0" borderId="30" xfId="0" applyFont="1" applyBorder="1" applyAlignment="1">
      <alignment horizontal="center" vertical="center" wrapText="1"/>
    </xf>
    <xf numFmtId="171" fontId="5" fillId="3" borderId="37" xfId="1" applyNumberFormat="1" applyFont="1" applyFill="1" applyBorder="1" applyAlignment="1">
      <alignment horizontal="center" vertical="top" wrapText="1"/>
    </xf>
    <xf numFmtId="0" fontId="13" fillId="3" borderId="0" xfId="1" applyFont="1" applyFill="1" applyAlignment="1">
      <alignment vertical="center" wrapText="1"/>
    </xf>
    <xf numFmtId="0" fontId="2" fillId="0" borderId="36" xfId="0" applyFont="1" applyBorder="1"/>
    <xf numFmtId="49" fontId="5" fillId="3" borderId="36" xfId="1" applyNumberFormat="1" applyFont="1" applyFill="1" applyBorder="1" applyAlignment="1">
      <alignment horizontal="center" vertical="top" wrapText="1"/>
    </xf>
    <xf numFmtId="0" fontId="5" fillId="3" borderId="36" xfId="1" applyFont="1" applyFill="1" applyBorder="1" applyAlignment="1">
      <alignment vertical="top" wrapText="1"/>
    </xf>
    <xf numFmtId="49" fontId="5" fillId="3" borderId="36" xfId="1" applyNumberFormat="1" applyFont="1" applyFill="1" applyBorder="1" applyAlignment="1">
      <alignment horizontal="center" wrapText="1"/>
    </xf>
    <xf numFmtId="0" fontId="5" fillId="3" borderId="36" xfId="1" applyFont="1" applyFill="1" applyBorder="1" applyAlignment="1">
      <alignment wrapText="1"/>
    </xf>
    <xf numFmtId="49" fontId="4" fillId="0" borderId="36" xfId="1" applyNumberFormat="1" applyFont="1" applyFill="1" applyBorder="1" applyAlignment="1">
      <alignment horizontal="center" vertical="top" wrapText="1"/>
    </xf>
    <xf numFmtId="49" fontId="5" fillId="0" borderId="36" xfId="1" applyNumberFormat="1" applyFont="1" applyFill="1" applyBorder="1" applyAlignment="1">
      <alignment horizontal="center" wrapText="1"/>
    </xf>
    <xf numFmtId="0" fontId="5" fillId="0" borderId="36" xfId="1" applyFont="1" applyFill="1" applyBorder="1" applyAlignment="1">
      <alignment wrapText="1"/>
    </xf>
    <xf numFmtId="49" fontId="4" fillId="3" borderId="36" xfId="1" applyNumberFormat="1" applyFont="1" applyFill="1" applyBorder="1" applyAlignment="1">
      <alignment horizontal="center" wrapText="1"/>
    </xf>
    <xf numFmtId="49" fontId="4" fillId="3" borderId="36" xfId="1" applyNumberFormat="1" applyFont="1" applyFill="1" applyBorder="1" applyAlignment="1">
      <alignment horizontal="center" vertical="top" wrapText="1"/>
    </xf>
    <xf numFmtId="0" fontId="5" fillId="3" borderId="36" xfId="0" applyFont="1" applyFill="1" applyBorder="1" applyAlignment="1">
      <alignment horizontal="center"/>
    </xf>
    <xf numFmtId="165" fontId="5" fillId="0" borderId="37" xfId="0" applyNumberFormat="1" applyFont="1" applyBorder="1" applyAlignment="1" applyProtection="1">
      <alignment horizontal="center" vertical="center" wrapText="1"/>
    </xf>
    <xf numFmtId="165" fontId="4" fillId="2" borderId="37" xfId="1" applyNumberFormat="1" applyFont="1" applyFill="1" applyBorder="1" applyAlignment="1">
      <alignment horizontal="center"/>
    </xf>
    <xf numFmtId="165" fontId="2" fillId="0" borderId="0" xfId="0" applyNumberFormat="1" applyFont="1"/>
    <xf numFmtId="171" fontId="4" fillId="2" borderId="1" xfId="1" applyNumberFormat="1" applyFont="1" applyFill="1" applyBorder="1" applyAlignment="1">
      <alignment horizontal="center"/>
    </xf>
    <xf numFmtId="165" fontId="4" fillId="2" borderId="37" xfId="1" applyNumberFormat="1" applyFont="1" applyFill="1" applyBorder="1" applyAlignment="1">
      <alignment horizontal="center" vertical="center" wrapText="1"/>
    </xf>
    <xf numFmtId="165" fontId="4" fillId="0" borderId="37" xfId="1" applyNumberFormat="1" applyFont="1" applyFill="1" applyBorder="1" applyAlignment="1">
      <alignment horizontal="center" vertical="center" wrapText="1"/>
    </xf>
    <xf numFmtId="165" fontId="4" fillId="7" borderId="37" xfId="1" applyNumberFormat="1" applyFont="1" applyFill="1" applyBorder="1" applyAlignment="1">
      <alignment horizontal="center" vertical="center" wrapText="1"/>
    </xf>
    <xf numFmtId="165" fontId="4" fillId="6" borderId="37" xfId="1" applyNumberFormat="1" applyFont="1" applyFill="1" applyBorder="1" applyAlignment="1">
      <alignment horizontal="center" vertical="center" wrapText="1"/>
    </xf>
    <xf numFmtId="165" fontId="4" fillId="68" borderId="37" xfId="1" applyNumberFormat="1" applyFont="1" applyFill="1" applyBorder="1" applyAlignment="1">
      <alignment horizontal="center" vertical="center" wrapText="1"/>
    </xf>
    <xf numFmtId="165" fontId="5" fillId="3" borderId="37" xfId="1" applyNumberFormat="1" applyFont="1" applyFill="1" applyBorder="1" applyAlignment="1">
      <alignment horizontal="center" vertical="center" wrapText="1"/>
    </xf>
    <xf numFmtId="165" fontId="4" fillId="3" borderId="37" xfId="1" applyNumberFormat="1" applyFont="1" applyFill="1" applyBorder="1" applyAlignment="1">
      <alignment horizontal="center" vertical="center" wrapText="1"/>
    </xf>
    <xf numFmtId="165" fontId="5" fillId="0" borderId="37" xfId="1" applyNumberFormat="1" applyFont="1" applyFill="1" applyBorder="1" applyAlignment="1">
      <alignment horizontal="center" vertical="center" wrapText="1"/>
    </xf>
    <xf numFmtId="165" fontId="5" fillId="3" borderId="37" xfId="1" applyNumberFormat="1" applyFont="1" applyFill="1" applyBorder="1" applyAlignment="1">
      <alignment horizontal="center" vertical="center"/>
    </xf>
    <xf numFmtId="165" fontId="5" fillId="3" borderId="37" xfId="0" applyNumberFormat="1" applyFont="1" applyFill="1" applyBorder="1" applyAlignment="1">
      <alignment horizontal="center" vertical="center"/>
    </xf>
    <xf numFmtId="165" fontId="5" fillId="0" borderId="37" xfId="0" applyNumberFormat="1" applyFont="1" applyFill="1" applyBorder="1" applyAlignment="1">
      <alignment horizontal="center" vertical="center"/>
    </xf>
    <xf numFmtId="165" fontId="4" fillId="5" borderId="37" xfId="1" applyNumberFormat="1" applyFont="1" applyFill="1" applyBorder="1" applyAlignment="1">
      <alignment horizontal="center" vertical="center"/>
    </xf>
    <xf numFmtId="165" fontId="4" fillId="4" borderId="37" xfId="1" applyNumberFormat="1" applyFont="1" applyFill="1" applyBorder="1" applyAlignment="1">
      <alignment horizontal="center" vertical="center" wrapText="1"/>
    </xf>
    <xf numFmtId="165" fontId="4" fillId="3" borderId="37" xfId="1" applyNumberFormat="1" applyFont="1" applyFill="1" applyBorder="1" applyAlignment="1">
      <alignment horizontal="center" vertical="center"/>
    </xf>
    <xf numFmtId="165" fontId="4" fillId="8" borderId="37" xfId="1" applyNumberFormat="1" applyFont="1" applyFill="1" applyBorder="1" applyAlignment="1">
      <alignment horizontal="center" vertical="center" wrapText="1"/>
    </xf>
    <xf numFmtId="165" fontId="4" fillId="5" borderId="37" xfId="1" applyNumberFormat="1" applyFont="1" applyFill="1" applyBorder="1" applyAlignment="1">
      <alignment horizontal="center" vertical="center" wrapText="1"/>
    </xf>
    <xf numFmtId="165" fontId="4" fillId="4" borderId="37" xfId="1" applyNumberFormat="1" applyFont="1" applyFill="1" applyBorder="1" applyAlignment="1">
      <alignment horizontal="center" vertical="center"/>
    </xf>
    <xf numFmtId="165" fontId="4" fillId="68" borderId="37" xfId="0" applyNumberFormat="1" applyFont="1" applyFill="1" applyBorder="1" applyAlignment="1">
      <alignment horizontal="center" vertical="center"/>
    </xf>
    <xf numFmtId="165" fontId="4" fillId="6" borderId="37" xfId="0" applyNumberFormat="1" applyFont="1" applyFill="1" applyBorder="1" applyAlignment="1">
      <alignment horizontal="center" vertical="center"/>
    </xf>
    <xf numFmtId="165" fontId="5" fillId="0" borderId="37" xfId="0" applyNumberFormat="1" applyFont="1" applyBorder="1" applyAlignment="1">
      <alignment horizontal="center" vertical="center"/>
    </xf>
    <xf numFmtId="171" fontId="4" fillId="2" borderId="37" xfId="1" applyNumberFormat="1" applyFont="1" applyFill="1" applyBorder="1" applyAlignment="1">
      <alignment horizontal="center" vertical="center" wrapText="1"/>
    </xf>
    <xf numFmtId="171" fontId="4" fillId="0" borderId="37" xfId="1" applyNumberFormat="1" applyFont="1" applyFill="1" applyBorder="1" applyAlignment="1">
      <alignment horizontal="center" vertical="center" wrapText="1"/>
    </xf>
    <xf numFmtId="171" fontId="4" fillId="7" borderId="37" xfId="1" applyNumberFormat="1" applyFont="1" applyFill="1" applyBorder="1" applyAlignment="1">
      <alignment horizontal="center" vertical="center" wrapText="1"/>
    </xf>
    <xf numFmtId="171" fontId="4" fillId="6" borderId="37" xfId="1" applyNumberFormat="1" applyFont="1" applyFill="1" applyBorder="1" applyAlignment="1">
      <alignment horizontal="center" vertical="center" wrapText="1"/>
    </xf>
    <xf numFmtId="171" fontId="4" fillId="68" borderId="37" xfId="1" applyNumberFormat="1" applyFont="1" applyFill="1" applyBorder="1" applyAlignment="1">
      <alignment horizontal="center" vertical="center" wrapText="1"/>
    </xf>
    <xf numFmtId="171" fontId="5" fillId="3" borderId="37" xfId="1" applyNumberFormat="1" applyFont="1" applyFill="1" applyBorder="1" applyAlignment="1">
      <alignment horizontal="center" vertical="center" wrapText="1"/>
    </xf>
    <xf numFmtId="171" fontId="5" fillId="3" borderId="37" xfId="0" applyNumberFormat="1" applyFont="1" applyFill="1" applyBorder="1" applyAlignment="1">
      <alignment horizontal="center" vertical="center"/>
    </xf>
    <xf numFmtId="171" fontId="4" fillId="3" borderId="37" xfId="1" applyNumberFormat="1" applyFont="1" applyFill="1" applyBorder="1" applyAlignment="1">
      <alignment horizontal="center" vertical="center" wrapText="1"/>
    </xf>
    <xf numFmtId="171" fontId="5" fillId="0" borderId="37" xfId="1" applyNumberFormat="1" applyFont="1" applyFill="1" applyBorder="1" applyAlignment="1">
      <alignment horizontal="center" vertical="center" wrapText="1"/>
    </xf>
    <xf numFmtId="171" fontId="5" fillId="3" borderId="37" xfId="1" applyNumberFormat="1" applyFont="1" applyFill="1" applyBorder="1" applyAlignment="1">
      <alignment horizontal="center" vertical="center"/>
    </xf>
    <xf numFmtId="171" fontId="5" fillId="0" borderId="37" xfId="0" applyNumberFormat="1" applyFont="1" applyFill="1" applyBorder="1" applyAlignment="1">
      <alignment horizontal="center" vertical="center"/>
    </xf>
    <xf numFmtId="171" fontId="4" fillId="5" borderId="37" xfId="1" applyNumberFormat="1" applyFont="1" applyFill="1" applyBorder="1" applyAlignment="1">
      <alignment horizontal="center" vertical="center"/>
    </xf>
    <xf numFmtId="171" fontId="4" fillId="4" borderId="37" xfId="1" applyNumberFormat="1" applyFont="1" applyFill="1" applyBorder="1" applyAlignment="1">
      <alignment horizontal="center" vertical="center" wrapText="1"/>
    </xf>
    <xf numFmtId="171" fontId="4" fillId="3" borderId="37" xfId="1" applyNumberFormat="1" applyFont="1" applyFill="1" applyBorder="1" applyAlignment="1">
      <alignment horizontal="center" vertical="center"/>
    </xf>
    <xf numFmtId="171" fontId="4" fillId="8" borderId="37" xfId="1" applyNumberFormat="1" applyFont="1" applyFill="1" applyBorder="1" applyAlignment="1">
      <alignment horizontal="center" vertical="center" wrapText="1"/>
    </xf>
    <xf numFmtId="171" fontId="4" fillId="5" borderId="37" xfId="1" applyNumberFormat="1" applyFont="1" applyFill="1" applyBorder="1" applyAlignment="1">
      <alignment horizontal="center" vertical="center" wrapText="1"/>
    </xf>
    <xf numFmtId="171" fontId="4" fillId="4" borderId="37" xfId="1" applyNumberFormat="1" applyFont="1" applyFill="1" applyBorder="1" applyAlignment="1">
      <alignment horizontal="center" vertical="center"/>
    </xf>
    <xf numFmtId="171" fontId="4" fillId="68" borderId="37" xfId="0" applyNumberFormat="1" applyFont="1" applyFill="1" applyBorder="1" applyAlignment="1">
      <alignment horizontal="center" vertical="center"/>
    </xf>
    <xf numFmtId="171" fontId="4" fillId="6" borderId="37" xfId="0" applyNumberFormat="1" applyFont="1" applyFill="1" applyBorder="1" applyAlignment="1">
      <alignment horizontal="center" vertical="center"/>
    </xf>
    <xf numFmtId="171" fontId="5" fillId="0" borderId="37" xfId="0" applyNumberFormat="1" applyFont="1" applyBorder="1" applyAlignment="1">
      <alignment horizontal="center" vertical="center"/>
    </xf>
    <xf numFmtId="165" fontId="65" fillId="0" borderId="37" xfId="0" applyNumberFormat="1" applyFont="1" applyBorder="1" applyAlignment="1">
      <alignment horizontal="center" vertical="center"/>
    </xf>
    <xf numFmtId="171" fontId="65" fillId="0" borderId="37" xfId="0" applyNumberFormat="1" applyFont="1" applyBorder="1" applyAlignment="1">
      <alignment horizontal="center" vertical="center"/>
    </xf>
    <xf numFmtId="165" fontId="71" fillId="0" borderId="37" xfId="0" applyNumberFormat="1" applyFont="1" applyBorder="1" applyAlignment="1">
      <alignment horizontal="right" vertical="center" wrapText="1"/>
    </xf>
    <xf numFmtId="165" fontId="72" fillId="68" borderId="37" xfId="0" applyNumberFormat="1" applyFont="1" applyFill="1" applyBorder="1" applyAlignment="1">
      <alignment horizontal="center" vertical="center" wrapText="1"/>
    </xf>
    <xf numFmtId="165" fontId="72" fillId="70" borderId="37" xfId="0" applyNumberFormat="1" applyFont="1" applyFill="1" applyBorder="1" applyAlignment="1">
      <alignment horizontal="center" vertical="center" wrapText="1"/>
    </xf>
    <xf numFmtId="165" fontId="13" fillId="5" borderId="37" xfId="0" applyNumberFormat="1" applyFont="1" applyFill="1" applyBorder="1" applyAlignment="1">
      <alignment horizontal="center" vertical="center" wrapText="1"/>
    </xf>
    <xf numFmtId="165" fontId="13" fillId="3" borderId="37" xfId="0" applyNumberFormat="1" applyFont="1" applyFill="1" applyBorder="1" applyAlignment="1">
      <alignment horizontal="center" vertical="center" wrapText="1"/>
    </xf>
    <xf numFmtId="165" fontId="72" fillId="3" borderId="37" xfId="0" applyNumberFormat="1" applyFont="1" applyFill="1" applyBorder="1" applyAlignment="1">
      <alignment horizontal="center" vertical="center" wrapText="1"/>
    </xf>
    <xf numFmtId="165" fontId="74" fillId="3" borderId="37" xfId="0" applyNumberFormat="1" applyFont="1" applyFill="1" applyBorder="1" applyAlignment="1">
      <alignment horizontal="center" vertical="center" wrapText="1"/>
    </xf>
    <xf numFmtId="165" fontId="72" fillId="5" borderId="37" xfId="0" applyNumberFormat="1" applyFont="1" applyFill="1" applyBorder="1" applyAlignment="1">
      <alignment horizontal="center" vertical="center" wrapText="1"/>
    </xf>
    <xf numFmtId="165" fontId="13" fillId="0" borderId="37" xfId="0" applyNumberFormat="1" applyFont="1" applyBorder="1" applyAlignment="1">
      <alignment horizontal="center" vertical="center" wrapText="1"/>
    </xf>
    <xf numFmtId="165" fontId="71" fillId="0" borderId="0" xfId="0" applyNumberFormat="1" applyFont="1" applyBorder="1" applyAlignment="1">
      <alignment horizontal="center" vertical="center" wrapText="1"/>
    </xf>
    <xf numFmtId="165" fontId="13" fillId="0" borderId="37" xfId="0" applyNumberFormat="1" applyFont="1" applyBorder="1" applyAlignment="1">
      <alignment horizontal="right" vertical="center" wrapText="1"/>
    </xf>
    <xf numFmtId="0" fontId="67" fillId="0" borderId="37" xfId="0" applyFont="1" applyBorder="1" applyAlignment="1">
      <alignment horizontal="center" vertical="center" wrapText="1"/>
    </xf>
    <xf numFmtId="0" fontId="68" fillId="0" borderId="37" xfId="0" applyFont="1" applyBorder="1" applyAlignment="1">
      <alignment horizontal="center"/>
    </xf>
    <xf numFmtId="0" fontId="69" fillId="0" borderId="37" xfId="0" applyFont="1" applyBorder="1" applyAlignment="1">
      <alignment horizontal="center"/>
    </xf>
    <xf numFmtId="0" fontId="69" fillId="0" borderId="37" xfId="0" applyFont="1" applyBorder="1" applyAlignment="1">
      <alignment horizontal="center" vertical="center" wrapText="1"/>
    </xf>
    <xf numFmtId="0" fontId="68" fillId="0" borderId="37" xfId="0" applyFont="1" applyBorder="1" applyAlignment="1">
      <alignment horizontal="center" vertical="center" wrapText="1"/>
    </xf>
    <xf numFmtId="165" fontId="68" fillId="0" borderId="37" xfId="0" applyNumberFormat="1" applyFont="1" applyBorder="1" applyAlignment="1">
      <alignment horizontal="center"/>
    </xf>
    <xf numFmtId="0" fontId="67" fillId="0" borderId="37" xfId="0" applyFont="1" applyBorder="1" applyAlignment="1">
      <alignment horizontal="center"/>
    </xf>
    <xf numFmtId="0" fontId="67" fillId="0" borderId="37" xfId="0" applyFont="1" applyBorder="1" applyAlignment="1">
      <alignment horizontal="center" wrapText="1"/>
    </xf>
    <xf numFmtId="165" fontId="67" fillId="0" borderId="37" xfId="0" applyNumberFormat="1" applyFont="1" applyBorder="1" applyAlignment="1">
      <alignment horizontal="center"/>
    </xf>
    <xf numFmtId="0" fontId="4" fillId="3" borderId="37" xfId="1" applyFont="1" applyFill="1" applyBorder="1" applyAlignment="1">
      <alignment horizontal="center" vertical="top" wrapText="1"/>
    </xf>
    <xf numFmtId="0" fontId="82" fillId="0" borderId="0" xfId="388" applyNumberFormat="1" applyFont="1" applyFill="1" applyBorder="1" applyAlignment="1">
      <alignment horizontal="right" vertical="center"/>
    </xf>
    <xf numFmtId="0" fontId="83" fillId="0" borderId="0" xfId="388" applyNumberFormat="1" applyFont="1" applyFill="1" applyBorder="1" applyAlignment="1">
      <alignment horizontal="right" vertical="center"/>
    </xf>
    <xf numFmtId="0" fontId="4" fillId="0" borderId="0" xfId="388" applyFont="1" applyAlignment="1">
      <alignment horizontal="left"/>
    </xf>
    <xf numFmtId="0" fontId="83" fillId="0" borderId="0" xfId="388" applyFont="1" applyAlignment="1"/>
    <xf numFmtId="0" fontId="5" fillId="3" borderId="0" xfId="1" applyFont="1" applyFill="1" applyAlignment="1">
      <alignment horizontal="left" vertical="center" wrapText="1"/>
    </xf>
    <xf numFmtId="0" fontId="82" fillId="0" borderId="0" xfId="388" applyNumberFormat="1" applyFont="1" applyFill="1" applyBorder="1" applyAlignment="1">
      <alignment vertical="center"/>
    </xf>
    <xf numFmtId="0" fontId="5" fillId="0" borderId="0" xfId="1" applyFont="1" applyAlignment="1">
      <alignment horizontal="left"/>
    </xf>
    <xf numFmtId="0" fontId="84" fillId="0" borderId="0" xfId="388" applyNumberFormat="1" applyFont="1" applyFill="1" applyBorder="1" applyAlignment="1">
      <alignment horizontal="center" vertical="center" wrapText="1"/>
    </xf>
    <xf numFmtId="0" fontId="56" fillId="0" borderId="0" xfId="388"/>
    <xf numFmtId="172" fontId="85" fillId="0" borderId="0" xfId="388" applyNumberFormat="1" applyFont="1" applyFill="1" applyBorder="1" applyAlignment="1">
      <alignment horizontal="right" vertical="center" wrapText="1"/>
    </xf>
    <xf numFmtId="0" fontId="83" fillId="0" borderId="0" xfId="388" applyFont="1" applyBorder="1" applyAlignment="1">
      <alignment horizontal="center" vertical="center"/>
    </xf>
    <xf numFmtId="0" fontId="83" fillId="0" borderId="0" xfId="388" applyFont="1" applyBorder="1" applyAlignment="1">
      <alignment horizontal="center" vertical="center" wrapText="1"/>
    </xf>
    <xf numFmtId="49" fontId="88" fillId="0" borderId="38" xfId="388" applyNumberFormat="1" applyFont="1" applyFill="1" applyBorder="1" applyAlignment="1">
      <alignment horizontal="center" vertical="center"/>
    </xf>
    <xf numFmtId="49" fontId="88" fillId="0" borderId="39" xfId="388" applyNumberFormat="1" applyFont="1" applyFill="1" applyBorder="1" applyAlignment="1">
      <alignment horizontal="center" vertical="center"/>
    </xf>
    <xf numFmtId="0" fontId="89" fillId="0" borderId="37" xfId="388" applyFont="1" applyBorder="1" applyAlignment="1">
      <alignment horizontal="center"/>
    </xf>
    <xf numFmtId="0" fontId="89" fillId="0" borderId="0" xfId="388" applyFont="1" applyBorder="1" applyAlignment="1">
      <alignment horizontal="center"/>
    </xf>
    <xf numFmtId="49" fontId="90" fillId="2" borderId="40" xfId="388" applyNumberFormat="1" applyFont="1" applyFill="1" applyBorder="1" applyAlignment="1">
      <alignment horizontal="center" vertical="center" wrapText="1"/>
    </xf>
    <xf numFmtId="172" fontId="84" fillId="2" borderId="31" xfId="388" applyNumberFormat="1" applyFont="1" applyFill="1" applyBorder="1" applyAlignment="1">
      <alignment horizontal="justify" vertical="center" wrapText="1"/>
    </xf>
    <xf numFmtId="165" fontId="84" fillId="2" borderId="37" xfId="388" applyNumberFormat="1" applyFont="1" applyFill="1" applyBorder="1" applyAlignment="1">
      <alignment horizontal="center" vertical="center" wrapText="1"/>
    </xf>
    <xf numFmtId="171" fontId="84" fillId="2" borderId="37" xfId="388" applyNumberFormat="1" applyFont="1" applyFill="1" applyBorder="1" applyAlignment="1">
      <alignment horizontal="center" vertical="center" wrapText="1"/>
    </xf>
    <xf numFmtId="171" fontId="84" fillId="2" borderId="0" xfId="388" applyNumberFormat="1" applyFont="1" applyFill="1" applyBorder="1" applyAlignment="1">
      <alignment horizontal="right" wrapText="1"/>
    </xf>
    <xf numFmtId="49" fontId="91" fillId="72" borderId="40" xfId="388" applyNumberFormat="1" applyFont="1" applyFill="1" applyBorder="1" applyAlignment="1">
      <alignment horizontal="center" vertical="center" wrapText="1"/>
    </xf>
    <xf numFmtId="172" fontId="91" fillId="72" borderId="31" xfId="388" applyNumberFormat="1" applyFont="1" applyFill="1" applyBorder="1" applyAlignment="1">
      <alignment horizontal="justify" vertical="center" wrapText="1"/>
    </xf>
    <xf numFmtId="165" fontId="91" fillId="72" borderId="37" xfId="388" applyNumberFormat="1" applyFont="1" applyFill="1" applyBorder="1" applyAlignment="1">
      <alignment horizontal="center" vertical="center" wrapText="1"/>
    </xf>
    <xf numFmtId="171" fontId="91" fillId="72" borderId="37" xfId="388" applyNumberFormat="1" applyFont="1" applyFill="1" applyBorder="1" applyAlignment="1">
      <alignment horizontal="center" vertical="center" wrapText="1"/>
    </xf>
    <xf numFmtId="171" fontId="91" fillId="72" borderId="0" xfId="388" applyNumberFormat="1" applyFont="1" applyFill="1" applyBorder="1" applyAlignment="1">
      <alignment horizontal="right" wrapText="1"/>
    </xf>
    <xf numFmtId="49" fontId="84" fillId="0" borderId="40" xfId="388" applyNumberFormat="1" applyFont="1" applyFill="1" applyBorder="1" applyAlignment="1">
      <alignment horizontal="center" vertical="center" wrapText="1"/>
    </xf>
    <xf numFmtId="172" fontId="84" fillId="0" borderId="31" xfId="388" applyNumberFormat="1" applyFont="1" applyFill="1" applyBorder="1" applyAlignment="1">
      <alignment horizontal="justify" vertical="center" wrapText="1"/>
    </xf>
    <xf numFmtId="165" fontId="84" fillId="0" borderId="37" xfId="388" applyNumberFormat="1" applyFont="1" applyFill="1" applyBorder="1" applyAlignment="1">
      <alignment horizontal="center" vertical="center" wrapText="1"/>
    </xf>
    <xf numFmtId="171" fontId="84" fillId="0" borderId="37" xfId="388" applyNumberFormat="1" applyFont="1" applyFill="1" applyBorder="1" applyAlignment="1">
      <alignment horizontal="center" vertical="center" wrapText="1"/>
    </xf>
    <xf numFmtId="171" fontId="84" fillId="0" borderId="0" xfId="388" applyNumberFormat="1" applyFont="1" applyFill="1" applyBorder="1" applyAlignment="1">
      <alignment horizontal="right" wrapText="1"/>
    </xf>
    <xf numFmtId="49" fontId="92" fillId="0" borderId="40" xfId="388" applyNumberFormat="1" applyFont="1" applyFill="1" applyBorder="1" applyAlignment="1">
      <alignment horizontal="center" vertical="center" wrapText="1"/>
    </xf>
    <xf numFmtId="172" fontId="92" fillId="0" borderId="31" xfId="388" applyNumberFormat="1" applyFont="1" applyFill="1" applyBorder="1" applyAlignment="1">
      <alignment horizontal="justify" vertical="center" wrapText="1"/>
    </xf>
    <xf numFmtId="165" fontId="92" fillId="0" borderId="37" xfId="388" applyNumberFormat="1" applyFont="1" applyFill="1" applyBorder="1" applyAlignment="1">
      <alignment horizontal="center" vertical="center" wrapText="1"/>
    </xf>
    <xf numFmtId="171" fontId="92" fillId="0" borderId="37" xfId="388" applyNumberFormat="1" applyFont="1" applyFill="1" applyBorder="1" applyAlignment="1">
      <alignment horizontal="center" vertical="center" wrapText="1"/>
    </xf>
    <xf numFmtId="171" fontId="92" fillId="0" borderId="0" xfId="388" applyNumberFormat="1" applyFont="1" applyFill="1" applyBorder="1" applyAlignment="1">
      <alignment horizontal="right" wrapText="1"/>
    </xf>
    <xf numFmtId="0" fontId="93" fillId="0" borderId="0" xfId="0" applyFont="1"/>
    <xf numFmtId="49" fontId="91" fillId="0" borderId="40" xfId="388" applyNumberFormat="1" applyFont="1" applyFill="1" applyBorder="1" applyAlignment="1">
      <alignment horizontal="center" vertical="center" wrapText="1"/>
    </xf>
    <xf numFmtId="172" fontId="91" fillId="0" borderId="31" xfId="388" applyNumberFormat="1" applyFont="1" applyFill="1" applyBorder="1" applyAlignment="1">
      <alignment horizontal="justify" vertical="center" wrapText="1"/>
    </xf>
    <xf numFmtId="165" fontId="91" fillId="0" borderId="37" xfId="388" applyNumberFormat="1" applyFont="1" applyFill="1" applyBorder="1" applyAlignment="1">
      <alignment horizontal="center" vertical="center" wrapText="1"/>
    </xf>
    <xf numFmtId="171" fontId="91" fillId="0" borderId="37" xfId="388" applyNumberFormat="1" applyFont="1" applyFill="1" applyBorder="1" applyAlignment="1">
      <alignment horizontal="center" vertical="center" wrapText="1"/>
    </xf>
    <xf numFmtId="171" fontId="91" fillId="0" borderId="0" xfId="388" applyNumberFormat="1" applyFont="1" applyFill="1" applyBorder="1" applyAlignment="1">
      <alignment horizontal="right" wrapText="1"/>
    </xf>
    <xf numFmtId="165" fontId="90" fillId="0" borderId="37" xfId="388" applyNumberFormat="1" applyFont="1" applyFill="1" applyBorder="1" applyAlignment="1">
      <alignment horizontal="center" vertical="center" wrapText="1"/>
    </xf>
    <xf numFmtId="171" fontId="90" fillId="0" borderId="37" xfId="388" applyNumberFormat="1" applyFont="1" applyFill="1" applyBorder="1" applyAlignment="1">
      <alignment horizontal="center" vertical="center" wrapText="1"/>
    </xf>
    <xf numFmtId="165" fontId="94" fillId="0" borderId="37" xfId="388" applyNumberFormat="1" applyFont="1" applyFill="1" applyBorder="1" applyAlignment="1">
      <alignment horizontal="center" vertical="center" wrapText="1"/>
    </xf>
    <xf numFmtId="171" fontId="94" fillId="0" borderId="37" xfId="388" applyNumberFormat="1" applyFont="1" applyFill="1" applyBorder="1" applyAlignment="1">
      <alignment horizontal="center" vertical="center" wrapText="1"/>
    </xf>
    <xf numFmtId="165" fontId="95" fillId="0" borderId="37" xfId="388" applyNumberFormat="1" applyFont="1" applyFill="1" applyBorder="1" applyAlignment="1">
      <alignment horizontal="center" vertical="center" wrapText="1"/>
    </xf>
    <xf numFmtId="171" fontId="95" fillId="0" borderId="37" xfId="388" applyNumberFormat="1" applyFont="1" applyFill="1" applyBorder="1" applyAlignment="1">
      <alignment horizontal="center" vertical="center" wrapText="1"/>
    </xf>
    <xf numFmtId="49" fontId="92" fillId="0" borderId="37" xfId="388" applyNumberFormat="1" applyFont="1" applyFill="1" applyBorder="1" applyAlignment="1">
      <alignment horizontal="center" vertical="center" wrapText="1"/>
    </xf>
    <xf numFmtId="172" fontId="92" fillId="0" borderId="37" xfId="388" applyNumberFormat="1" applyFont="1" applyFill="1" applyBorder="1" applyAlignment="1">
      <alignment horizontal="justify" vertical="center" wrapText="1"/>
    </xf>
    <xf numFmtId="49" fontId="91" fillId="0" borderId="37" xfId="388" applyNumberFormat="1" applyFont="1" applyFill="1" applyBorder="1" applyAlignment="1">
      <alignment horizontal="center" vertical="center" wrapText="1"/>
    </xf>
    <xf numFmtId="172" fontId="91" fillId="0" borderId="37" xfId="388" applyNumberFormat="1" applyFont="1" applyFill="1" applyBorder="1" applyAlignment="1">
      <alignment horizontal="justify" vertical="center" wrapText="1"/>
    </xf>
    <xf numFmtId="49" fontId="94" fillId="0" borderId="37" xfId="388" applyNumberFormat="1" applyFont="1" applyFill="1" applyBorder="1" applyAlignment="1">
      <alignment horizontal="center" vertical="center" wrapText="1"/>
    </xf>
    <xf numFmtId="172" fontId="94" fillId="0" borderId="37" xfId="388" applyNumberFormat="1" applyFont="1" applyFill="1" applyBorder="1" applyAlignment="1">
      <alignment horizontal="justify" vertical="center" wrapText="1"/>
    </xf>
    <xf numFmtId="171" fontId="96" fillId="0" borderId="0" xfId="388" applyNumberFormat="1" applyFont="1" applyFill="1" applyBorder="1" applyAlignment="1">
      <alignment horizontal="right" wrapText="1"/>
    </xf>
    <xf numFmtId="49" fontId="95" fillId="0" borderId="37" xfId="388" applyNumberFormat="1" applyFont="1" applyFill="1" applyBorder="1" applyAlignment="1">
      <alignment horizontal="center" vertical="center" wrapText="1"/>
    </xf>
    <xf numFmtId="172" fontId="95" fillId="0" borderId="37" xfId="388" applyNumberFormat="1" applyFont="1" applyFill="1" applyBorder="1" applyAlignment="1">
      <alignment horizontal="justify" vertical="center" wrapText="1"/>
    </xf>
    <xf numFmtId="172" fontId="95" fillId="0" borderId="31" xfId="388" quotePrefix="1" applyNumberFormat="1" applyFont="1" applyFill="1" applyBorder="1" applyAlignment="1">
      <alignment horizontal="justify" vertical="center" wrapText="1"/>
    </xf>
    <xf numFmtId="49" fontId="94" fillId="0" borderId="40" xfId="388" applyNumberFormat="1" applyFont="1" applyFill="1" applyBorder="1" applyAlignment="1">
      <alignment horizontal="center" vertical="center" wrapText="1"/>
    </xf>
    <xf numFmtId="172" fontId="94" fillId="0" borderId="31" xfId="388" applyNumberFormat="1" applyFont="1" applyFill="1" applyBorder="1" applyAlignment="1">
      <alignment horizontal="justify" vertical="center" wrapText="1"/>
    </xf>
    <xf numFmtId="171" fontId="94" fillId="0" borderId="0" xfId="388" applyNumberFormat="1" applyFont="1" applyFill="1" applyBorder="1" applyAlignment="1">
      <alignment horizontal="right" wrapText="1"/>
    </xf>
    <xf numFmtId="49" fontId="95" fillId="0" borderId="40" xfId="388" applyNumberFormat="1" applyFont="1" applyFill="1" applyBorder="1" applyAlignment="1">
      <alignment horizontal="center" vertical="center" wrapText="1"/>
    </xf>
    <xf numFmtId="172" fontId="95" fillId="0" borderId="31" xfId="388" applyNumberFormat="1" applyFont="1" applyFill="1" applyBorder="1" applyAlignment="1">
      <alignment horizontal="justify" vertical="center" wrapText="1"/>
    </xf>
    <xf numFmtId="171" fontId="95" fillId="0" borderId="0" xfId="388" applyNumberFormat="1" applyFont="1" applyFill="1" applyBorder="1" applyAlignment="1">
      <alignment horizontal="right" wrapText="1"/>
    </xf>
    <xf numFmtId="165" fontId="95" fillId="3" borderId="37" xfId="388" applyNumberFormat="1" applyFont="1" applyFill="1" applyBorder="1" applyAlignment="1">
      <alignment horizontal="center" vertical="center" wrapText="1"/>
    </xf>
    <xf numFmtId="171" fontId="95" fillId="3" borderId="37" xfId="388" applyNumberFormat="1" applyFont="1" applyFill="1" applyBorder="1" applyAlignment="1">
      <alignment horizontal="center" vertical="center" wrapText="1"/>
    </xf>
    <xf numFmtId="171" fontId="95" fillId="3" borderId="0" xfId="388" applyNumberFormat="1" applyFont="1" applyFill="1" applyBorder="1" applyAlignment="1">
      <alignment horizontal="right" wrapText="1"/>
    </xf>
    <xf numFmtId="49" fontId="90" fillId="0" borderId="37" xfId="388" applyNumberFormat="1" applyFont="1" applyFill="1" applyBorder="1" applyAlignment="1">
      <alignment horizontal="center" vertical="center" wrapText="1"/>
    </xf>
    <xf numFmtId="172" fontId="90" fillId="0" borderId="37" xfId="388" applyNumberFormat="1" applyFont="1" applyFill="1" applyBorder="1" applyAlignment="1">
      <alignment horizontal="justify" vertical="center" wrapText="1"/>
    </xf>
    <xf numFmtId="171" fontId="90" fillId="3" borderId="37" xfId="2" applyNumberFormat="1" applyFont="1" applyFill="1" applyBorder="1" applyAlignment="1">
      <alignment horizontal="center" vertical="center" wrapText="1"/>
    </xf>
    <xf numFmtId="49" fontId="84" fillId="0" borderId="37" xfId="388" applyNumberFormat="1" applyFont="1" applyFill="1" applyBorder="1" applyAlignment="1">
      <alignment horizontal="center" vertical="center" wrapText="1"/>
    </xf>
    <xf numFmtId="172" fontId="84" fillId="0" borderId="37" xfId="388" applyNumberFormat="1" applyFont="1" applyFill="1" applyBorder="1" applyAlignment="1">
      <alignment horizontal="justify" vertical="center" wrapText="1"/>
    </xf>
    <xf numFmtId="0" fontId="70" fillId="0" borderId="0" xfId="0" applyFont="1"/>
    <xf numFmtId="49" fontId="91" fillId="0" borderId="21" xfId="388" applyNumberFormat="1" applyFont="1" applyFill="1" applyBorder="1" applyAlignment="1">
      <alignment horizontal="center" vertical="center" wrapText="1"/>
    </xf>
    <xf numFmtId="171" fontId="95" fillId="3" borderId="37" xfId="2" applyNumberFormat="1" applyFont="1" applyFill="1" applyBorder="1" applyAlignment="1">
      <alignment horizontal="center" vertical="center" wrapText="1"/>
    </xf>
    <xf numFmtId="49" fontId="84" fillId="2" borderId="40" xfId="388" applyNumberFormat="1" applyFont="1" applyFill="1" applyBorder="1" applyAlignment="1">
      <alignment horizontal="center" vertical="center" wrapText="1"/>
    </xf>
    <xf numFmtId="49" fontId="84" fillId="5" borderId="40" xfId="388" applyNumberFormat="1" applyFont="1" applyFill="1" applyBorder="1" applyAlignment="1">
      <alignment horizontal="center" vertical="center" wrapText="1"/>
    </xf>
    <xf numFmtId="172" fontId="84" fillId="5" borderId="31" xfId="388" applyNumberFormat="1" applyFont="1" applyFill="1" applyBorder="1" applyAlignment="1">
      <alignment horizontal="justify" vertical="center" wrapText="1"/>
    </xf>
    <xf numFmtId="165" fontId="84" fillId="5" borderId="37" xfId="388" applyNumberFormat="1" applyFont="1" applyFill="1" applyBorder="1" applyAlignment="1">
      <alignment horizontal="center" vertical="center" wrapText="1"/>
    </xf>
    <xf numFmtId="171" fontId="84" fillId="5" borderId="37" xfId="388" applyNumberFormat="1" applyFont="1" applyFill="1" applyBorder="1" applyAlignment="1">
      <alignment horizontal="center" vertical="center" wrapText="1"/>
    </xf>
    <xf numFmtId="171" fontId="84" fillId="5" borderId="0" xfId="388" applyNumberFormat="1" applyFont="1" applyFill="1" applyBorder="1" applyAlignment="1">
      <alignment horizontal="right" wrapText="1"/>
    </xf>
    <xf numFmtId="49" fontId="91" fillId="72" borderId="40" xfId="0" applyNumberFormat="1" applyFont="1" applyFill="1" applyBorder="1" applyAlignment="1">
      <alignment horizontal="center" vertical="center" wrapText="1"/>
    </xf>
    <xf numFmtId="165" fontId="95" fillId="72" borderId="37" xfId="388" applyNumberFormat="1" applyFont="1" applyFill="1" applyBorder="1" applyAlignment="1">
      <alignment horizontal="center" vertical="center" wrapText="1"/>
    </xf>
    <xf numFmtId="171" fontId="95" fillId="72" borderId="37" xfId="388" applyNumberFormat="1" applyFont="1" applyFill="1" applyBorder="1" applyAlignment="1">
      <alignment horizontal="center" vertical="center" wrapText="1"/>
    </xf>
    <xf numFmtId="171" fontId="95" fillId="72" borderId="0" xfId="388" applyNumberFormat="1" applyFont="1" applyFill="1" applyBorder="1" applyAlignment="1">
      <alignment horizontal="right" wrapText="1"/>
    </xf>
    <xf numFmtId="49" fontId="84" fillId="3" borderId="40" xfId="388" applyNumberFormat="1" applyFont="1" applyFill="1" applyBorder="1" applyAlignment="1">
      <alignment horizontal="center" vertical="center" wrapText="1"/>
    </xf>
    <xf numFmtId="172" fontId="84" fillId="3" borderId="31" xfId="388" applyNumberFormat="1" applyFont="1" applyFill="1" applyBorder="1" applyAlignment="1">
      <alignment horizontal="justify" vertical="center" wrapText="1"/>
    </xf>
    <xf numFmtId="165" fontId="90" fillId="3" borderId="37" xfId="2" applyNumberFormat="1" applyFont="1" applyFill="1" applyBorder="1" applyAlignment="1">
      <alignment horizontal="center" vertical="center" wrapText="1"/>
    </xf>
    <xf numFmtId="171" fontId="90" fillId="3" borderId="0" xfId="2" applyNumberFormat="1" applyFont="1" applyFill="1" applyBorder="1" applyAlignment="1">
      <alignment horizontal="right" vertical="center" wrapText="1"/>
    </xf>
    <xf numFmtId="172" fontId="90" fillId="3" borderId="31" xfId="388" applyNumberFormat="1" applyFont="1" applyFill="1" applyBorder="1" applyAlignment="1">
      <alignment horizontal="justify" vertical="center" wrapText="1"/>
    </xf>
    <xf numFmtId="172" fontId="95" fillId="3" borderId="31" xfId="388" applyNumberFormat="1" applyFont="1" applyFill="1" applyBorder="1" applyAlignment="1">
      <alignment horizontal="justify" vertical="center" wrapText="1"/>
    </xf>
    <xf numFmtId="165" fontId="95" fillId="3" borderId="37" xfId="2" applyNumberFormat="1" applyFont="1" applyFill="1" applyBorder="1" applyAlignment="1">
      <alignment horizontal="center" vertical="center" wrapText="1"/>
    </xf>
    <xf numFmtId="171" fontId="95" fillId="3" borderId="0" xfId="2" applyNumberFormat="1" applyFont="1" applyFill="1" applyBorder="1" applyAlignment="1">
      <alignment horizontal="right" vertical="center" wrapText="1"/>
    </xf>
    <xf numFmtId="49" fontId="86" fillId="0" borderId="37" xfId="388" applyNumberFormat="1" applyFont="1" applyFill="1" applyBorder="1" applyAlignment="1">
      <alignment horizontal="center" vertical="center" wrapText="1"/>
    </xf>
    <xf numFmtId="49" fontId="86" fillId="0" borderId="21" xfId="388" applyNumberFormat="1" applyFont="1" applyFill="1" applyBorder="1" applyAlignment="1">
      <alignment horizontal="center" vertical="center" wrapText="1"/>
    </xf>
    <xf numFmtId="49" fontId="90" fillId="72" borderId="40" xfId="388" applyNumberFormat="1" applyFont="1" applyFill="1" applyBorder="1" applyAlignment="1">
      <alignment horizontal="center" vertical="center" wrapText="1"/>
    </xf>
    <xf numFmtId="172" fontId="90" fillId="72" borderId="31" xfId="388" applyNumberFormat="1" applyFont="1" applyFill="1" applyBorder="1" applyAlignment="1">
      <alignment horizontal="justify" vertical="center" wrapText="1"/>
    </xf>
    <xf numFmtId="165" fontId="90" fillId="72" borderId="37" xfId="388" applyNumberFormat="1" applyFont="1" applyFill="1" applyBorder="1" applyAlignment="1">
      <alignment horizontal="center" vertical="center" wrapText="1"/>
    </xf>
    <xf numFmtId="171" fontId="90" fillId="72" borderId="37" xfId="388" applyNumberFormat="1" applyFont="1" applyFill="1" applyBorder="1" applyAlignment="1">
      <alignment horizontal="center" vertical="center" wrapText="1"/>
    </xf>
    <xf numFmtId="172" fontId="72" fillId="3" borderId="37" xfId="0" applyNumberFormat="1" applyFont="1" applyFill="1" applyBorder="1" applyAlignment="1">
      <alignment horizontal="justify" vertical="center" wrapText="1"/>
    </xf>
    <xf numFmtId="0" fontId="0" fillId="0" borderId="0" xfId="0" applyFill="1"/>
    <xf numFmtId="0" fontId="97" fillId="3" borderId="31" xfId="0" applyFont="1" applyFill="1" applyBorder="1" applyAlignment="1">
      <alignment wrapText="1"/>
    </xf>
    <xf numFmtId="172" fontId="13" fillId="3" borderId="37" xfId="0" applyNumberFormat="1" applyFont="1" applyFill="1" applyBorder="1" applyAlignment="1">
      <alignment horizontal="justify" vertical="center" wrapText="1"/>
    </xf>
    <xf numFmtId="0" fontId="98" fillId="3" borderId="37" xfId="0" applyFont="1" applyFill="1" applyBorder="1" applyAlignment="1">
      <alignment horizontal="center" vertical="center" wrapText="1"/>
    </xf>
    <xf numFmtId="0" fontId="98" fillId="3" borderId="37" xfId="0" applyFont="1" applyFill="1" applyBorder="1" applyAlignment="1">
      <alignment vertical="center" wrapText="1"/>
    </xf>
    <xf numFmtId="165" fontId="90" fillId="3" borderId="37" xfId="388" applyNumberFormat="1" applyFont="1" applyFill="1" applyBorder="1" applyAlignment="1">
      <alignment horizontal="center" vertical="center" wrapText="1"/>
    </xf>
    <xf numFmtId="171" fontId="90" fillId="3" borderId="37" xfId="388" applyNumberFormat="1" applyFont="1" applyFill="1" applyBorder="1" applyAlignment="1">
      <alignment horizontal="center" vertical="center" wrapText="1"/>
    </xf>
    <xf numFmtId="0" fontId="97" fillId="3" borderId="37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vertical="center" wrapText="1"/>
    </xf>
    <xf numFmtId="0" fontId="98" fillId="3" borderId="37" xfId="0" applyFont="1" applyFill="1" applyBorder="1" applyAlignment="1">
      <alignment wrapText="1"/>
    </xf>
    <xf numFmtId="171" fontId="90" fillId="3" borderId="0" xfId="388" applyNumberFormat="1" applyFont="1" applyFill="1" applyBorder="1" applyAlignment="1">
      <alignment horizontal="right" wrapText="1"/>
    </xf>
    <xf numFmtId="0" fontId="98" fillId="3" borderId="40" xfId="0" applyFont="1" applyFill="1" applyBorder="1" applyAlignment="1">
      <alignment horizontal="center" vertical="center" wrapText="1"/>
    </xf>
    <xf numFmtId="0" fontId="98" fillId="3" borderId="31" xfId="0" applyFont="1" applyFill="1" applyBorder="1" applyAlignment="1">
      <alignment vertical="center" wrapText="1"/>
    </xf>
    <xf numFmtId="0" fontId="97" fillId="3" borderId="40" xfId="0" applyFont="1" applyFill="1" applyBorder="1" applyAlignment="1">
      <alignment horizontal="center" vertical="center" wrapText="1"/>
    </xf>
    <xf numFmtId="0" fontId="97" fillId="3" borderId="31" xfId="0" applyFont="1" applyFill="1" applyBorder="1" applyAlignment="1">
      <alignment vertical="center" wrapText="1"/>
    </xf>
    <xf numFmtId="165" fontId="91" fillId="3" borderId="37" xfId="388" applyNumberFormat="1" applyFont="1" applyFill="1" applyBorder="1" applyAlignment="1">
      <alignment horizontal="center" vertical="center" wrapText="1"/>
    </xf>
    <xf numFmtId="171" fontId="91" fillId="3" borderId="37" xfId="388" applyNumberFormat="1" applyFont="1" applyFill="1" applyBorder="1" applyAlignment="1">
      <alignment horizontal="center" vertical="center" wrapText="1"/>
    </xf>
    <xf numFmtId="171" fontId="91" fillId="3" borderId="0" xfId="388" applyNumberFormat="1" applyFont="1" applyFill="1" applyBorder="1" applyAlignment="1">
      <alignment horizontal="right" wrapText="1"/>
    </xf>
    <xf numFmtId="0" fontId="0" fillId="0" borderId="0" xfId="0" applyFont="1"/>
    <xf numFmtId="172" fontId="85" fillId="3" borderId="37" xfId="0" applyNumberFormat="1" applyFont="1" applyFill="1" applyBorder="1" applyAlignment="1">
      <alignment horizontal="justify" vertical="center" wrapText="1"/>
    </xf>
    <xf numFmtId="165" fontId="84" fillId="3" borderId="37" xfId="388" applyNumberFormat="1" applyFont="1" applyFill="1" applyBorder="1" applyAlignment="1">
      <alignment horizontal="center" vertical="center" wrapText="1"/>
    </xf>
    <xf numFmtId="171" fontId="84" fillId="3" borderId="37" xfId="388" applyNumberFormat="1" applyFont="1" applyFill="1" applyBorder="1" applyAlignment="1">
      <alignment horizontal="center" vertical="center" wrapText="1"/>
    </xf>
    <xf numFmtId="171" fontId="84" fillId="3" borderId="0" xfId="388" applyNumberFormat="1" applyFont="1" applyFill="1" applyBorder="1" applyAlignment="1">
      <alignment horizontal="right" wrapText="1"/>
    </xf>
    <xf numFmtId="171" fontId="65" fillId="3" borderId="0" xfId="2" applyNumberFormat="1" applyFont="1" applyFill="1" applyBorder="1" applyAlignment="1">
      <alignment horizontal="right" vertical="center" wrapText="1"/>
    </xf>
    <xf numFmtId="0" fontId="12" fillId="3" borderId="37" xfId="0" applyFont="1" applyFill="1" applyBorder="1" applyAlignment="1">
      <alignment wrapText="1"/>
    </xf>
    <xf numFmtId="49" fontId="90" fillId="3" borderId="40" xfId="0" applyNumberFormat="1" applyFont="1" applyFill="1" applyBorder="1" applyAlignment="1">
      <alignment horizontal="center" vertical="center" wrapText="1"/>
    </xf>
    <xf numFmtId="172" fontId="90" fillId="3" borderId="31" xfId="0" applyNumberFormat="1" applyFont="1" applyFill="1" applyBorder="1" applyAlignment="1">
      <alignment horizontal="justify" vertical="center" wrapText="1"/>
    </xf>
    <xf numFmtId="49" fontId="91" fillId="3" borderId="40" xfId="0" applyNumberFormat="1" applyFont="1" applyFill="1" applyBorder="1" applyAlignment="1">
      <alignment horizontal="center" vertical="center" wrapText="1"/>
    </xf>
    <xf numFmtId="172" fontId="91" fillId="3" borderId="31" xfId="0" applyNumberFormat="1" applyFont="1" applyFill="1" applyBorder="1" applyAlignment="1">
      <alignment horizontal="justify" vertical="center" wrapText="1"/>
    </xf>
    <xf numFmtId="49" fontId="91" fillId="3" borderId="40" xfId="388" applyNumberFormat="1" applyFont="1" applyFill="1" applyBorder="1" applyAlignment="1">
      <alignment horizontal="center" vertical="center" wrapText="1"/>
    </xf>
    <xf numFmtId="0" fontId="81" fillId="0" borderId="0" xfId="0" applyFont="1"/>
    <xf numFmtId="172" fontId="13" fillId="3" borderId="31" xfId="0" applyNumberFormat="1" applyFont="1" applyFill="1" applyBorder="1" applyAlignment="1">
      <alignment horizontal="justify" vertical="center" wrapText="1"/>
    </xf>
    <xf numFmtId="172" fontId="90" fillId="72" borderId="31" xfId="388" applyNumberFormat="1" applyFont="1" applyFill="1" applyBorder="1" applyAlignment="1">
      <alignment vertical="justify" wrapText="1"/>
    </xf>
    <xf numFmtId="49" fontId="90" fillId="3" borderId="40" xfId="388" applyNumberFormat="1" applyFont="1" applyFill="1" applyBorder="1" applyAlignment="1">
      <alignment horizontal="center" vertical="center" wrapText="1"/>
    </xf>
    <xf numFmtId="172" fontId="90" fillId="3" borderId="31" xfId="388" applyNumberFormat="1" applyFont="1" applyFill="1" applyBorder="1" applyAlignment="1">
      <alignment vertical="justify" wrapText="1"/>
    </xf>
    <xf numFmtId="172" fontId="91" fillId="3" borderId="31" xfId="388" applyNumberFormat="1" applyFont="1" applyFill="1" applyBorder="1" applyAlignment="1">
      <alignment horizontal="justify" vertical="center" wrapText="1"/>
    </xf>
    <xf numFmtId="0" fontId="12" fillId="0" borderId="37" xfId="0" applyFont="1" applyBorder="1" applyAlignment="1">
      <alignment wrapText="1"/>
    </xf>
    <xf numFmtId="0" fontId="98" fillId="0" borderId="31" xfId="0" applyFont="1" applyBorder="1" applyAlignment="1">
      <alignment wrapText="1"/>
    </xf>
    <xf numFmtId="49" fontId="84" fillId="3" borderId="40" xfId="0" applyNumberFormat="1" applyFont="1" applyFill="1" applyBorder="1" applyAlignment="1">
      <alignment horizontal="center" vertical="center" wrapText="1"/>
    </xf>
    <xf numFmtId="172" fontId="84" fillId="3" borderId="31" xfId="0" applyNumberFormat="1" applyFont="1" applyFill="1" applyBorder="1" applyAlignment="1">
      <alignment horizontal="justify" vertical="center" wrapText="1"/>
    </xf>
    <xf numFmtId="172" fontId="85" fillId="3" borderId="37" xfId="388" applyNumberFormat="1" applyFont="1" applyFill="1" applyBorder="1" applyAlignment="1">
      <alignment horizontal="justify" vertical="center" wrapText="1"/>
    </xf>
    <xf numFmtId="172" fontId="90" fillId="72" borderId="31" xfId="0" applyNumberFormat="1" applyFont="1" applyFill="1" applyBorder="1" applyAlignment="1">
      <alignment horizontal="justify" vertical="center" wrapText="1"/>
    </xf>
    <xf numFmtId="49" fontId="90" fillId="3" borderId="37" xfId="0" applyNumberFormat="1" applyFont="1" applyFill="1" applyBorder="1" applyAlignment="1">
      <alignment horizontal="center" vertical="center" wrapText="1"/>
    </xf>
    <xf numFmtId="49" fontId="91" fillId="3" borderId="41" xfId="388" applyNumberFormat="1" applyFont="1" applyFill="1" applyBorder="1" applyAlignment="1">
      <alignment horizontal="center" vertical="center" wrapText="1"/>
    </xf>
    <xf numFmtId="49" fontId="91" fillId="3" borderId="35" xfId="388" applyNumberFormat="1" applyFont="1" applyFill="1" applyBorder="1" applyAlignment="1">
      <alignment horizontal="center" vertical="center" wrapText="1"/>
    </xf>
    <xf numFmtId="49" fontId="84" fillId="73" borderId="37" xfId="388" applyNumberFormat="1" applyFont="1" applyFill="1" applyBorder="1" applyAlignment="1">
      <alignment horizontal="center" vertical="center" wrapText="1"/>
    </xf>
    <xf numFmtId="172" fontId="84" fillId="73" borderId="37" xfId="388" applyNumberFormat="1" applyFont="1" applyFill="1" applyBorder="1" applyAlignment="1">
      <alignment horizontal="justify" vertical="center" wrapText="1"/>
    </xf>
    <xf numFmtId="165" fontId="90" fillId="73" borderId="37" xfId="2" applyNumberFormat="1" applyFont="1" applyFill="1" applyBorder="1" applyAlignment="1">
      <alignment horizontal="center" vertical="center" wrapText="1"/>
    </xf>
    <xf numFmtId="171" fontId="90" fillId="73" borderId="37" xfId="2" applyNumberFormat="1" applyFont="1" applyFill="1" applyBorder="1" applyAlignment="1">
      <alignment horizontal="center" vertical="center" wrapText="1"/>
    </xf>
    <xf numFmtId="49" fontId="84" fillId="5" borderId="37" xfId="388" applyNumberFormat="1" applyFont="1" applyFill="1" applyBorder="1" applyAlignment="1">
      <alignment horizontal="center" vertical="center" wrapText="1"/>
    </xf>
    <xf numFmtId="172" fontId="84" fillId="5" borderId="37" xfId="388" applyNumberFormat="1" applyFont="1" applyFill="1" applyBorder="1" applyAlignment="1">
      <alignment horizontal="justify" vertical="center" wrapText="1"/>
    </xf>
    <xf numFmtId="0" fontId="95" fillId="3" borderId="37" xfId="339" applyFont="1" applyFill="1" applyBorder="1" applyAlignment="1">
      <alignment vertical="center"/>
    </xf>
    <xf numFmtId="0" fontId="95" fillId="3" borderId="37" xfId="339" applyFont="1" applyFill="1" applyBorder="1" applyAlignment="1">
      <alignment vertical="center" wrapText="1"/>
    </xf>
    <xf numFmtId="49" fontId="91" fillId="3" borderId="37" xfId="388" applyNumberFormat="1" applyFont="1" applyFill="1" applyBorder="1" applyAlignment="1">
      <alignment horizontal="center" vertical="center" wrapText="1"/>
    </xf>
    <xf numFmtId="49" fontId="91" fillId="3" borderId="42" xfId="388" applyNumberFormat="1" applyFont="1" applyFill="1" applyBorder="1" applyAlignment="1">
      <alignment horizontal="center" vertical="center" wrapText="1"/>
    </xf>
    <xf numFmtId="172" fontId="90" fillId="3" borderId="43" xfId="388" applyNumberFormat="1" applyFont="1" applyFill="1" applyBorder="1" applyAlignment="1">
      <alignment horizontal="justify" vertical="center" wrapText="1"/>
    </xf>
    <xf numFmtId="165" fontId="99" fillId="0" borderId="37" xfId="0" applyNumberFormat="1" applyFont="1" applyBorder="1" applyAlignment="1">
      <alignment horizontal="center"/>
    </xf>
    <xf numFmtId="165" fontId="65" fillId="0" borderId="37" xfId="0" applyNumberFormat="1" applyFont="1" applyBorder="1" applyAlignment="1">
      <alignment horizontal="center"/>
    </xf>
    <xf numFmtId="169" fontId="0" fillId="0" borderId="37" xfId="0" applyNumberFormat="1" applyBorder="1" applyAlignment="1">
      <alignment horizontal="center"/>
    </xf>
    <xf numFmtId="169" fontId="68" fillId="0" borderId="37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3" xfId="1" applyFont="1" applyBorder="1" applyAlignment="1">
      <alignment horizontal="right" vertical="center" wrapText="1"/>
    </xf>
    <xf numFmtId="0" fontId="13" fillId="0" borderId="0" xfId="388" applyFont="1" applyAlignment="1"/>
    <xf numFmtId="0" fontId="13" fillId="0" borderId="0" xfId="1" applyFont="1" applyAlignment="1"/>
    <xf numFmtId="0" fontId="87" fillId="0" borderId="37" xfId="388" applyFont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84" fillId="0" borderId="0" xfId="388" applyNumberFormat="1" applyFont="1" applyFill="1" applyBorder="1" applyAlignment="1">
      <alignment horizontal="center" vertical="center" wrapText="1"/>
    </xf>
    <xf numFmtId="49" fontId="86" fillId="0" borderId="37" xfId="388" applyNumberFormat="1" applyFont="1" applyFill="1" applyBorder="1" applyAlignment="1">
      <alignment horizontal="center" vertical="center" wrapText="1"/>
    </xf>
    <xf numFmtId="0" fontId="83" fillId="0" borderId="37" xfId="388" applyFont="1" applyBorder="1" applyAlignment="1">
      <alignment horizontal="center" vertical="center" wrapText="1"/>
    </xf>
    <xf numFmtId="0" fontId="13" fillId="0" borderId="0" xfId="388" applyFont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8" fillId="0" borderId="3" xfId="0" applyFont="1" applyBorder="1" applyAlignment="1">
      <alignment horizontal="right"/>
    </xf>
    <xf numFmtId="0" fontId="71" fillId="0" borderId="0" xfId="0" applyFont="1" applyBorder="1" applyAlignment="1">
      <alignment horizontal="left" vertical="center"/>
    </xf>
    <xf numFmtId="0" fontId="72" fillId="0" borderId="0" xfId="561" applyFont="1" applyBorder="1" applyAlignment="1">
      <alignment horizontal="center" vertical="center"/>
    </xf>
    <xf numFmtId="0" fontId="72" fillId="0" borderId="30" xfId="0" applyFont="1" applyBorder="1" applyAlignment="1">
      <alignment horizontal="center" vertical="center" wrapText="1"/>
    </xf>
    <xf numFmtId="0" fontId="72" fillId="0" borderId="28" xfId="0" applyFont="1" applyBorder="1" applyAlignment="1">
      <alignment horizontal="center" vertical="center" wrapText="1"/>
    </xf>
    <xf numFmtId="0" fontId="72" fillId="0" borderId="22" xfId="0" applyFont="1" applyBorder="1" applyAlignment="1">
      <alignment horizontal="center" vertical="center" wrapText="1"/>
    </xf>
    <xf numFmtId="0" fontId="72" fillId="0" borderId="33" xfId="0" applyFont="1" applyBorder="1" applyAlignment="1">
      <alignment horizontal="center" vertical="center" wrapText="1"/>
    </xf>
    <xf numFmtId="0" fontId="72" fillId="0" borderId="34" xfId="0" applyFont="1" applyBorder="1" applyAlignment="1">
      <alignment horizontal="center" vertical="center" wrapText="1"/>
    </xf>
    <xf numFmtId="0" fontId="72" fillId="0" borderId="35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72" fillId="0" borderId="31" xfId="0" applyFont="1" applyBorder="1" applyAlignment="1">
      <alignment horizontal="center" vertical="center" wrapText="1"/>
    </xf>
    <xf numFmtId="0" fontId="72" fillId="0" borderId="32" xfId="0" applyFont="1" applyBorder="1" applyAlignment="1">
      <alignment horizontal="center" vertical="center" wrapText="1"/>
    </xf>
    <xf numFmtId="0" fontId="72" fillId="0" borderId="21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72" fillId="0" borderId="37" xfId="0" applyFont="1" applyBorder="1" applyAlignment="1">
      <alignment horizontal="center" vertic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view="pageBreakPreview" zoomScale="60" workbookViewId="0">
      <selection activeCell="B4" sqref="B4"/>
    </sheetView>
  </sheetViews>
  <sheetFormatPr defaultRowHeight="14.4" x14ac:dyDescent="0.3"/>
  <cols>
    <col min="1" max="1" width="30.88671875" style="346" customWidth="1"/>
    <col min="2" max="2" width="104.44140625" style="346" customWidth="1"/>
    <col min="3" max="4" width="23.6640625" style="346" customWidth="1"/>
    <col min="5" max="5" width="19.6640625" style="346" customWidth="1"/>
    <col min="6" max="6" width="20.109375" style="346" customWidth="1"/>
    <col min="7" max="7" width="20.33203125" customWidth="1"/>
    <col min="8" max="8" width="20.109375" customWidth="1"/>
    <col min="9" max="9" width="16.44140625" customWidth="1"/>
    <col min="10" max="10" width="0.5546875" hidden="1" customWidth="1"/>
    <col min="11" max="11" width="17.6640625" hidden="1" customWidth="1"/>
    <col min="12" max="12" width="12.88671875" hidden="1" customWidth="1"/>
    <col min="13" max="13" width="12" hidden="1" customWidth="1"/>
    <col min="14" max="14" width="11.33203125" customWidth="1"/>
  </cols>
  <sheetData>
    <row r="1" spans="1:10" ht="18" x14ac:dyDescent="0.3">
      <c r="A1" s="338"/>
      <c r="B1" s="339"/>
      <c r="C1" s="339"/>
      <c r="D1" s="500"/>
      <c r="E1" s="507" t="s">
        <v>1143</v>
      </c>
      <c r="F1" s="507"/>
      <c r="G1" s="507"/>
      <c r="H1" s="507"/>
      <c r="I1" s="340"/>
      <c r="J1" s="340"/>
    </row>
    <row r="2" spans="1:10" ht="18.75" customHeight="1" x14ac:dyDescent="0.35">
      <c r="A2" s="338"/>
      <c r="B2" s="341"/>
      <c r="C2" s="341"/>
      <c r="D2" s="259"/>
      <c r="E2" s="503" t="s">
        <v>1144</v>
      </c>
      <c r="F2" s="503"/>
      <c r="G2" s="503"/>
      <c r="H2" s="503"/>
      <c r="I2" s="342"/>
      <c r="J2" s="342"/>
    </row>
    <row r="3" spans="1:10" s="343" customFormat="1" ht="13.5" customHeight="1" x14ac:dyDescent="0.3">
      <c r="D3" s="501" t="s">
        <v>1142</v>
      </c>
      <c r="E3" s="501"/>
      <c r="F3" s="501"/>
      <c r="G3" s="501"/>
      <c r="H3" s="501"/>
      <c r="I3" s="344"/>
      <c r="J3" s="344"/>
    </row>
    <row r="4" spans="1:10" ht="18.75" customHeight="1" x14ac:dyDescent="0.3">
      <c r="A4" s="338"/>
      <c r="B4" s="338"/>
      <c r="C4" s="338"/>
      <c r="D4" s="503"/>
      <c r="E4" s="503"/>
      <c r="F4" s="503"/>
      <c r="G4" s="503"/>
      <c r="H4" s="503"/>
      <c r="I4" s="342"/>
      <c r="J4" s="342"/>
    </row>
    <row r="5" spans="1:10" ht="32.25" customHeight="1" x14ac:dyDescent="0.3">
      <c r="A5" s="504" t="s">
        <v>828</v>
      </c>
      <c r="B5" s="504"/>
      <c r="C5" s="504"/>
      <c r="D5" s="504"/>
      <c r="E5" s="504"/>
      <c r="F5" s="504"/>
      <c r="G5" s="504"/>
      <c r="H5" s="504"/>
      <c r="I5" s="345"/>
      <c r="J5" s="345"/>
    </row>
    <row r="6" spans="1:10" ht="15.6" x14ac:dyDescent="0.3">
      <c r="E6" s="347"/>
      <c r="F6" s="347"/>
      <c r="H6" s="498" t="s">
        <v>514</v>
      </c>
    </row>
    <row r="7" spans="1:10" ht="31.5" customHeight="1" x14ac:dyDescent="0.3">
      <c r="A7" s="505" t="s">
        <v>829</v>
      </c>
      <c r="B7" s="505" t="s">
        <v>830</v>
      </c>
      <c r="C7" s="506" t="s">
        <v>808</v>
      </c>
      <c r="D7" s="506" t="s">
        <v>804</v>
      </c>
      <c r="E7" s="506" t="s">
        <v>805</v>
      </c>
      <c r="F7" s="502" t="s">
        <v>831</v>
      </c>
      <c r="G7" s="502" t="s">
        <v>802</v>
      </c>
      <c r="H7" s="502" t="s">
        <v>803</v>
      </c>
      <c r="I7" s="348"/>
      <c r="J7" s="348"/>
    </row>
    <row r="8" spans="1:10" ht="27.75" customHeight="1" x14ac:dyDescent="0.3">
      <c r="A8" s="505"/>
      <c r="B8" s="505"/>
      <c r="C8" s="506"/>
      <c r="D8" s="506"/>
      <c r="E8" s="506"/>
      <c r="F8" s="502"/>
      <c r="G8" s="502"/>
      <c r="H8" s="502"/>
      <c r="I8" s="349"/>
      <c r="J8" s="349"/>
    </row>
    <row r="9" spans="1:10" ht="15" customHeight="1" x14ac:dyDescent="0.3">
      <c r="A9" s="505"/>
      <c r="B9" s="505"/>
      <c r="C9" s="506"/>
      <c r="D9" s="506"/>
      <c r="E9" s="506"/>
      <c r="F9" s="502"/>
      <c r="G9" s="502"/>
      <c r="H9" s="502"/>
      <c r="I9" s="349"/>
      <c r="J9" s="349"/>
    </row>
    <row r="10" spans="1:10" x14ac:dyDescent="0.3">
      <c r="A10" s="350" t="s">
        <v>832</v>
      </c>
      <c r="B10" s="351" t="s">
        <v>833</v>
      </c>
      <c r="C10" s="352">
        <v>3</v>
      </c>
      <c r="D10" s="352">
        <v>3</v>
      </c>
      <c r="E10" s="352">
        <v>4</v>
      </c>
      <c r="F10" s="352">
        <v>5</v>
      </c>
      <c r="G10" s="352">
        <v>6</v>
      </c>
      <c r="H10" s="352">
        <v>7</v>
      </c>
      <c r="I10" s="353"/>
      <c r="J10" s="353"/>
    </row>
    <row r="11" spans="1:10" ht="17.399999999999999" x14ac:dyDescent="0.3">
      <c r="A11" s="354" t="s">
        <v>834</v>
      </c>
      <c r="B11" s="355" t="s">
        <v>835</v>
      </c>
      <c r="C11" s="356">
        <f>C12+C53</f>
        <v>120993.61261000001</v>
      </c>
      <c r="D11" s="356">
        <f>D12+D53</f>
        <v>120993.61261000001</v>
      </c>
      <c r="E11" s="356">
        <f>E12+E53</f>
        <v>25316.61261</v>
      </c>
      <c r="F11" s="356">
        <f>F12+F53</f>
        <v>25510.847350000004</v>
      </c>
      <c r="G11" s="357">
        <f>F11/D11*100</f>
        <v>21.084457931039207</v>
      </c>
      <c r="H11" s="357">
        <f>F11/E11*100</f>
        <v>100.76722246768229</v>
      </c>
      <c r="I11" s="358"/>
      <c r="J11" s="358"/>
    </row>
    <row r="12" spans="1:10" ht="18" x14ac:dyDescent="0.35">
      <c r="A12" s="359"/>
      <c r="B12" s="360" t="s">
        <v>836</v>
      </c>
      <c r="C12" s="361">
        <f>C13+C22+C30+C39+C48</f>
        <v>93750</v>
      </c>
      <c r="D12" s="361">
        <f>D13+D22+D30+D39+D48</f>
        <v>93750</v>
      </c>
      <c r="E12" s="361">
        <f>E13+E22+E30+E39+E48</f>
        <v>18374</v>
      </c>
      <c r="F12" s="361">
        <f>F13+F22+F30+F39+F48</f>
        <v>18397.021780000003</v>
      </c>
      <c r="G12" s="362">
        <f>F12/D12*100</f>
        <v>19.623489898666669</v>
      </c>
      <c r="H12" s="362">
        <f t="shared" ref="H12:H80" si="0">F12/E12*100</f>
        <v>100.12529541743771</v>
      </c>
      <c r="I12" s="363"/>
      <c r="J12" s="363"/>
    </row>
    <row r="13" spans="1:10" ht="17.399999999999999" x14ac:dyDescent="0.3">
      <c r="A13" s="364" t="s">
        <v>837</v>
      </c>
      <c r="B13" s="365" t="s">
        <v>838</v>
      </c>
      <c r="C13" s="366">
        <f>C14</f>
        <v>52394</v>
      </c>
      <c r="D13" s="366">
        <f>D14</f>
        <v>52394</v>
      </c>
      <c r="E13" s="366">
        <f>E14</f>
        <v>9927</v>
      </c>
      <c r="F13" s="366">
        <f>F14</f>
        <v>9849.1953600000015</v>
      </c>
      <c r="G13" s="367">
        <f>F13/D13*100</f>
        <v>18.798326831316565</v>
      </c>
      <c r="H13" s="367">
        <f t="shared" si="0"/>
        <v>99.216232094288316</v>
      </c>
      <c r="I13" s="368"/>
      <c r="J13" s="368"/>
    </row>
    <row r="14" spans="1:10" s="374" customFormat="1" ht="18" x14ac:dyDescent="0.35">
      <c r="A14" s="369" t="s">
        <v>839</v>
      </c>
      <c r="B14" s="370" t="s">
        <v>840</v>
      </c>
      <c r="C14" s="371">
        <f>C15+C16+C17+C18+C20+C19+C21</f>
        <v>52394</v>
      </c>
      <c r="D14" s="371">
        <f t="shared" ref="D14:F14" si="1">D15+D16+D17+D18+D20+D19+D21</f>
        <v>52394</v>
      </c>
      <c r="E14" s="371">
        <f t="shared" si="1"/>
        <v>9927</v>
      </c>
      <c r="F14" s="371">
        <f t="shared" si="1"/>
        <v>9849.1953600000015</v>
      </c>
      <c r="G14" s="372">
        <f t="shared" ref="G14:G82" si="2">F14/D14*100</f>
        <v>18.798326831316565</v>
      </c>
      <c r="H14" s="372">
        <f t="shared" si="0"/>
        <v>99.216232094288316</v>
      </c>
      <c r="I14" s="373"/>
      <c r="J14" s="373"/>
    </row>
    <row r="15" spans="1:10" ht="80.25" customHeight="1" x14ac:dyDescent="0.35">
      <c r="A15" s="375" t="s">
        <v>841</v>
      </c>
      <c r="B15" s="376" t="s">
        <v>842</v>
      </c>
      <c r="C15" s="377">
        <v>45843</v>
      </c>
      <c r="D15" s="377">
        <v>45843</v>
      </c>
      <c r="E15" s="377">
        <v>8545</v>
      </c>
      <c r="F15" s="377">
        <v>8477.5758000000005</v>
      </c>
      <c r="G15" s="378">
        <f t="shared" si="2"/>
        <v>18.492628754662654</v>
      </c>
      <c r="H15" s="378">
        <f t="shared" si="0"/>
        <v>99.210951433586899</v>
      </c>
      <c r="I15" s="379"/>
      <c r="J15" s="379"/>
    </row>
    <row r="16" spans="1:10" ht="90" x14ac:dyDescent="0.35">
      <c r="A16" s="375" t="s">
        <v>843</v>
      </c>
      <c r="B16" s="376" t="s">
        <v>844</v>
      </c>
      <c r="C16" s="377">
        <v>40</v>
      </c>
      <c r="D16" s="377">
        <v>40</v>
      </c>
      <c r="E16" s="377">
        <v>0</v>
      </c>
      <c r="F16" s="377">
        <v>-16.008299999999998</v>
      </c>
      <c r="G16" s="378">
        <f t="shared" si="2"/>
        <v>-40.020749999999992</v>
      </c>
      <c r="H16" s="378">
        <v>0</v>
      </c>
      <c r="I16" s="379"/>
      <c r="J16" s="379"/>
    </row>
    <row r="17" spans="1:10" ht="36" x14ac:dyDescent="0.35">
      <c r="A17" s="375" t="s">
        <v>845</v>
      </c>
      <c r="B17" s="376" t="s">
        <v>846</v>
      </c>
      <c r="C17" s="377">
        <v>443</v>
      </c>
      <c r="D17" s="377">
        <v>443</v>
      </c>
      <c r="E17" s="377">
        <v>22</v>
      </c>
      <c r="F17" s="377">
        <v>22.087689999999998</v>
      </c>
      <c r="G17" s="378">
        <f t="shared" si="2"/>
        <v>4.9859345372460488</v>
      </c>
      <c r="H17" s="378">
        <f t="shared" si="0"/>
        <v>100.39859090909091</v>
      </c>
      <c r="I17" s="379"/>
      <c r="J17" s="379"/>
    </row>
    <row r="18" spans="1:10" ht="72" x14ac:dyDescent="0.35">
      <c r="A18" s="375" t="s">
        <v>847</v>
      </c>
      <c r="B18" s="376" t="s">
        <v>848</v>
      </c>
      <c r="C18" s="377">
        <v>46</v>
      </c>
      <c r="D18" s="377">
        <v>46</v>
      </c>
      <c r="E18" s="377">
        <v>0</v>
      </c>
      <c r="F18" s="377">
        <v>0</v>
      </c>
      <c r="G18" s="378">
        <f t="shared" si="2"/>
        <v>0</v>
      </c>
      <c r="H18" s="378">
        <v>0</v>
      </c>
      <c r="I18" s="379"/>
      <c r="J18" s="379"/>
    </row>
    <row r="19" spans="1:10" ht="126" x14ac:dyDescent="0.35">
      <c r="A19" s="375" t="s">
        <v>849</v>
      </c>
      <c r="B19" s="376" t="s">
        <v>850</v>
      </c>
      <c r="C19" s="377">
        <v>0</v>
      </c>
      <c r="D19" s="377">
        <v>0</v>
      </c>
      <c r="E19" s="377">
        <v>0</v>
      </c>
      <c r="F19" s="377">
        <v>14.930820000000001</v>
      </c>
      <c r="G19" s="378">
        <v>0</v>
      </c>
      <c r="H19" s="378">
        <v>0</v>
      </c>
      <c r="I19" s="379"/>
      <c r="J19" s="379"/>
    </row>
    <row r="20" spans="1:10" ht="90" x14ac:dyDescent="0.35">
      <c r="A20" s="375" t="s">
        <v>851</v>
      </c>
      <c r="B20" s="376" t="s">
        <v>852</v>
      </c>
      <c r="C20" s="377">
        <v>9</v>
      </c>
      <c r="D20" s="377">
        <v>9</v>
      </c>
      <c r="E20" s="377">
        <v>0</v>
      </c>
      <c r="F20" s="377">
        <v>2.9999999999999997E-4</v>
      </c>
      <c r="G20" s="378">
        <f t="shared" ref="G20:G21" si="3">F20/D20*100</f>
        <v>3.3333333333333327E-3</v>
      </c>
      <c r="H20" s="378">
        <v>0</v>
      </c>
      <c r="I20" s="379"/>
      <c r="J20" s="379"/>
    </row>
    <row r="21" spans="1:10" ht="54" x14ac:dyDescent="0.35">
      <c r="A21" s="375" t="s">
        <v>853</v>
      </c>
      <c r="B21" s="376" t="s">
        <v>854</v>
      </c>
      <c r="C21" s="377">
        <v>6013</v>
      </c>
      <c r="D21" s="377">
        <v>6013</v>
      </c>
      <c r="E21" s="377">
        <v>1360</v>
      </c>
      <c r="F21" s="377">
        <v>1350.60905</v>
      </c>
      <c r="G21" s="378">
        <f t="shared" si="3"/>
        <v>22.461484284051224</v>
      </c>
      <c r="H21" s="378">
        <f t="shared" ref="H21" si="4">F21/E21*100</f>
        <v>99.309488970588234</v>
      </c>
      <c r="I21" s="379"/>
      <c r="J21" s="379"/>
    </row>
    <row r="22" spans="1:10" ht="34.799999999999997" x14ac:dyDescent="0.3">
      <c r="A22" s="364" t="s">
        <v>855</v>
      </c>
      <c r="B22" s="365" t="s">
        <v>856</v>
      </c>
      <c r="C22" s="380">
        <f>C23+C28</f>
        <v>27711.7</v>
      </c>
      <c r="D22" s="380">
        <f t="shared" ref="D22:F22" si="5">D23+D28</f>
        <v>27711.7</v>
      </c>
      <c r="E22" s="380">
        <f t="shared" si="5"/>
        <v>6044</v>
      </c>
      <c r="F22" s="380">
        <f t="shared" si="5"/>
        <v>6068.0350500000004</v>
      </c>
      <c r="G22" s="367">
        <f t="shared" si="2"/>
        <v>21.897014798803394</v>
      </c>
      <c r="H22" s="381">
        <f>F22/E22*100</f>
        <v>100.39766793514229</v>
      </c>
      <c r="I22" s="368"/>
      <c r="J22" s="368"/>
    </row>
    <row r="23" spans="1:10" s="374" customFormat="1" ht="36" x14ac:dyDescent="0.35">
      <c r="A23" s="369" t="s">
        <v>857</v>
      </c>
      <c r="B23" s="370" t="s">
        <v>858</v>
      </c>
      <c r="C23" s="382">
        <f>C24+C25+C26+C27</f>
        <v>27676.7</v>
      </c>
      <c r="D23" s="382">
        <f>D24+D25+D26+D27</f>
        <v>27676.7</v>
      </c>
      <c r="E23" s="371">
        <f>E24+E25+E26+E27</f>
        <v>6039</v>
      </c>
      <c r="F23" s="382">
        <f>F24+F25+F26+F27</f>
        <v>6063.52405</v>
      </c>
      <c r="G23" s="372">
        <f t="shared" si="2"/>
        <v>21.908406890994954</v>
      </c>
      <c r="H23" s="383">
        <f t="shared" si="0"/>
        <v>100.40609455207816</v>
      </c>
      <c r="I23" s="373"/>
      <c r="J23" s="373"/>
    </row>
    <row r="24" spans="1:10" ht="116.25" customHeight="1" x14ac:dyDescent="0.35">
      <c r="A24" s="375" t="s">
        <v>859</v>
      </c>
      <c r="B24" s="376" t="s">
        <v>860</v>
      </c>
      <c r="C24" s="384">
        <v>14482.4</v>
      </c>
      <c r="D24" s="384">
        <v>14482.4</v>
      </c>
      <c r="E24" s="377">
        <v>3034.9</v>
      </c>
      <c r="F24" s="384">
        <v>3011.2708400000001</v>
      </c>
      <c r="G24" s="378">
        <f t="shared" si="2"/>
        <v>20.792623045903998</v>
      </c>
      <c r="H24" s="385">
        <f t="shared" si="0"/>
        <v>99.221418827638473</v>
      </c>
      <c r="I24" s="379"/>
      <c r="J24" s="379"/>
    </row>
    <row r="25" spans="1:10" ht="108" x14ac:dyDescent="0.35">
      <c r="A25" s="375" t="s">
        <v>861</v>
      </c>
      <c r="B25" s="376" t="s">
        <v>862</v>
      </c>
      <c r="C25" s="384">
        <v>70.7</v>
      </c>
      <c r="D25" s="384">
        <v>70.7</v>
      </c>
      <c r="E25" s="377">
        <v>15.4</v>
      </c>
      <c r="F25" s="384">
        <v>13.637029999999999</v>
      </c>
      <c r="G25" s="378">
        <f t="shared" si="2"/>
        <v>19.288585572842997</v>
      </c>
      <c r="H25" s="385">
        <f t="shared" si="0"/>
        <v>88.55214285714284</v>
      </c>
      <c r="I25" s="379"/>
      <c r="J25" s="379"/>
    </row>
    <row r="26" spans="1:10" ht="90" x14ac:dyDescent="0.35">
      <c r="A26" s="375" t="s">
        <v>863</v>
      </c>
      <c r="B26" s="376" t="s">
        <v>864</v>
      </c>
      <c r="C26" s="384">
        <v>14008.4</v>
      </c>
      <c r="D26" s="384">
        <v>14008.4</v>
      </c>
      <c r="E26" s="377">
        <v>3286.1</v>
      </c>
      <c r="F26" s="384">
        <v>3335.95813</v>
      </c>
      <c r="G26" s="378">
        <f t="shared" si="2"/>
        <v>23.813983966762802</v>
      </c>
      <c r="H26" s="385">
        <f t="shared" si="0"/>
        <v>101.51724323666353</v>
      </c>
      <c r="I26" s="379"/>
      <c r="J26" s="379"/>
    </row>
    <row r="27" spans="1:10" ht="121.5" customHeight="1" x14ac:dyDescent="0.35">
      <c r="A27" s="375" t="s">
        <v>865</v>
      </c>
      <c r="B27" s="376" t="s">
        <v>866</v>
      </c>
      <c r="C27" s="384">
        <v>-884.8</v>
      </c>
      <c r="D27" s="384">
        <v>-884.8</v>
      </c>
      <c r="E27" s="377">
        <v>-297.39999999999998</v>
      </c>
      <c r="F27" s="384">
        <v>-297.34195</v>
      </c>
      <c r="G27" s="378">
        <f t="shared" si="2"/>
        <v>33.605554927667271</v>
      </c>
      <c r="H27" s="385">
        <f t="shared" si="0"/>
        <v>99.980480833893751</v>
      </c>
      <c r="I27" s="379"/>
      <c r="J27" s="379"/>
    </row>
    <row r="28" spans="1:10" ht="18" x14ac:dyDescent="0.35">
      <c r="A28" s="386" t="s">
        <v>867</v>
      </c>
      <c r="B28" s="387" t="s">
        <v>868</v>
      </c>
      <c r="C28" s="382">
        <f>C29</f>
        <v>35</v>
      </c>
      <c r="D28" s="382">
        <f t="shared" ref="D28:F28" si="6">D29</f>
        <v>35</v>
      </c>
      <c r="E28" s="382">
        <f t="shared" si="6"/>
        <v>5</v>
      </c>
      <c r="F28" s="382">
        <f t="shared" si="6"/>
        <v>4.5110000000000001</v>
      </c>
      <c r="G28" s="372">
        <f t="shared" si="2"/>
        <v>12.88857142857143</v>
      </c>
      <c r="H28" s="383">
        <f t="shared" si="0"/>
        <v>90.22</v>
      </c>
      <c r="I28" s="379"/>
      <c r="J28" s="379"/>
    </row>
    <row r="29" spans="1:10" ht="18" x14ac:dyDescent="0.35">
      <c r="A29" s="388" t="s">
        <v>867</v>
      </c>
      <c r="B29" s="389" t="s">
        <v>868</v>
      </c>
      <c r="C29" s="384">
        <v>35</v>
      </c>
      <c r="D29" s="384">
        <v>35</v>
      </c>
      <c r="E29" s="377">
        <v>5</v>
      </c>
      <c r="F29" s="384">
        <v>4.5110000000000001</v>
      </c>
      <c r="G29" s="378">
        <f t="shared" si="2"/>
        <v>12.88857142857143</v>
      </c>
      <c r="H29" s="385">
        <f t="shared" si="0"/>
        <v>90.22</v>
      </c>
      <c r="I29" s="379"/>
      <c r="J29" s="379"/>
    </row>
    <row r="30" spans="1:10" ht="17.399999999999999" x14ac:dyDescent="0.3">
      <c r="A30" s="364" t="s">
        <v>869</v>
      </c>
      <c r="B30" s="365" t="s">
        <v>870</v>
      </c>
      <c r="C30" s="366">
        <f>C35+C37+C31+C34</f>
        <v>2552</v>
      </c>
      <c r="D30" s="366">
        <f t="shared" ref="D30:E30" si="7">D35+D37+D31+D34</f>
        <v>2552</v>
      </c>
      <c r="E30" s="366">
        <f t="shared" si="7"/>
        <v>541</v>
      </c>
      <c r="F30" s="366">
        <f>F35+F37+F31+F34</f>
        <v>621.69901000000004</v>
      </c>
      <c r="G30" s="367">
        <f t="shared" si="2"/>
        <v>24.361246473354235</v>
      </c>
      <c r="H30" s="367">
        <f t="shared" si="0"/>
        <v>114.91663770794824</v>
      </c>
      <c r="I30" s="368"/>
      <c r="J30" s="368"/>
    </row>
    <row r="31" spans="1:10" s="374" customFormat="1" ht="18" x14ac:dyDescent="0.35">
      <c r="A31" s="390" t="s">
        <v>871</v>
      </c>
      <c r="B31" s="391" t="s">
        <v>872</v>
      </c>
      <c r="C31" s="382">
        <f>C32+C33</f>
        <v>1403</v>
      </c>
      <c r="D31" s="382">
        <f>D32+D33</f>
        <v>1403</v>
      </c>
      <c r="E31" s="382">
        <f t="shared" ref="E31:F31" si="8">E32+E33</f>
        <v>180</v>
      </c>
      <c r="F31" s="382">
        <f t="shared" si="8"/>
        <v>164.65719000000001</v>
      </c>
      <c r="G31" s="372">
        <f>F31/D31*100</f>
        <v>11.736079116179617</v>
      </c>
      <c r="H31" s="372">
        <f t="shared" si="0"/>
        <v>91.476216666666673</v>
      </c>
      <c r="I31" s="392"/>
      <c r="J31" s="392"/>
    </row>
    <row r="32" spans="1:10" ht="36" x14ac:dyDescent="0.3">
      <c r="A32" s="393" t="s">
        <v>873</v>
      </c>
      <c r="B32" s="394" t="s">
        <v>874</v>
      </c>
      <c r="C32" s="384">
        <v>891</v>
      </c>
      <c r="D32" s="384">
        <v>891</v>
      </c>
      <c r="E32" s="384">
        <v>75</v>
      </c>
      <c r="F32" s="384">
        <v>64.328029999999998</v>
      </c>
      <c r="G32" s="378">
        <f t="shared" si="2"/>
        <v>7.2197564534231189</v>
      </c>
      <c r="H32" s="378">
        <f t="shared" si="0"/>
        <v>85.770706666666669</v>
      </c>
      <c r="I32" s="368"/>
      <c r="J32" s="368"/>
    </row>
    <row r="33" spans="1:10" ht="36" x14ac:dyDescent="0.3">
      <c r="A33" s="393" t="s">
        <v>875</v>
      </c>
      <c r="B33" s="394" t="s">
        <v>876</v>
      </c>
      <c r="C33" s="384">
        <v>512</v>
      </c>
      <c r="D33" s="384">
        <v>512</v>
      </c>
      <c r="E33" s="384">
        <v>105</v>
      </c>
      <c r="F33" s="384">
        <v>100.32916</v>
      </c>
      <c r="G33" s="378">
        <f t="shared" si="2"/>
        <v>19.595539062500002</v>
      </c>
      <c r="H33" s="378">
        <f t="shared" si="0"/>
        <v>95.551580952380959</v>
      </c>
      <c r="I33" s="368"/>
      <c r="J33" s="368"/>
    </row>
    <row r="34" spans="1:10" ht="18" hidden="1" x14ac:dyDescent="0.3">
      <c r="A34" s="375" t="s">
        <v>877</v>
      </c>
      <c r="B34" s="395" t="s">
        <v>878</v>
      </c>
      <c r="C34" s="384">
        <v>0</v>
      </c>
      <c r="D34" s="384">
        <v>0</v>
      </c>
      <c r="E34" s="384">
        <v>0</v>
      </c>
      <c r="F34" s="384">
        <v>0</v>
      </c>
      <c r="G34" s="378">
        <v>0</v>
      </c>
      <c r="H34" s="378">
        <v>0</v>
      </c>
      <c r="I34" s="368"/>
      <c r="J34" s="368"/>
    </row>
    <row r="35" spans="1:10" s="374" customFormat="1" ht="18" x14ac:dyDescent="0.35">
      <c r="A35" s="369" t="s">
        <v>879</v>
      </c>
      <c r="B35" s="370" t="s">
        <v>880</v>
      </c>
      <c r="C35" s="371">
        <f>C36</f>
        <v>215</v>
      </c>
      <c r="D35" s="371">
        <f>D36</f>
        <v>215</v>
      </c>
      <c r="E35" s="371">
        <f>E36</f>
        <v>215</v>
      </c>
      <c r="F35" s="371">
        <f>F36</f>
        <v>449.96595000000002</v>
      </c>
      <c r="G35" s="372">
        <f t="shared" si="2"/>
        <v>209.28648837209303</v>
      </c>
      <c r="H35" s="372">
        <f t="shared" si="0"/>
        <v>209.28648837209303</v>
      </c>
      <c r="I35" s="373"/>
      <c r="J35" s="373"/>
    </row>
    <row r="36" spans="1:10" ht="18" x14ac:dyDescent="0.35">
      <c r="A36" s="375" t="s">
        <v>881</v>
      </c>
      <c r="B36" s="376" t="s">
        <v>880</v>
      </c>
      <c r="C36" s="377">
        <v>215</v>
      </c>
      <c r="D36" s="377">
        <v>215</v>
      </c>
      <c r="E36" s="377">
        <v>215</v>
      </c>
      <c r="F36" s="377">
        <v>449.96595000000002</v>
      </c>
      <c r="G36" s="378">
        <f t="shared" si="2"/>
        <v>209.28648837209303</v>
      </c>
      <c r="H36" s="378">
        <f t="shared" si="0"/>
        <v>209.28648837209303</v>
      </c>
      <c r="I36" s="379"/>
      <c r="J36" s="379"/>
    </row>
    <row r="37" spans="1:10" s="374" customFormat="1" ht="18" x14ac:dyDescent="0.35">
      <c r="A37" s="369" t="s">
        <v>882</v>
      </c>
      <c r="B37" s="370" t="s">
        <v>883</v>
      </c>
      <c r="C37" s="371">
        <f>C38</f>
        <v>934</v>
      </c>
      <c r="D37" s="371">
        <f>D38</f>
        <v>934</v>
      </c>
      <c r="E37" s="371">
        <f>E38</f>
        <v>146</v>
      </c>
      <c r="F37" s="371">
        <f>F38</f>
        <v>7.0758700000000001</v>
      </c>
      <c r="G37" s="372">
        <f t="shared" si="2"/>
        <v>0.7575877944325482</v>
      </c>
      <c r="H37" s="383">
        <f t="shared" si="0"/>
        <v>4.8464863013698629</v>
      </c>
      <c r="I37" s="373"/>
      <c r="J37" s="373"/>
    </row>
    <row r="38" spans="1:10" ht="36" x14ac:dyDescent="0.35">
      <c r="A38" s="375" t="s">
        <v>884</v>
      </c>
      <c r="B38" s="376" t="s">
        <v>885</v>
      </c>
      <c r="C38" s="377">
        <v>934</v>
      </c>
      <c r="D38" s="377">
        <v>934</v>
      </c>
      <c r="E38" s="377">
        <v>146</v>
      </c>
      <c r="F38" s="377">
        <v>7.0758700000000001</v>
      </c>
      <c r="G38" s="378">
        <f t="shared" si="2"/>
        <v>0.7575877944325482</v>
      </c>
      <c r="H38" s="378">
        <f t="shared" si="0"/>
        <v>4.8464863013698629</v>
      </c>
      <c r="I38" s="379"/>
      <c r="J38" s="379"/>
    </row>
    <row r="39" spans="1:10" ht="17.399999999999999" x14ac:dyDescent="0.3">
      <c r="A39" s="364" t="s">
        <v>886</v>
      </c>
      <c r="B39" s="365" t="s">
        <v>887</v>
      </c>
      <c r="C39" s="366">
        <f t="shared" ref="C39:F39" si="9">C42+C41+C45</f>
        <v>6107</v>
      </c>
      <c r="D39" s="366">
        <f t="shared" si="9"/>
        <v>6107</v>
      </c>
      <c r="E39" s="366">
        <f t="shared" si="9"/>
        <v>679</v>
      </c>
      <c r="F39" s="366">
        <f t="shared" si="9"/>
        <v>678.09960999999998</v>
      </c>
      <c r="G39" s="367">
        <f t="shared" si="2"/>
        <v>11.103645161290322</v>
      </c>
      <c r="H39" s="367">
        <f t="shared" si="0"/>
        <v>99.86739469808542</v>
      </c>
      <c r="I39" s="368"/>
      <c r="J39" s="368"/>
    </row>
    <row r="40" spans="1:10" s="374" customFormat="1" ht="18" x14ac:dyDescent="0.35">
      <c r="A40" s="396" t="s">
        <v>888</v>
      </c>
      <c r="B40" s="397" t="s">
        <v>889</v>
      </c>
      <c r="C40" s="382">
        <f t="shared" ref="C40:F40" si="10">C41</f>
        <v>1825</v>
      </c>
      <c r="D40" s="382">
        <f t="shared" si="10"/>
        <v>1825</v>
      </c>
      <c r="E40" s="382">
        <f t="shared" si="10"/>
        <v>53</v>
      </c>
      <c r="F40" s="382">
        <f t="shared" si="10"/>
        <v>52.646389999999997</v>
      </c>
      <c r="G40" s="383">
        <f t="shared" si="2"/>
        <v>2.8847336986301366</v>
      </c>
      <c r="H40" s="383">
        <f t="shared" si="0"/>
        <v>99.332811320754715</v>
      </c>
      <c r="I40" s="398"/>
      <c r="J40" s="398"/>
    </row>
    <row r="41" spans="1:10" ht="36" x14ac:dyDescent="0.35">
      <c r="A41" s="399" t="s">
        <v>890</v>
      </c>
      <c r="B41" s="400" t="s">
        <v>891</v>
      </c>
      <c r="C41" s="384">
        <v>1825</v>
      </c>
      <c r="D41" s="384">
        <v>1825</v>
      </c>
      <c r="E41" s="384">
        <v>53</v>
      </c>
      <c r="F41" s="384">
        <v>52.646389999999997</v>
      </c>
      <c r="G41" s="385">
        <f t="shared" si="2"/>
        <v>2.8847336986301366</v>
      </c>
      <c r="H41" s="385">
        <f t="shared" si="0"/>
        <v>99.332811320754715</v>
      </c>
      <c r="I41" s="401"/>
      <c r="J41" s="401"/>
    </row>
    <row r="42" spans="1:10" ht="18" hidden="1" x14ac:dyDescent="0.35">
      <c r="A42" s="375" t="s">
        <v>892</v>
      </c>
      <c r="B42" s="376" t="s">
        <v>893</v>
      </c>
      <c r="C42" s="377">
        <f>C43+C44</f>
        <v>0</v>
      </c>
      <c r="D42" s="377">
        <f>D43+D44</f>
        <v>0</v>
      </c>
      <c r="E42" s="377">
        <f>E43+E44</f>
        <v>0</v>
      </c>
      <c r="F42" s="377">
        <f>F43+F44</f>
        <v>0</v>
      </c>
      <c r="G42" s="378" t="e">
        <f t="shared" si="2"/>
        <v>#DIV/0!</v>
      </c>
      <c r="H42" s="378" t="e">
        <f t="shared" si="0"/>
        <v>#DIV/0!</v>
      </c>
      <c r="I42" s="379"/>
      <c r="J42" s="379"/>
    </row>
    <row r="43" spans="1:10" ht="18" hidden="1" x14ac:dyDescent="0.35">
      <c r="A43" s="375" t="s">
        <v>894</v>
      </c>
      <c r="B43" s="376" t="s">
        <v>895</v>
      </c>
      <c r="C43" s="377">
        <v>0</v>
      </c>
      <c r="D43" s="377">
        <v>0</v>
      </c>
      <c r="E43" s="377">
        <v>0</v>
      </c>
      <c r="F43" s="377">
        <v>0</v>
      </c>
      <c r="G43" s="378" t="e">
        <f t="shared" si="2"/>
        <v>#DIV/0!</v>
      </c>
      <c r="H43" s="378" t="e">
        <f t="shared" si="0"/>
        <v>#DIV/0!</v>
      </c>
      <c r="I43" s="379"/>
      <c r="J43" s="379"/>
    </row>
    <row r="44" spans="1:10" ht="18" hidden="1" x14ac:dyDescent="0.35">
      <c r="A44" s="375" t="s">
        <v>896</v>
      </c>
      <c r="B44" s="376" t="s">
        <v>897</v>
      </c>
      <c r="C44" s="377">
        <v>0</v>
      </c>
      <c r="D44" s="377">
        <v>0</v>
      </c>
      <c r="E44" s="377">
        <v>0</v>
      </c>
      <c r="F44" s="377">
        <v>0</v>
      </c>
      <c r="G44" s="378" t="e">
        <f t="shared" si="2"/>
        <v>#DIV/0!</v>
      </c>
      <c r="H44" s="378" t="e">
        <f t="shared" si="0"/>
        <v>#DIV/0!</v>
      </c>
      <c r="I44" s="379"/>
      <c r="J44" s="379"/>
    </row>
    <row r="45" spans="1:10" s="374" customFormat="1" ht="18" x14ac:dyDescent="0.35">
      <c r="A45" s="369" t="s">
        <v>898</v>
      </c>
      <c r="B45" s="370" t="s">
        <v>899</v>
      </c>
      <c r="C45" s="371">
        <f>SUM(C46:C47)</f>
        <v>4282</v>
      </c>
      <c r="D45" s="371">
        <f>SUM(D46:D47)</f>
        <v>4282</v>
      </c>
      <c r="E45" s="371">
        <f>SUM(E46:E47)</f>
        <v>626</v>
      </c>
      <c r="F45" s="371">
        <f>SUM(F46:F47)</f>
        <v>625.45321999999999</v>
      </c>
      <c r="G45" s="372">
        <f t="shared" si="2"/>
        <v>14.606567491826251</v>
      </c>
      <c r="H45" s="372">
        <f t="shared" si="0"/>
        <v>99.912654952076679</v>
      </c>
      <c r="I45" s="373"/>
      <c r="J45" s="373"/>
    </row>
    <row r="46" spans="1:10" ht="45" customHeight="1" x14ac:dyDescent="0.35">
      <c r="A46" s="375" t="s">
        <v>900</v>
      </c>
      <c r="B46" s="376" t="s">
        <v>901</v>
      </c>
      <c r="C46" s="377">
        <v>2236</v>
      </c>
      <c r="D46" s="377">
        <v>2236</v>
      </c>
      <c r="E46" s="377">
        <v>535</v>
      </c>
      <c r="F46" s="377">
        <v>534.92628999999999</v>
      </c>
      <c r="G46" s="378">
        <f t="shared" si="2"/>
        <v>23.923358228980319</v>
      </c>
      <c r="H46" s="378">
        <f t="shared" si="0"/>
        <v>99.986222429906547</v>
      </c>
      <c r="I46" s="379"/>
      <c r="J46" s="379"/>
    </row>
    <row r="47" spans="1:10" ht="41.25" customHeight="1" x14ac:dyDescent="0.35">
      <c r="A47" s="375" t="s">
        <v>902</v>
      </c>
      <c r="B47" s="376" t="s">
        <v>903</v>
      </c>
      <c r="C47" s="377">
        <v>2046</v>
      </c>
      <c r="D47" s="377">
        <v>2046</v>
      </c>
      <c r="E47" s="377">
        <v>91</v>
      </c>
      <c r="F47" s="377">
        <v>90.526929999999993</v>
      </c>
      <c r="G47" s="378">
        <f t="shared" si="2"/>
        <v>4.4245811339198431</v>
      </c>
      <c r="H47" s="378">
        <f t="shared" si="0"/>
        <v>99.480142857142852</v>
      </c>
      <c r="I47" s="379"/>
      <c r="J47" s="379"/>
    </row>
    <row r="48" spans="1:10" ht="17.399999999999999" x14ac:dyDescent="0.3">
      <c r="A48" s="364" t="s">
        <v>904</v>
      </c>
      <c r="B48" s="365" t="s">
        <v>905</v>
      </c>
      <c r="C48" s="366">
        <f>C49+C51</f>
        <v>4985.3</v>
      </c>
      <c r="D48" s="366">
        <f t="shared" ref="D48:F48" si="11">D49+D51</f>
        <v>4985.3</v>
      </c>
      <c r="E48" s="366">
        <f t="shared" si="11"/>
        <v>1183</v>
      </c>
      <c r="F48" s="366">
        <f t="shared" si="11"/>
        <v>1179.9927499999999</v>
      </c>
      <c r="G48" s="381">
        <f t="shared" si="2"/>
        <v>23.669443162898922</v>
      </c>
      <c r="H48" s="381">
        <f t="shared" si="0"/>
        <v>99.745794590025355</v>
      </c>
      <c r="I48" s="368"/>
      <c r="J48" s="368"/>
    </row>
    <row r="49" spans="1:10" s="374" customFormat="1" ht="36" x14ac:dyDescent="0.35">
      <c r="A49" s="369" t="s">
        <v>906</v>
      </c>
      <c r="B49" s="370" t="s">
        <v>907</v>
      </c>
      <c r="C49" s="371">
        <f>C50</f>
        <v>4954.3</v>
      </c>
      <c r="D49" s="371">
        <f>D50</f>
        <v>4954.3</v>
      </c>
      <c r="E49" s="371">
        <f>E50</f>
        <v>1178</v>
      </c>
      <c r="F49" s="371">
        <f>F50</f>
        <v>1174.9827499999999</v>
      </c>
      <c r="G49" s="372">
        <f t="shared" si="2"/>
        <v>23.716423107199802</v>
      </c>
      <c r="H49" s="372">
        <f t="shared" si="0"/>
        <v>99.743866723259757</v>
      </c>
      <c r="I49" s="373"/>
      <c r="J49" s="373"/>
    </row>
    <row r="50" spans="1:10" ht="36" x14ac:dyDescent="0.35">
      <c r="A50" s="375" t="s">
        <v>908</v>
      </c>
      <c r="B50" s="376" t="s">
        <v>909</v>
      </c>
      <c r="C50" s="377">
        <v>4954.3</v>
      </c>
      <c r="D50" s="377">
        <v>4954.3</v>
      </c>
      <c r="E50" s="377">
        <v>1178</v>
      </c>
      <c r="F50" s="377">
        <v>1174.9827499999999</v>
      </c>
      <c r="G50" s="378">
        <f t="shared" si="2"/>
        <v>23.716423107199802</v>
      </c>
      <c r="H50" s="378">
        <f t="shared" si="0"/>
        <v>99.743866723259757</v>
      </c>
      <c r="I50" s="379"/>
      <c r="J50" s="379"/>
    </row>
    <row r="51" spans="1:10" s="374" customFormat="1" ht="36" x14ac:dyDescent="0.35">
      <c r="A51" s="369" t="s">
        <v>910</v>
      </c>
      <c r="B51" s="370" t="s">
        <v>911</v>
      </c>
      <c r="C51" s="371">
        <f>C52</f>
        <v>31</v>
      </c>
      <c r="D51" s="371">
        <f>D52</f>
        <v>31</v>
      </c>
      <c r="E51" s="371">
        <f>E52</f>
        <v>5</v>
      </c>
      <c r="F51" s="371">
        <f>F52</f>
        <v>5.01</v>
      </c>
      <c r="G51" s="372">
        <f t="shared" si="2"/>
        <v>16.161290322580644</v>
      </c>
      <c r="H51" s="372">
        <f t="shared" si="0"/>
        <v>100.2</v>
      </c>
      <c r="I51" s="373"/>
      <c r="J51" s="373"/>
    </row>
    <row r="52" spans="1:10" ht="54" x14ac:dyDescent="0.35">
      <c r="A52" s="375" t="s">
        <v>912</v>
      </c>
      <c r="B52" s="376" t="s">
        <v>913</v>
      </c>
      <c r="C52" s="377">
        <v>31</v>
      </c>
      <c r="D52" s="377">
        <v>31</v>
      </c>
      <c r="E52" s="377">
        <v>5</v>
      </c>
      <c r="F52" s="377">
        <v>5.01</v>
      </c>
      <c r="G52" s="378">
        <f t="shared" si="2"/>
        <v>16.161290322580644</v>
      </c>
      <c r="H52" s="378">
        <f t="shared" si="0"/>
        <v>100.2</v>
      </c>
      <c r="I52" s="379"/>
      <c r="J52" s="379"/>
    </row>
    <row r="53" spans="1:10" ht="18" x14ac:dyDescent="0.35">
      <c r="A53" s="359"/>
      <c r="B53" s="360" t="s">
        <v>914</v>
      </c>
      <c r="C53" s="361">
        <f>C54+C63+C70+C77+C96</f>
        <v>27243.612610000004</v>
      </c>
      <c r="D53" s="361">
        <f>D54+D63+D70+D77+D96</f>
        <v>27243.612610000004</v>
      </c>
      <c r="E53" s="361">
        <f>E54+E63+E70+E77+E96</f>
        <v>6942.6126099999992</v>
      </c>
      <c r="F53" s="361">
        <f>F54+F63+F70+F77+F96</f>
        <v>7113.8255700000009</v>
      </c>
      <c r="G53" s="362">
        <f t="shared" si="2"/>
        <v>26.11190252862724</v>
      </c>
      <c r="H53" s="362">
        <f t="shared" si="0"/>
        <v>102.46611714664</v>
      </c>
      <c r="I53" s="363"/>
      <c r="J53" s="363"/>
    </row>
    <row r="54" spans="1:10" ht="34.799999999999997" x14ac:dyDescent="0.3">
      <c r="A54" s="364" t="s">
        <v>915</v>
      </c>
      <c r="B54" s="365" t="s">
        <v>916</v>
      </c>
      <c r="C54" s="366">
        <f>C55+C62</f>
        <v>7482.7</v>
      </c>
      <c r="D54" s="366">
        <f>D55+D62</f>
        <v>7482.7</v>
      </c>
      <c r="E54" s="366">
        <f t="shared" ref="E54:F54" si="12">E55+E62</f>
        <v>1720.7</v>
      </c>
      <c r="F54" s="366">
        <f t="shared" si="12"/>
        <v>1707.05665</v>
      </c>
      <c r="G54" s="367">
        <f t="shared" si="2"/>
        <v>22.813378192363722</v>
      </c>
      <c r="H54" s="367">
        <f t="shared" si="0"/>
        <v>99.207104666705405</v>
      </c>
      <c r="I54" s="368"/>
      <c r="J54" s="368"/>
    </row>
    <row r="55" spans="1:10" s="374" customFormat="1" ht="72" x14ac:dyDescent="0.35">
      <c r="A55" s="369" t="s">
        <v>917</v>
      </c>
      <c r="B55" s="370" t="s">
        <v>918</v>
      </c>
      <c r="C55" s="371">
        <f>C56+C57+C58+C59+C60</f>
        <v>6281.7</v>
      </c>
      <c r="D55" s="371">
        <f t="shared" ref="D55:F55" si="13">D56+D57+D58+D59+D60</f>
        <v>6281.7</v>
      </c>
      <c r="E55" s="371">
        <f t="shared" si="13"/>
        <v>1413.7</v>
      </c>
      <c r="F55" s="371">
        <f t="shared" si="13"/>
        <v>1399.8460399999999</v>
      </c>
      <c r="G55" s="372">
        <f t="shared" si="2"/>
        <v>22.284509607271914</v>
      </c>
      <c r="H55" s="372">
        <f t="shared" si="0"/>
        <v>99.020021220909655</v>
      </c>
      <c r="I55" s="373"/>
      <c r="J55" s="373"/>
    </row>
    <row r="56" spans="1:10" ht="73.5" customHeight="1" x14ac:dyDescent="0.35">
      <c r="A56" s="375" t="s">
        <v>919</v>
      </c>
      <c r="B56" s="376" t="s">
        <v>920</v>
      </c>
      <c r="C56" s="384">
        <v>5538</v>
      </c>
      <c r="D56" s="384">
        <v>5538</v>
      </c>
      <c r="E56" s="377">
        <v>1280</v>
      </c>
      <c r="F56" s="377">
        <v>1266.7330300000001</v>
      </c>
      <c r="G56" s="378">
        <f t="shared" si="2"/>
        <v>22.873474720115567</v>
      </c>
      <c r="H56" s="378">
        <f t="shared" si="0"/>
        <v>98.963517968749997</v>
      </c>
      <c r="I56" s="379"/>
      <c r="J56" s="379"/>
    </row>
    <row r="57" spans="1:10" ht="72" x14ac:dyDescent="0.35">
      <c r="A57" s="375" t="s">
        <v>921</v>
      </c>
      <c r="B57" s="376" t="s">
        <v>922</v>
      </c>
      <c r="C57" s="384">
        <v>317</v>
      </c>
      <c r="D57" s="384">
        <v>317</v>
      </c>
      <c r="E57" s="377">
        <v>36</v>
      </c>
      <c r="F57" s="377">
        <v>35.359639999999999</v>
      </c>
      <c r="G57" s="378">
        <f t="shared" si="2"/>
        <v>11.154460567823342</v>
      </c>
      <c r="H57" s="378">
        <f t="shared" si="0"/>
        <v>98.22122222222221</v>
      </c>
      <c r="I57" s="379"/>
      <c r="J57" s="379"/>
    </row>
    <row r="58" spans="1:10" ht="54" x14ac:dyDescent="0.35">
      <c r="A58" s="375" t="s">
        <v>923</v>
      </c>
      <c r="B58" s="376" t="s">
        <v>924</v>
      </c>
      <c r="C58" s="377">
        <v>335</v>
      </c>
      <c r="D58" s="377">
        <v>335</v>
      </c>
      <c r="E58" s="377">
        <v>64</v>
      </c>
      <c r="F58" s="377">
        <v>64.032939999999996</v>
      </c>
      <c r="G58" s="378">
        <f t="shared" si="2"/>
        <v>19.114310447761191</v>
      </c>
      <c r="H58" s="378">
        <f t="shared" si="0"/>
        <v>100.05146875</v>
      </c>
      <c r="I58" s="379"/>
      <c r="J58" s="379"/>
    </row>
    <row r="59" spans="1:10" ht="36" x14ac:dyDescent="0.35">
      <c r="A59" s="388" t="s">
        <v>925</v>
      </c>
      <c r="B59" s="389" t="s">
        <v>926</v>
      </c>
      <c r="C59" s="377">
        <v>85</v>
      </c>
      <c r="D59" s="377">
        <v>85</v>
      </c>
      <c r="E59" s="377">
        <v>27</v>
      </c>
      <c r="F59" s="377">
        <v>27.026319999999998</v>
      </c>
      <c r="G59" s="378">
        <f t="shared" si="2"/>
        <v>31.795670588235293</v>
      </c>
      <c r="H59" s="378">
        <f t="shared" si="0"/>
        <v>100.09748148148148</v>
      </c>
      <c r="I59" s="379"/>
      <c r="J59" s="379"/>
    </row>
    <row r="60" spans="1:10" ht="126" x14ac:dyDescent="0.35">
      <c r="A60" s="388" t="s">
        <v>927</v>
      </c>
      <c r="B60" s="389" t="s">
        <v>928</v>
      </c>
      <c r="C60" s="377">
        <v>6.7</v>
      </c>
      <c r="D60" s="377">
        <v>6.7</v>
      </c>
      <c r="E60" s="377">
        <v>6.7</v>
      </c>
      <c r="F60" s="377">
        <v>6.6941100000000002</v>
      </c>
      <c r="G60" s="378">
        <f t="shared" si="2"/>
        <v>99.912089552238797</v>
      </c>
      <c r="H60" s="378">
        <f t="shared" si="0"/>
        <v>99.912089552238797</v>
      </c>
      <c r="I60" s="379"/>
      <c r="J60" s="379"/>
    </row>
    <row r="61" spans="1:10" s="374" customFormat="1" ht="72" x14ac:dyDescent="0.35">
      <c r="A61" s="369" t="s">
        <v>929</v>
      </c>
      <c r="B61" s="370" t="s">
        <v>930</v>
      </c>
      <c r="C61" s="371">
        <f>C62</f>
        <v>1201</v>
      </c>
      <c r="D61" s="371">
        <f>D62</f>
        <v>1201</v>
      </c>
      <c r="E61" s="371">
        <f>E62</f>
        <v>307</v>
      </c>
      <c r="F61" s="371">
        <f>F62</f>
        <v>307.21060999999997</v>
      </c>
      <c r="G61" s="372">
        <f t="shared" si="2"/>
        <v>25.579567860116569</v>
      </c>
      <c r="H61" s="372">
        <f t="shared" si="0"/>
        <v>100.06860260586319</v>
      </c>
      <c r="I61" s="373"/>
      <c r="J61" s="373"/>
    </row>
    <row r="62" spans="1:10" ht="78.75" customHeight="1" x14ac:dyDescent="0.35">
      <c r="A62" s="375" t="s">
        <v>931</v>
      </c>
      <c r="B62" s="376" t="s">
        <v>932</v>
      </c>
      <c r="C62" s="377">
        <v>1201</v>
      </c>
      <c r="D62" s="377">
        <v>1201</v>
      </c>
      <c r="E62" s="377">
        <v>307</v>
      </c>
      <c r="F62" s="377">
        <v>307.21060999999997</v>
      </c>
      <c r="G62" s="378">
        <f t="shared" si="2"/>
        <v>25.579567860116569</v>
      </c>
      <c r="H62" s="378">
        <f t="shared" si="0"/>
        <v>100.06860260586319</v>
      </c>
      <c r="I62" s="379"/>
      <c r="J62" s="379"/>
    </row>
    <row r="63" spans="1:10" ht="34.799999999999997" x14ac:dyDescent="0.3">
      <c r="A63" s="364" t="s">
        <v>933</v>
      </c>
      <c r="B63" s="365" t="s">
        <v>934</v>
      </c>
      <c r="C63" s="366">
        <f>C64+C66</f>
        <v>17484.400000000001</v>
      </c>
      <c r="D63" s="366">
        <f>D64+D66</f>
        <v>17484.400000000001</v>
      </c>
      <c r="E63" s="366">
        <f>E64+E66</f>
        <v>4220</v>
      </c>
      <c r="F63" s="366">
        <f>F64+F66</f>
        <v>4216.6185299999997</v>
      </c>
      <c r="G63" s="367">
        <f t="shared" si="2"/>
        <v>24.116461131065403</v>
      </c>
      <c r="H63" s="367">
        <f t="shared" si="0"/>
        <v>99.919870379146914</v>
      </c>
      <c r="I63" s="368"/>
      <c r="J63" s="368"/>
    </row>
    <row r="64" spans="1:10" s="374" customFormat="1" ht="18" x14ac:dyDescent="0.35">
      <c r="A64" s="369" t="s">
        <v>935</v>
      </c>
      <c r="B64" s="370" t="s">
        <v>936</v>
      </c>
      <c r="C64" s="371">
        <f>C65</f>
        <v>16414.400000000001</v>
      </c>
      <c r="D64" s="371">
        <f>D65</f>
        <v>16414.400000000001</v>
      </c>
      <c r="E64" s="371">
        <f>E65</f>
        <v>4220</v>
      </c>
      <c r="F64" s="371">
        <f>F65</f>
        <v>4218.7048100000002</v>
      </c>
      <c r="G64" s="372">
        <f t="shared" si="2"/>
        <v>25.701242872112289</v>
      </c>
      <c r="H64" s="372">
        <f t="shared" si="0"/>
        <v>99.969308293838864</v>
      </c>
      <c r="I64" s="373"/>
      <c r="J64" s="373"/>
    </row>
    <row r="65" spans="1:10" ht="36" x14ac:dyDescent="0.35">
      <c r="A65" s="375" t="s">
        <v>937</v>
      </c>
      <c r="B65" s="376" t="s">
        <v>938</v>
      </c>
      <c r="C65" s="377">
        <v>16414.400000000001</v>
      </c>
      <c r="D65" s="377">
        <v>16414.400000000001</v>
      </c>
      <c r="E65" s="377">
        <v>4220</v>
      </c>
      <c r="F65" s="377">
        <v>4218.7048100000002</v>
      </c>
      <c r="G65" s="378">
        <f t="shared" si="2"/>
        <v>25.701242872112289</v>
      </c>
      <c r="H65" s="378">
        <f t="shared" si="0"/>
        <v>99.969308293838864</v>
      </c>
      <c r="I65" s="379"/>
      <c r="J65" s="379"/>
    </row>
    <row r="66" spans="1:10" s="374" customFormat="1" ht="18" x14ac:dyDescent="0.35">
      <c r="A66" s="369" t="s">
        <v>939</v>
      </c>
      <c r="B66" s="370" t="s">
        <v>940</v>
      </c>
      <c r="C66" s="371">
        <f>C67+C68</f>
        <v>1070</v>
      </c>
      <c r="D66" s="371">
        <f>D67+D68</f>
        <v>1070</v>
      </c>
      <c r="E66" s="371">
        <f>E67+E68</f>
        <v>0</v>
      </c>
      <c r="F66" s="371">
        <f>F67+F68</f>
        <v>-2.0862799999999999</v>
      </c>
      <c r="G66" s="372">
        <f t="shared" si="2"/>
        <v>-0.19497943925233643</v>
      </c>
      <c r="H66" s="372">
        <v>0</v>
      </c>
      <c r="I66" s="373"/>
      <c r="J66" s="373"/>
    </row>
    <row r="67" spans="1:10" ht="36" x14ac:dyDescent="0.35">
      <c r="A67" s="375" t="s">
        <v>941</v>
      </c>
      <c r="B67" s="376" t="s">
        <v>942</v>
      </c>
      <c r="C67" s="377">
        <v>1070</v>
      </c>
      <c r="D67" s="377">
        <v>1070</v>
      </c>
      <c r="E67" s="377">
        <v>0</v>
      </c>
      <c r="F67" s="377">
        <v>-2.5862799999999999</v>
      </c>
      <c r="G67" s="378">
        <f t="shared" si="2"/>
        <v>-0.24170841121495326</v>
      </c>
      <c r="H67" s="372">
        <v>0</v>
      </c>
      <c r="I67" s="379"/>
      <c r="J67" s="379"/>
    </row>
    <row r="68" spans="1:10" s="374" customFormat="1" ht="32.25" customHeight="1" x14ac:dyDescent="0.35">
      <c r="A68" s="369" t="s">
        <v>943</v>
      </c>
      <c r="B68" s="370" t="s">
        <v>944</v>
      </c>
      <c r="C68" s="371">
        <f>C69</f>
        <v>0</v>
      </c>
      <c r="D68" s="371">
        <f t="shared" ref="D68:F68" si="14">D69</f>
        <v>0</v>
      </c>
      <c r="E68" s="371">
        <f t="shared" si="14"/>
        <v>0</v>
      </c>
      <c r="F68" s="371">
        <f t="shared" si="14"/>
        <v>0.5</v>
      </c>
      <c r="G68" s="378">
        <v>0</v>
      </c>
      <c r="H68" s="372">
        <v>0</v>
      </c>
      <c r="I68" s="373"/>
      <c r="J68" s="373"/>
    </row>
    <row r="69" spans="1:10" s="374" customFormat="1" ht="32.25" customHeight="1" x14ac:dyDescent="0.35">
      <c r="A69" s="399" t="s">
        <v>943</v>
      </c>
      <c r="B69" s="400" t="s">
        <v>944</v>
      </c>
      <c r="C69" s="384">
        <v>0</v>
      </c>
      <c r="D69" s="384">
        <v>0</v>
      </c>
      <c r="E69" s="384">
        <v>0</v>
      </c>
      <c r="F69" s="384">
        <v>0.5</v>
      </c>
      <c r="G69" s="378">
        <v>0</v>
      </c>
      <c r="H69" s="372">
        <v>0</v>
      </c>
      <c r="I69" s="373"/>
      <c r="J69" s="373"/>
    </row>
    <row r="70" spans="1:10" ht="17.399999999999999" x14ac:dyDescent="0.3">
      <c r="A70" s="364" t="s">
        <v>945</v>
      </c>
      <c r="B70" s="365" t="s">
        <v>946</v>
      </c>
      <c r="C70" s="380">
        <f t="shared" ref="C70:F70" si="15">C74+C71</f>
        <v>970</v>
      </c>
      <c r="D70" s="380">
        <f t="shared" si="15"/>
        <v>970</v>
      </c>
      <c r="E70" s="366">
        <f t="shared" si="15"/>
        <v>208.2</v>
      </c>
      <c r="F70" s="366">
        <f t="shared" si="15"/>
        <v>306.57991000000004</v>
      </c>
      <c r="G70" s="367">
        <f t="shared" si="2"/>
        <v>31.6061762886598</v>
      </c>
      <c r="H70" s="367">
        <f t="shared" si="0"/>
        <v>147.25259846301634</v>
      </c>
      <c r="I70" s="368"/>
      <c r="J70" s="368"/>
    </row>
    <row r="71" spans="1:10" s="374" customFormat="1" ht="51" customHeight="1" x14ac:dyDescent="0.35">
      <c r="A71" s="396" t="s">
        <v>947</v>
      </c>
      <c r="B71" s="397" t="s">
        <v>948</v>
      </c>
      <c r="C71" s="382">
        <f>C72+C73</f>
        <v>0</v>
      </c>
      <c r="D71" s="382">
        <f t="shared" ref="D71:E71" si="16">D72+D73</f>
        <v>0</v>
      </c>
      <c r="E71" s="382">
        <f t="shared" si="16"/>
        <v>0</v>
      </c>
      <c r="F71" s="382">
        <f>F72+F73</f>
        <v>100.93313000000001</v>
      </c>
      <c r="G71" s="383">
        <v>0</v>
      </c>
      <c r="H71" s="383">
        <v>0</v>
      </c>
      <c r="I71" s="398"/>
      <c r="J71" s="398"/>
    </row>
    <row r="72" spans="1:10" ht="72" x14ac:dyDescent="0.35">
      <c r="A72" s="399" t="s">
        <v>949</v>
      </c>
      <c r="B72" s="400" t="s">
        <v>950</v>
      </c>
      <c r="C72" s="402">
        <v>0</v>
      </c>
      <c r="D72" s="402">
        <v>0</v>
      </c>
      <c r="E72" s="402">
        <v>0</v>
      </c>
      <c r="F72" s="402">
        <v>0</v>
      </c>
      <c r="G72" s="403">
        <v>0</v>
      </c>
      <c r="H72" s="403">
        <v>0</v>
      </c>
      <c r="I72" s="404"/>
      <c r="J72" s="404"/>
    </row>
    <row r="73" spans="1:10" ht="72" x14ac:dyDescent="0.35">
      <c r="A73" s="399" t="s">
        <v>951</v>
      </c>
      <c r="B73" s="400" t="s">
        <v>952</v>
      </c>
      <c r="C73" s="402">
        <v>0</v>
      </c>
      <c r="D73" s="402">
        <v>0</v>
      </c>
      <c r="E73" s="402">
        <v>0</v>
      </c>
      <c r="F73" s="402">
        <v>100.93313000000001</v>
      </c>
      <c r="G73" s="403">
        <v>0</v>
      </c>
      <c r="H73" s="403">
        <v>0</v>
      </c>
      <c r="I73" s="404"/>
      <c r="J73" s="404"/>
    </row>
    <row r="74" spans="1:10" s="374" customFormat="1" ht="36" x14ac:dyDescent="0.35">
      <c r="A74" s="369" t="s">
        <v>953</v>
      </c>
      <c r="B74" s="370" t="s">
        <v>954</v>
      </c>
      <c r="C74" s="382">
        <f>C75+C76</f>
        <v>970</v>
      </c>
      <c r="D74" s="382">
        <f>D75+D76</f>
        <v>970</v>
      </c>
      <c r="E74" s="382">
        <f t="shared" ref="E74:F74" si="17">E75+E76</f>
        <v>208.2</v>
      </c>
      <c r="F74" s="382">
        <f t="shared" si="17"/>
        <v>205.64678000000001</v>
      </c>
      <c r="G74" s="372">
        <f t="shared" si="2"/>
        <v>21.200698969072164</v>
      </c>
      <c r="H74" s="372">
        <f t="shared" si="0"/>
        <v>98.773669548511052</v>
      </c>
      <c r="I74" s="373"/>
      <c r="J74" s="373"/>
    </row>
    <row r="75" spans="1:10" ht="36" x14ac:dyDescent="0.35">
      <c r="A75" s="375" t="s">
        <v>955</v>
      </c>
      <c r="B75" s="376" t="s">
        <v>956</v>
      </c>
      <c r="C75" s="384">
        <v>752</v>
      </c>
      <c r="D75" s="384">
        <v>752</v>
      </c>
      <c r="E75" s="377">
        <v>180.2</v>
      </c>
      <c r="F75" s="377">
        <v>180.14971</v>
      </c>
      <c r="G75" s="378">
        <f t="shared" si="2"/>
        <v>23.956078457446807</v>
      </c>
      <c r="H75" s="378">
        <f t="shared" si="0"/>
        <v>99.972092119866815</v>
      </c>
      <c r="I75" s="379"/>
      <c r="J75" s="379"/>
    </row>
    <row r="76" spans="1:10" ht="54" x14ac:dyDescent="0.35">
      <c r="A76" s="375" t="s">
        <v>957</v>
      </c>
      <c r="B76" s="376" t="s">
        <v>958</v>
      </c>
      <c r="C76" s="384">
        <v>218</v>
      </c>
      <c r="D76" s="384">
        <v>218</v>
      </c>
      <c r="E76" s="377">
        <v>28</v>
      </c>
      <c r="F76" s="377">
        <v>25.497070000000001</v>
      </c>
      <c r="G76" s="378">
        <f t="shared" si="2"/>
        <v>11.695903669724771</v>
      </c>
      <c r="H76" s="378">
        <f t="shared" si="0"/>
        <v>91.060964285714292</v>
      </c>
      <c r="I76" s="379"/>
      <c r="J76" s="379"/>
    </row>
    <row r="77" spans="1:10" ht="17.399999999999999" x14ac:dyDescent="0.3">
      <c r="A77" s="364" t="s">
        <v>959</v>
      </c>
      <c r="B77" s="365" t="s">
        <v>960</v>
      </c>
      <c r="C77" s="366">
        <f>SUM(C78:C95)</f>
        <v>1029</v>
      </c>
      <c r="D77" s="366">
        <f>SUM(D78:D95)</f>
        <v>1029</v>
      </c>
      <c r="E77" s="366">
        <f>SUM(E78:E95)</f>
        <v>516.20000000000005</v>
      </c>
      <c r="F77" s="366">
        <f>SUM(F78:F95)</f>
        <v>599.99422000000004</v>
      </c>
      <c r="G77" s="367">
        <f t="shared" si="2"/>
        <v>58.308476190476199</v>
      </c>
      <c r="H77" s="367">
        <f t="shared" si="0"/>
        <v>116.23289810151105</v>
      </c>
      <c r="I77" s="368"/>
      <c r="J77" s="368"/>
    </row>
    <row r="78" spans="1:10" ht="80.25" customHeight="1" x14ac:dyDescent="0.35">
      <c r="A78" s="375" t="s">
        <v>961</v>
      </c>
      <c r="B78" s="376" t="s">
        <v>962</v>
      </c>
      <c r="C78" s="377">
        <v>63</v>
      </c>
      <c r="D78" s="377">
        <v>63</v>
      </c>
      <c r="E78" s="377">
        <v>1.9</v>
      </c>
      <c r="F78" s="377">
        <v>1.875</v>
      </c>
      <c r="G78" s="378">
        <f t="shared" si="2"/>
        <v>2.9761904761904758</v>
      </c>
      <c r="H78" s="378">
        <f t="shared" si="0"/>
        <v>98.684210526315795</v>
      </c>
      <c r="I78" s="379"/>
      <c r="J78" s="379"/>
    </row>
    <row r="79" spans="1:10" ht="112.5" customHeight="1" x14ac:dyDescent="0.35">
      <c r="A79" s="375" t="s">
        <v>963</v>
      </c>
      <c r="B79" s="376" t="s">
        <v>964</v>
      </c>
      <c r="C79" s="377">
        <v>226</v>
      </c>
      <c r="D79" s="377">
        <v>226</v>
      </c>
      <c r="E79" s="377">
        <v>32.4</v>
      </c>
      <c r="F79" s="377">
        <v>32.448749999999997</v>
      </c>
      <c r="G79" s="378">
        <f t="shared" si="2"/>
        <v>14.357853982300883</v>
      </c>
      <c r="H79" s="378">
        <f t="shared" si="0"/>
        <v>100.15046296296295</v>
      </c>
      <c r="I79" s="379"/>
      <c r="J79" s="379"/>
    </row>
    <row r="80" spans="1:10" ht="82.5" customHeight="1" x14ac:dyDescent="0.35">
      <c r="A80" s="375" t="s">
        <v>965</v>
      </c>
      <c r="B80" s="376" t="s">
        <v>966</v>
      </c>
      <c r="C80" s="377">
        <v>58</v>
      </c>
      <c r="D80" s="377">
        <v>58</v>
      </c>
      <c r="E80" s="377">
        <v>15</v>
      </c>
      <c r="F80" s="377">
        <v>15.152670000000001</v>
      </c>
      <c r="G80" s="378">
        <f t="shared" si="2"/>
        <v>26.125293103448278</v>
      </c>
      <c r="H80" s="378">
        <f t="shared" si="0"/>
        <v>101.01780000000001</v>
      </c>
      <c r="I80" s="379"/>
      <c r="J80" s="379"/>
    </row>
    <row r="81" spans="1:10" ht="78.75" hidden="1" customHeight="1" x14ac:dyDescent="0.35">
      <c r="A81" s="375" t="s">
        <v>967</v>
      </c>
      <c r="B81" s="376" t="s">
        <v>968</v>
      </c>
      <c r="C81" s="377">
        <v>0</v>
      </c>
      <c r="D81" s="377">
        <v>0</v>
      </c>
      <c r="E81" s="377">
        <v>0</v>
      </c>
      <c r="F81" s="377">
        <v>0</v>
      </c>
      <c r="G81" s="378">
        <v>0</v>
      </c>
      <c r="H81" s="378">
        <v>0</v>
      </c>
      <c r="I81" s="379"/>
      <c r="J81" s="379"/>
    </row>
    <row r="82" spans="1:10" ht="84" customHeight="1" x14ac:dyDescent="0.35">
      <c r="A82" s="375" t="s">
        <v>969</v>
      </c>
      <c r="B82" s="376" t="s">
        <v>970</v>
      </c>
      <c r="C82" s="377">
        <v>33</v>
      </c>
      <c r="D82" s="377">
        <v>33</v>
      </c>
      <c r="E82" s="377">
        <v>2.1</v>
      </c>
      <c r="F82" s="377">
        <v>2.0905499999999999</v>
      </c>
      <c r="G82" s="378">
        <f t="shared" si="2"/>
        <v>6.335</v>
      </c>
      <c r="H82" s="378">
        <f t="shared" ref="H82:H156" si="18">F82/E82*100</f>
        <v>99.55</v>
      </c>
      <c r="I82" s="379"/>
      <c r="J82" s="379"/>
    </row>
    <row r="83" spans="1:10" ht="90" x14ac:dyDescent="0.35">
      <c r="A83" s="375" t="s">
        <v>971</v>
      </c>
      <c r="B83" s="376" t="s">
        <v>972</v>
      </c>
      <c r="C83" s="377">
        <v>4</v>
      </c>
      <c r="D83" s="377">
        <v>4</v>
      </c>
      <c r="E83" s="377">
        <v>0</v>
      </c>
      <c r="F83" s="377">
        <v>0</v>
      </c>
      <c r="G83" s="378">
        <f t="shared" ref="G83:G158" si="19">F83/D83*100</f>
        <v>0</v>
      </c>
      <c r="H83" s="378">
        <v>0</v>
      </c>
      <c r="I83" s="379"/>
      <c r="J83" s="379"/>
    </row>
    <row r="84" spans="1:10" ht="129.75" hidden="1" customHeight="1" x14ac:dyDescent="0.35">
      <c r="A84" s="375" t="s">
        <v>973</v>
      </c>
      <c r="B84" s="376" t="s">
        <v>974</v>
      </c>
      <c r="C84" s="377">
        <v>0</v>
      </c>
      <c r="D84" s="377">
        <v>0</v>
      </c>
      <c r="E84" s="377">
        <v>0</v>
      </c>
      <c r="F84" s="377">
        <v>0</v>
      </c>
      <c r="G84" s="378">
        <v>0</v>
      </c>
      <c r="H84" s="378" t="e">
        <f t="shared" si="18"/>
        <v>#DIV/0!</v>
      </c>
      <c r="I84" s="379"/>
      <c r="J84" s="379"/>
    </row>
    <row r="85" spans="1:10" ht="192.75" hidden="1" customHeight="1" x14ac:dyDescent="0.35">
      <c r="A85" s="375" t="s">
        <v>975</v>
      </c>
      <c r="B85" s="376" t="s">
        <v>976</v>
      </c>
      <c r="C85" s="377">
        <v>0</v>
      </c>
      <c r="D85" s="377">
        <v>0</v>
      </c>
      <c r="E85" s="377">
        <v>0</v>
      </c>
      <c r="F85" s="377">
        <v>0</v>
      </c>
      <c r="G85" s="378">
        <v>0</v>
      </c>
      <c r="H85" s="378">
        <v>0</v>
      </c>
      <c r="I85" s="379"/>
      <c r="J85" s="379"/>
    </row>
    <row r="86" spans="1:10" ht="91.5" customHeight="1" x14ac:dyDescent="0.35">
      <c r="A86" s="375" t="s">
        <v>977</v>
      </c>
      <c r="B86" s="376" t="s">
        <v>978</v>
      </c>
      <c r="C86" s="377">
        <v>8</v>
      </c>
      <c r="D86" s="377">
        <v>8</v>
      </c>
      <c r="E86" s="377">
        <v>0.3</v>
      </c>
      <c r="F86" s="377">
        <v>0.25924000000000003</v>
      </c>
      <c r="G86" s="378">
        <f t="shared" si="19"/>
        <v>3.2405000000000004</v>
      </c>
      <c r="H86" s="378">
        <f t="shared" si="18"/>
        <v>86.413333333333341</v>
      </c>
      <c r="I86" s="379"/>
      <c r="J86" s="379"/>
    </row>
    <row r="87" spans="1:10" ht="78.75" customHeight="1" x14ac:dyDescent="0.35">
      <c r="A87" s="375" t="s">
        <v>979</v>
      </c>
      <c r="B87" s="376" t="s">
        <v>980</v>
      </c>
      <c r="C87" s="377">
        <v>33</v>
      </c>
      <c r="D87" s="377">
        <v>33</v>
      </c>
      <c r="E87" s="377">
        <v>1.5</v>
      </c>
      <c r="F87" s="377">
        <v>1.4541299999999999</v>
      </c>
      <c r="G87" s="378">
        <f t="shared" si="19"/>
        <v>4.4064545454545456</v>
      </c>
      <c r="H87" s="378">
        <f t="shared" si="18"/>
        <v>96.941999999999993</v>
      </c>
      <c r="I87" s="379"/>
      <c r="J87" s="379"/>
    </row>
    <row r="88" spans="1:10" ht="78.75" hidden="1" customHeight="1" x14ac:dyDescent="0.35">
      <c r="A88" s="375" t="s">
        <v>981</v>
      </c>
      <c r="B88" s="376" t="s">
        <v>982</v>
      </c>
      <c r="C88" s="377">
        <v>0</v>
      </c>
      <c r="D88" s="377">
        <v>0</v>
      </c>
      <c r="E88" s="377">
        <v>0</v>
      </c>
      <c r="F88" s="377">
        <v>0</v>
      </c>
      <c r="G88" s="378" t="e">
        <f>F88/D88*100</f>
        <v>#DIV/0!</v>
      </c>
      <c r="H88" s="378" t="e">
        <f t="shared" si="18"/>
        <v>#DIV/0!</v>
      </c>
      <c r="I88" s="379"/>
      <c r="J88" s="379"/>
    </row>
    <row r="89" spans="1:10" ht="76.5" customHeight="1" x14ac:dyDescent="0.35">
      <c r="A89" s="375" t="s">
        <v>983</v>
      </c>
      <c r="B89" s="376" t="s">
        <v>984</v>
      </c>
      <c r="C89" s="377">
        <v>143</v>
      </c>
      <c r="D89" s="377">
        <v>143</v>
      </c>
      <c r="E89" s="377">
        <v>32</v>
      </c>
      <c r="F89" s="377">
        <v>31.55678</v>
      </c>
      <c r="G89" s="378">
        <f t="shared" si="19"/>
        <v>22.067678321678322</v>
      </c>
      <c r="H89" s="378">
        <f t="shared" si="18"/>
        <v>98.614937499999996</v>
      </c>
      <c r="I89" s="379"/>
      <c r="J89" s="379"/>
    </row>
    <row r="90" spans="1:10" ht="126" x14ac:dyDescent="0.35">
      <c r="A90" s="375" t="s">
        <v>985</v>
      </c>
      <c r="B90" s="376" t="s">
        <v>986</v>
      </c>
      <c r="C90" s="377">
        <v>30</v>
      </c>
      <c r="D90" s="377">
        <v>30</v>
      </c>
      <c r="E90" s="377">
        <v>0</v>
      </c>
      <c r="F90" s="377">
        <v>0</v>
      </c>
      <c r="G90" s="378">
        <f t="shared" si="19"/>
        <v>0</v>
      </c>
      <c r="H90" s="378">
        <v>0</v>
      </c>
      <c r="I90" s="379"/>
      <c r="J90" s="379"/>
    </row>
    <row r="91" spans="1:10" ht="36" x14ac:dyDescent="0.35">
      <c r="A91" s="375" t="s">
        <v>987</v>
      </c>
      <c r="B91" s="376" t="s">
        <v>988</v>
      </c>
      <c r="C91" s="377">
        <v>0</v>
      </c>
      <c r="D91" s="377">
        <v>0</v>
      </c>
      <c r="E91" s="377">
        <v>0</v>
      </c>
      <c r="F91" s="377">
        <v>3.5</v>
      </c>
      <c r="G91" s="378">
        <v>0</v>
      </c>
      <c r="H91" s="378">
        <v>0</v>
      </c>
      <c r="I91" s="379"/>
      <c r="J91" s="379"/>
    </row>
    <row r="92" spans="1:10" ht="72" hidden="1" x14ac:dyDescent="0.35">
      <c r="A92" s="375" t="s">
        <v>989</v>
      </c>
      <c r="B92" s="376" t="s">
        <v>990</v>
      </c>
      <c r="C92" s="377">
        <v>0</v>
      </c>
      <c r="D92" s="377">
        <v>0</v>
      </c>
      <c r="E92" s="377">
        <v>0</v>
      </c>
      <c r="F92" s="377">
        <v>0</v>
      </c>
      <c r="G92" s="378" t="e">
        <f t="shared" si="19"/>
        <v>#DIV/0!</v>
      </c>
      <c r="H92" s="378" t="e">
        <f t="shared" ref="H92:H96" si="20">F92/E92*100</f>
        <v>#DIV/0!</v>
      </c>
      <c r="I92" s="379"/>
      <c r="J92" s="379"/>
    </row>
    <row r="93" spans="1:10" ht="54" x14ac:dyDescent="0.35">
      <c r="A93" s="375" t="s">
        <v>991</v>
      </c>
      <c r="B93" s="376" t="s">
        <v>992</v>
      </c>
      <c r="C93" s="377">
        <v>4</v>
      </c>
      <c r="D93" s="377">
        <v>4</v>
      </c>
      <c r="E93" s="377">
        <v>4</v>
      </c>
      <c r="F93" s="377">
        <v>4.0063899999999997</v>
      </c>
      <c r="G93" s="378">
        <f t="shared" si="19"/>
        <v>100.15974999999999</v>
      </c>
      <c r="H93" s="378">
        <f t="shared" si="20"/>
        <v>100.15974999999999</v>
      </c>
      <c r="I93" s="379"/>
      <c r="J93" s="379"/>
    </row>
    <row r="94" spans="1:10" ht="54" x14ac:dyDescent="0.35">
      <c r="A94" s="375" t="s">
        <v>993</v>
      </c>
      <c r="B94" s="376" t="s">
        <v>994</v>
      </c>
      <c r="C94" s="377">
        <v>50</v>
      </c>
      <c r="D94" s="377">
        <v>50</v>
      </c>
      <c r="E94" s="377">
        <v>50</v>
      </c>
      <c r="F94" s="377">
        <v>49.85</v>
      </c>
      <c r="G94" s="378">
        <f t="shared" si="19"/>
        <v>99.7</v>
      </c>
      <c r="H94" s="378">
        <f t="shared" si="20"/>
        <v>99.7</v>
      </c>
      <c r="I94" s="379"/>
      <c r="J94" s="379"/>
    </row>
    <row r="95" spans="1:10" ht="90" x14ac:dyDescent="0.35">
      <c r="A95" s="375" t="s">
        <v>995</v>
      </c>
      <c r="B95" s="376" t="s">
        <v>996</v>
      </c>
      <c r="C95" s="377">
        <v>377</v>
      </c>
      <c r="D95" s="377">
        <v>377</v>
      </c>
      <c r="E95" s="377">
        <v>377</v>
      </c>
      <c r="F95" s="377">
        <v>457.80070999999998</v>
      </c>
      <c r="G95" s="378">
        <f t="shared" si="19"/>
        <v>121.43254907161803</v>
      </c>
      <c r="H95" s="378">
        <f t="shared" si="20"/>
        <v>121.43254907161803</v>
      </c>
      <c r="I95" s="379"/>
      <c r="J95" s="379"/>
    </row>
    <row r="96" spans="1:10" ht="18" x14ac:dyDescent="0.35">
      <c r="A96" s="405" t="s">
        <v>997</v>
      </c>
      <c r="B96" s="406" t="s">
        <v>998</v>
      </c>
      <c r="C96" s="380">
        <f>C97+C101+C99</f>
        <v>277.51261</v>
      </c>
      <c r="D96" s="380">
        <f t="shared" ref="D96:E96" si="21">D97+D101+D99</f>
        <v>277.51261</v>
      </c>
      <c r="E96" s="380">
        <f t="shared" si="21"/>
        <v>277.51261</v>
      </c>
      <c r="F96" s="380">
        <f>F97+F101+F99</f>
        <v>283.57625999999999</v>
      </c>
      <c r="G96" s="407">
        <f t="shared" si="19"/>
        <v>102.18499980955819</v>
      </c>
      <c r="H96" s="407">
        <f t="shared" si="20"/>
        <v>102.18499980955819</v>
      </c>
      <c r="I96" s="379"/>
      <c r="J96" s="379"/>
    </row>
    <row r="97" spans="1:10" s="410" customFormat="1" ht="17.399999999999999" x14ac:dyDescent="0.3">
      <c r="A97" s="408" t="s">
        <v>999</v>
      </c>
      <c r="B97" s="409" t="s">
        <v>1000</v>
      </c>
      <c r="C97" s="366">
        <f>C98</f>
        <v>0</v>
      </c>
      <c r="D97" s="366">
        <f t="shared" ref="D97:F97" si="22">D98</f>
        <v>0</v>
      </c>
      <c r="E97" s="366">
        <f t="shared" si="22"/>
        <v>0</v>
      </c>
      <c r="F97" s="366">
        <f t="shared" si="22"/>
        <v>5.9059299999999997</v>
      </c>
      <c r="G97" s="407">
        <v>0</v>
      </c>
      <c r="H97" s="407">
        <v>0</v>
      </c>
      <c r="I97" s="368"/>
      <c r="J97" s="368"/>
    </row>
    <row r="98" spans="1:10" ht="18" x14ac:dyDescent="0.35">
      <c r="A98" s="411" t="s">
        <v>1001</v>
      </c>
      <c r="B98" s="376" t="s">
        <v>1002</v>
      </c>
      <c r="C98" s="377">
        <v>0</v>
      </c>
      <c r="D98" s="377">
        <v>0</v>
      </c>
      <c r="E98" s="377">
        <v>0</v>
      </c>
      <c r="F98" s="377">
        <v>5.9059299999999997</v>
      </c>
      <c r="G98" s="412">
        <v>0</v>
      </c>
      <c r="H98" s="412">
        <v>0</v>
      </c>
      <c r="I98" s="379"/>
      <c r="J98" s="379"/>
    </row>
    <row r="99" spans="1:10" s="410" customFormat="1" ht="17.399999999999999" x14ac:dyDescent="0.3">
      <c r="A99" s="408" t="s">
        <v>1003</v>
      </c>
      <c r="B99" s="409" t="s">
        <v>1004</v>
      </c>
      <c r="C99" s="366">
        <f>C100</f>
        <v>0</v>
      </c>
      <c r="D99" s="366">
        <f t="shared" ref="D99:F99" si="23">D100</f>
        <v>0</v>
      </c>
      <c r="E99" s="366">
        <f t="shared" si="23"/>
        <v>0</v>
      </c>
      <c r="F99" s="366">
        <f t="shared" si="23"/>
        <v>0.15772</v>
      </c>
      <c r="G99" s="407">
        <v>0</v>
      </c>
      <c r="H99" s="407">
        <v>0</v>
      </c>
      <c r="I99" s="368"/>
      <c r="J99" s="368"/>
    </row>
    <row r="100" spans="1:10" ht="18" x14ac:dyDescent="0.35">
      <c r="A100" s="411" t="s">
        <v>1005</v>
      </c>
      <c r="B100" s="376" t="s">
        <v>1006</v>
      </c>
      <c r="C100" s="377">
        <v>0</v>
      </c>
      <c r="D100" s="377">
        <v>0</v>
      </c>
      <c r="E100" s="377">
        <v>0</v>
      </c>
      <c r="F100" s="377">
        <v>0.15772</v>
      </c>
      <c r="G100" s="412">
        <v>0</v>
      </c>
      <c r="H100" s="412">
        <v>0</v>
      </c>
      <c r="I100" s="379"/>
      <c r="J100" s="379"/>
    </row>
    <row r="101" spans="1:10" ht="18" x14ac:dyDescent="0.35">
      <c r="A101" s="405" t="s">
        <v>1007</v>
      </c>
      <c r="B101" s="406" t="s">
        <v>1008</v>
      </c>
      <c r="C101" s="380">
        <f>C102</f>
        <v>277.51261</v>
      </c>
      <c r="D101" s="380">
        <f>D102</f>
        <v>277.51261</v>
      </c>
      <c r="E101" s="380">
        <f t="shared" ref="E101:F101" si="24">E102</f>
        <v>277.51261</v>
      </c>
      <c r="F101" s="380">
        <f t="shared" si="24"/>
        <v>277.51261</v>
      </c>
      <c r="G101" s="381">
        <f t="shared" ref="G101" si="25">F101/D101*100</f>
        <v>100</v>
      </c>
      <c r="H101" s="381">
        <f t="shared" ref="H101" si="26">F101/E101*100</f>
        <v>100</v>
      </c>
      <c r="I101" s="379"/>
      <c r="J101" s="379"/>
    </row>
    <row r="102" spans="1:10" ht="18" x14ac:dyDescent="0.35">
      <c r="A102" s="388" t="s">
        <v>1009</v>
      </c>
      <c r="B102" s="389" t="s">
        <v>1010</v>
      </c>
      <c r="C102" s="377">
        <v>277.51261</v>
      </c>
      <c r="D102" s="377">
        <v>277.51261</v>
      </c>
      <c r="E102" s="377">
        <v>277.51261</v>
      </c>
      <c r="F102" s="377">
        <v>277.51261</v>
      </c>
      <c r="G102" s="378">
        <f>F102/D102*100</f>
        <v>100</v>
      </c>
      <c r="H102" s="378">
        <f>F102/E102*100</f>
        <v>100</v>
      </c>
      <c r="I102" s="379"/>
      <c r="J102" s="379"/>
    </row>
    <row r="103" spans="1:10" ht="17.399999999999999" x14ac:dyDescent="0.3">
      <c r="A103" s="413" t="s">
        <v>1011</v>
      </c>
      <c r="B103" s="355" t="s">
        <v>1012</v>
      </c>
      <c r="C103" s="356">
        <f>C104+C186+C190+C184+C188</f>
        <v>1316144.3114499999</v>
      </c>
      <c r="D103" s="356">
        <f>D104+D186+D190+D184+D188</f>
        <v>1310583.6214600001</v>
      </c>
      <c r="E103" s="356">
        <f>E104+E186+E190+E184+E188</f>
        <v>277708.56487999996</v>
      </c>
      <c r="F103" s="356">
        <f>F104+F186+F190+F184+F188</f>
        <v>277711.33230999997</v>
      </c>
      <c r="G103" s="357">
        <f t="shared" si="19"/>
        <v>21.18989797847675</v>
      </c>
      <c r="H103" s="357">
        <f t="shared" si="18"/>
        <v>100.0009965231001</v>
      </c>
      <c r="I103" s="358"/>
      <c r="J103" s="358"/>
    </row>
    <row r="104" spans="1:10" ht="34.799999999999997" x14ac:dyDescent="0.3">
      <c r="A104" s="414" t="s">
        <v>1013</v>
      </c>
      <c r="B104" s="415" t="s">
        <v>1014</v>
      </c>
      <c r="C104" s="416">
        <f>C105+C114+C146+C172</f>
        <v>1318973.5308300001</v>
      </c>
      <c r="D104" s="416">
        <f>D105+D114+D146+D172</f>
        <v>1313412.8408400002</v>
      </c>
      <c r="E104" s="416">
        <f>E105+E114+E146+E172</f>
        <v>280537.78425999993</v>
      </c>
      <c r="F104" s="416">
        <f>F105+F114+F146+F172</f>
        <v>280537.78425999993</v>
      </c>
      <c r="G104" s="417">
        <f t="shared" si="19"/>
        <v>21.359451920736554</v>
      </c>
      <c r="H104" s="417">
        <f t="shared" si="18"/>
        <v>100</v>
      </c>
      <c r="I104" s="418"/>
      <c r="J104" s="418"/>
    </row>
    <row r="105" spans="1:10" ht="18" x14ac:dyDescent="0.35">
      <c r="A105" s="419" t="s">
        <v>1015</v>
      </c>
      <c r="B105" s="360" t="s">
        <v>1016</v>
      </c>
      <c r="C105" s="420">
        <f>C106+C107+C110</f>
        <v>483849.10000000003</v>
      </c>
      <c r="D105" s="420">
        <f>D106+D107+D110</f>
        <v>483849.10000000003</v>
      </c>
      <c r="E105" s="420">
        <f t="shared" ref="E105:F105" si="27">E106+E107+E110</f>
        <v>117417.8</v>
      </c>
      <c r="F105" s="420">
        <f t="shared" si="27"/>
        <v>117417.8</v>
      </c>
      <c r="G105" s="421">
        <f t="shared" si="19"/>
        <v>24.267442059931494</v>
      </c>
      <c r="H105" s="421">
        <f t="shared" si="18"/>
        <v>100</v>
      </c>
      <c r="I105" s="422"/>
      <c r="J105" s="422"/>
    </row>
    <row r="106" spans="1:10" ht="34.799999999999997" x14ac:dyDescent="0.3">
      <c r="A106" s="423" t="s">
        <v>1017</v>
      </c>
      <c r="B106" s="424" t="s">
        <v>1018</v>
      </c>
      <c r="C106" s="425">
        <v>482146.4</v>
      </c>
      <c r="D106" s="425">
        <v>482146.4</v>
      </c>
      <c r="E106" s="425">
        <v>115715.1</v>
      </c>
      <c r="F106" s="425">
        <v>115715.1</v>
      </c>
      <c r="G106" s="407">
        <f t="shared" si="19"/>
        <v>23.999992533388198</v>
      </c>
      <c r="H106" s="407">
        <f t="shared" si="18"/>
        <v>100</v>
      </c>
      <c r="I106" s="426"/>
      <c r="J106" s="426"/>
    </row>
    <row r="107" spans="1:10" ht="34.799999999999997" hidden="1" x14ac:dyDescent="0.3">
      <c r="A107" s="423" t="s">
        <v>1019</v>
      </c>
      <c r="B107" s="427" t="s">
        <v>1020</v>
      </c>
      <c r="C107" s="425">
        <f>C109</f>
        <v>0</v>
      </c>
      <c r="D107" s="425">
        <f>D109</f>
        <v>0</v>
      </c>
      <c r="E107" s="425">
        <f>E109</f>
        <v>0</v>
      </c>
      <c r="F107" s="425">
        <f t="shared" ref="F107" si="28">F109</f>
        <v>0</v>
      </c>
      <c r="G107" s="407" t="e">
        <f t="shared" si="19"/>
        <v>#DIV/0!</v>
      </c>
      <c r="H107" s="407" t="e">
        <f t="shared" si="18"/>
        <v>#DIV/0!</v>
      </c>
      <c r="I107" s="426"/>
      <c r="J107" s="426"/>
    </row>
    <row r="108" spans="1:10" ht="18" hidden="1" x14ac:dyDescent="0.3">
      <c r="A108" s="423"/>
      <c r="B108" s="428" t="s">
        <v>712</v>
      </c>
      <c r="C108" s="425"/>
      <c r="D108" s="425"/>
      <c r="E108" s="425"/>
      <c r="F108" s="425"/>
      <c r="G108" s="407"/>
      <c r="H108" s="407"/>
      <c r="I108" s="426"/>
      <c r="J108" s="426"/>
    </row>
    <row r="109" spans="1:10" ht="36" hidden="1" x14ac:dyDescent="0.3">
      <c r="A109" s="423"/>
      <c r="B109" s="428" t="s">
        <v>1021</v>
      </c>
      <c r="C109" s="429">
        <v>0</v>
      </c>
      <c r="D109" s="429">
        <v>0</v>
      </c>
      <c r="E109" s="429">
        <v>0</v>
      </c>
      <c r="F109" s="429">
        <v>0</v>
      </c>
      <c r="G109" s="412" t="e">
        <f t="shared" si="19"/>
        <v>#DIV/0!</v>
      </c>
      <c r="H109" s="412" t="e">
        <f t="shared" si="18"/>
        <v>#DIV/0!</v>
      </c>
      <c r="I109" s="430"/>
      <c r="J109" s="430"/>
    </row>
    <row r="110" spans="1:10" ht="18" x14ac:dyDescent="0.3">
      <c r="A110" s="408" t="s">
        <v>1022</v>
      </c>
      <c r="B110" s="409" t="s">
        <v>1023</v>
      </c>
      <c r="C110" s="425">
        <f>C112+C113</f>
        <v>1702.7</v>
      </c>
      <c r="D110" s="425">
        <f>D112+D113</f>
        <v>1702.7</v>
      </c>
      <c r="E110" s="425">
        <f t="shared" ref="E110:F110" si="29">E112+E113</f>
        <v>1702.7</v>
      </c>
      <c r="F110" s="425">
        <f t="shared" si="29"/>
        <v>1702.7</v>
      </c>
      <c r="G110" s="407">
        <f>F110/D110*100</f>
        <v>100</v>
      </c>
      <c r="H110" s="407">
        <f>F110/E110*100</f>
        <v>100</v>
      </c>
      <c r="I110" s="430"/>
      <c r="J110" s="430"/>
    </row>
    <row r="111" spans="1:10" ht="18" x14ac:dyDescent="0.3">
      <c r="A111" s="408"/>
      <c r="B111" s="394" t="s">
        <v>712</v>
      </c>
      <c r="C111" s="429"/>
      <c r="D111" s="429"/>
      <c r="E111" s="429"/>
      <c r="F111" s="429"/>
      <c r="G111" s="412"/>
      <c r="H111" s="412"/>
      <c r="I111" s="430"/>
      <c r="J111" s="430"/>
    </row>
    <row r="112" spans="1:10" ht="18" x14ac:dyDescent="0.3">
      <c r="A112" s="431"/>
      <c r="B112" s="394" t="s">
        <v>1024</v>
      </c>
      <c r="C112" s="429">
        <v>517.70000000000005</v>
      </c>
      <c r="D112" s="429">
        <v>517.70000000000005</v>
      </c>
      <c r="E112" s="429">
        <v>517.70000000000005</v>
      </c>
      <c r="F112" s="429">
        <v>517.70000000000005</v>
      </c>
      <c r="G112" s="412">
        <f>F112/D112*100</f>
        <v>100</v>
      </c>
      <c r="H112" s="412">
        <f>F112/E112*100</f>
        <v>100</v>
      </c>
      <c r="I112" s="430"/>
      <c r="J112" s="430"/>
    </row>
    <row r="113" spans="1:10" ht="18" x14ac:dyDescent="0.3">
      <c r="A113" s="432"/>
      <c r="B113" s="400" t="s">
        <v>1025</v>
      </c>
      <c r="C113" s="429">
        <v>1185</v>
      </c>
      <c r="D113" s="429">
        <v>1185</v>
      </c>
      <c r="E113" s="429">
        <v>1185</v>
      </c>
      <c r="F113" s="429">
        <v>1185</v>
      </c>
      <c r="G113" s="412">
        <f>F113/D113*100</f>
        <v>100</v>
      </c>
      <c r="H113" s="412">
        <f>F113/E113*100</f>
        <v>100</v>
      </c>
      <c r="I113" s="430"/>
      <c r="J113" s="430"/>
    </row>
    <row r="114" spans="1:10" ht="34.799999999999997" x14ac:dyDescent="0.35">
      <c r="A114" s="433" t="s">
        <v>1026</v>
      </c>
      <c r="B114" s="434" t="s">
        <v>1027</v>
      </c>
      <c r="C114" s="435">
        <f>C132+C126+C120+C128+C122+C115+C118</f>
        <v>360919.30481</v>
      </c>
      <c r="D114" s="435">
        <f t="shared" ref="D114:E114" si="30">D132+D126+D120+D128+D122+D115+D118</f>
        <v>358706.27611999999</v>
      </c>
      <c r="E114" s="435">
        <f t="shared" si="30"/>
        <v>56599.861570000001</v>
      </c>
      <c r="F114" s="435">
        <f>F132+F126+F120+F128+F122+F115+F118</f>
        <v>56599.861570000001</v>
      </c>
      <c r="G114" s="436">
        <f t="shared" si="19"/>
        <v>15.778888003360535</v>
      </c>
      <c r="H114" s="436">
        <f t="shared" si="18"/>
        <v>100</v>
      </c>
      <c r="I114" s="363"/>
      <c r="J114" s="363"/>
    </row>
    <row r="115" spans="1:10" s="438" customFormat="1" ht="31.2" x14ac:dyDescent="0.35">
      <c r="A115" s="405" t="s">
        <v>1028</v>
      </c>
      <c r="B115" s="437" t="s">
        <v>1029</v>
      </c>
      <c r="C115" s="380">
        <f>C116</f>
        <v>16808.758959999999</v>
      </c>
      <c r="D115" s="380">
        <f>D116</f>
        <v>5630.9389600000004</v>
      </c>
      <c r="E115" s="380">
        <f t="shared" ref="E115:F116" si="31">E116</f>
        <v>0</v>
      </c>
      <c r="F115" s="380">
        <f t="shared" si="31"/>
        <v>0</v>
      </c>
      <c r="G115" s="381">
        <f>F115/D115*100</f>
        <v>0</v>
      </c>
      <c r="H115" s="381">
        <v>0</v>
      </c>
      <c r="I115" s="379"/>
      <c r="J115" s="379"/>
    </row>
    <row r="116" spans="1:10" s="438" customFormat="1" ht="36" x14ac:dyDescent="0.35">
      <c r="A116" s="393" t="s">
        <v>1030</v>
      </c>
      <c r="B116" s="439" t="s">
        <v>1031</v>
      </c>
      <c r="C116" s="384">
        <f>C117</f>
        <v>16808.758959999999</v>
      </c>
      <c r="D116" s="384">
        <f t="shared" ref="D116" si="32">D117</f>
        <v>5630.9389600000004</v>
      </c>
      <c r="E116" s="384">
        <f t="shared" si="31"/>
        <v>0</v>
      </c>
      <c r="F116" s="384">
        <f t="shared" si="31"/>
        <v>0</v>
      </c>
      <c r="G116" s="385">
        <f t="shared" ref="G116:G119" si="33">F116/D116*100</f>
        <v>0</v>
      </c>
      <c r="H116" s="385">
        <v>0</v>
      </c>
      <c r="I116" s="379"/>
      <c r="J116" s="379"/>
    </row>
    <row r="117" spans="1:10" s="438" customFormat="1" ht="18" x14ac:dyDescent="0.35">
      <c r="A117" s="393"/>
      <c r="B117" s="440" t="s">
        <v>1032</v>
      </c>
      <c r="C117" s="384">
        <v>16808.758959999999</v>
      </c>
      <c r="D117" s="384">
        <v>5630.9389600000004</v>
      </c>
      <c r="E117" s="384">
        <v>0</v>
      </c>
      <c r="F117" s="384">
        <v>0</v>
      </c>
      <c r="G117" s="385">
        <f t="shared" si="33"/>
        <v>0</v>
      </c>
      <c r="H117" s="385">
        <v>0</v>
      </c>
      <c r="I117" s="379"/>
      <c r="J117" s="379"/>
    </row>
    <row r="118" spans="1:10" s="438" customFormat="1" ht="34.799999999999997" x14ac:dyDescent="0.35">
      <c r="A118" s="441" t="s">
        <v>1033</v>
      </c>
      <c r="B118" s="442" t="s">
        <v>1034</v>
      </c>
      <c r="C118" s="443">
        <f>C119</f>
        <v>260966.53709</v>
      </c>
      <c r="D118" s="443">
        <f t="shared" ref="D118:F118" si="34">D119</f>
        <v>260966.53709</v>
      </c>
      <c r="E118" s="443">
        <f t="shared" si="34"/>
        <v>46318.542399999998</v>
      </c>
      <c r="F118" s="443">
        <f t="shared" si="34"/>
        <v>46318.542399999998</v>
      </c>
      <c r="G118" s="444">
        <f t="shared" si="33"/>
        <v>17.748843555381217</v>
      </c>
      <c r="H118" s="444">
        <f t="shared" ref="H118:H121" si="35">F118/E118*100</f>
        <v>100</v>
      </c>
      <c r="I118" s="379"/>
      <c r="J118" s="379"/>
    </row>
    <row r="119" spans="1:10" s="438" customFormat="1" ht="31.2" x14ac:dyDescent="0.35">
      <c r="A119" s="445" t="s">
        <v>1035</v>
      </c>
      <c r="B119" s="446" t="s">
        <v>724</v>
      </c>
      <c r="C119" s="384">
        <v>260966.53709</v>
      </c>
      <c r="D119" s="384">
        <v>260966.53709</v>
      </c>
      <c r="E119" s="384">
        <v>46318.542399999998</v>
      </c>
      <c r="F119" s="384">
        <v>46318.542399999998</v>
      </c>
      <c r="G119" s="385">
        <f t="shared" si="33"/>
        <v>17.748843555381217</v>
      </c>
      <c r="H119" s="385">
        <f t="shared" si="35"/>
        <v>100</v>
      </c>
      <c r="I119" s="379"/>
      <c r="J119" s="379"/>
    </row>
    <row r="120" spans="1:10" ht="34.799999999999997" x14ac:dyDescent="0.3">
      <c r="A120" s="408" t="s">
        <v>1036</v>
      </c>
      <c r="B120" s="447" t="s">
        <v>1037</v>
      </c>
      <c r="C120" s="443">
        <f>C121</f>
        <v>1257.6189999999999</v>
      </c>
      <c r="D120" s="443">
        <f>D121</f>
        <v>1005.574</v>
      </c>
      <c r="E120" s="443">
        <f>E121</f>
        <v>1005.56565</v>
      </c>
      <c r="F120" s="443">
        <f t="shared" ref="F120" si="36">F121</f>
        <v>1005.56565</v>
      </c>
      <c r="G120" s="444">
        <f t="shared" si="19"/>
        <v>99.999169628490804</v>
      </c>
      <c r="H120" s="444">
        <v>0</v>
      </c>
      <c r="I120" s="448"/>
      <c r="J120" s="448"/>
    </row>
    <row r="121" spans="1:10" ht="38.25" customHeight="1" x14ac:dyDescent="0.3">
      <c r="A121" s="388" t="s">
        <v>1038</v>
      </c>
      <c r="B121" s="440" t="s">
        <v>1039</v>
      </c>
      <c r="C121" s="402">
        <v>1257.6189999999999</v>
      </c>
      <c r="D121" s="402">
        <v>1005.574</v>
      </c>
      <c r="E121" s="402">
        <v>1005.56565</v>
      </c>
      <c r="F121" s="402">
        <v>1005.56565</v>
      </c>
      <c r="G121" s="403">
        <f t="shared" si="19"/>
        <v>99.999169628490804</v>
      </c>
      <c r="H121" s="385">
        <f t="shared" si="35"/>
        <v>100</v>
      </c>
      <c r="I121" s="448"/>
      <c r="J121" s="448"/>
    </row>
    <row r="122" spans="1:10" ht="17.399999999999999" x14ac:dyDescent="0.3">
      <c r="A122" s="449" t="s">
        <v>1040</v>
      </c>
      <c r="B122" s="450" t="s">
        <v>1041</v>
      </c>
      <c r="C122" s="443">
        <f>C123</f>
        <v>0</v>
      </c>
      <c r="D122" s="443">
        <f>D123</f>
        <v>3792.23</v>
      </c>
      <c r="E122" s="443">
        <f t="shared" ref="E122:F122" si="37">E123</f>
        <v>0</v>
      </c>
      <c r="F122" s="443">
        <f t="shared" si="37"/>
        <v>0</v>
      </c>
      <c r="G122" s="444">
        <f t="shared" si="19"/>
        <v>0</v>
      </c>
      <c r="H122" s="444">
        <v>0</v>
      </c>
      <c r="I122" s="448"/>
      <c r="J122" s="448"/>
    </row>
    <row r="123" spans="1:10" s="456" customFormat="1" ht="18" x14ac:dyDescent="0.35">
      <c r="A123" s="451" t="s">
        <v>1042</v>
      </c>
      <c r="B123" s="452" t="s">
        <v>1043</v>
      </c>
      <c r="C123" s="453">
        <f>C125</f>
        <v>0</v>
      </c>
      <c r="D123" s="453">
        <f t="shared" ref="D123:F123" si="38">D125</f>
        <v>3792.23</v>
      </c>
      <c r="E123" s="453">
        <f t="shared" si="38"/>
        <v>0</v>
      </c>
      <c r="F123" s="453">
        <f t="shared" si="38"/>
        <v>0</v>
      </c>
      <c r="G123" s="454">
        <f t="shared" si="19"/>
        <v>0</v>
      </c>
      <c r="H123" s="454">
        <v>0</v>
      </c>
      <c r="I123" s="455"/>
      <c r="J123" s="455"/>
    </row>
    <row r="124" spans="1:10" ht="18" x14ac:dyDescent="0.35">
      <c r="A124" s="451"/>
      <c r="B124" s="452" t="s">
        <v>712</v>
      </c>
      <c r="C124" s="453"/>
      <c r="D124" s="453"/>
      <c r="E124" s="453"/>
      <c r="F124" s="453"/>
      <c r="G124" s="454"/>
      <c r="H124" s="454"/>
      <c r="I124" s="455"/>
      <c r="J124" s="455"/>
    </row>
    <row r="125" spans="1:10" ht="31.2" x14ac:dyDescent="0.35">
      <c r="A125" s="451"/>
      <c r="B125" s="457" t="s">
        <v>1044</v>
      </c>
      <c r="C125" s="453">
        <v>0</v>
      </c>
      <c r="D125" s="453">
        <v>3792.23</v>
      </c>
      <c r="E125" s="453">
        <v>0</v>
      </c>
      <c r="F125" s="453">
        <v>0</v>
      </c>
      <c r="G125" s="454">
        <f t="shared" si="19"/>
        <v>0</v>
      </c>
      <c r="H125" s="454">
        <v>0</v>
      </c>
      <c r="I125" s="455"/>
      <c r="J125" s="455"/>
    </row>
    <row r="126" spans="1:10" ht="34.799999999999997" x14ac:dyDescent="0.3">
      <c r="A126" s="449" t="s">
        <v>1045</v>
      </c>
      <c r="B126" s="450" t="s">
        <v>1046</v>
      </c>
      <c r="C126" s="458">
        <f>C127</f>
        <v>5426.3484399999998</v>
      </c>
      <c r="D126" s="458">
        <f>D127</f>
        <v>5426.3484399999998</v>
      </c>
      <c r="E126" s="458">
        <f>E127</f>
        <v>0</v>
      </c>
      <c r="F126" s="458">
        <f>F127</f>
        <v>0</v>
      </c>
      <c r="G126" s="459">
        <f t="shared" si="19"/>
        <v>0</v>
      </c>
      <c r="H126" s="459">
        <v>0</v>
      </c>
      <c r="I126" s="460"/>
      <c r="J126" s="460"/>
    </row>
    <row r="127" spans="1:10" ht="36" x14ac:dyDescent="0.3">
      <c r="A127" s="451" t="s">
        <v>1047</v>
      </c>
      <c r="B127" s="452" t="s">
        <v>1048</v>
      </c>
      <c r="C127" s="429">
        <v>5426.3484399999998</v>
      </c>
      <c r="D127" s="429">
        <v>5426.3484399999998</v>
      </c>
      <c r="E127" s="429">
        <v>0</v>
      </c>
      <c r="F127" s="429">
        <v>0</v>
      </c>
      <c r="G127" s="412">
        <f t="shared" si="19"/>
        <v>0</v>
      </c>
      <c r="H127" s="412">
        <v>0</v>
      </c>
      <c r="I127" s="461"/>
      <c r="J127" s="461"/>
    </row>
    <row r="128" spans="1:10" s="410" customFormat="1" ht="22.5" customHeight="1" x14ac:dyDescent="0.3">
      <c r="A128" s="364" t="s">
        <v>1049</v>
      </c>
      <c r="B128" s="450" t="s">
        <v>1050</v>
      </c>
      <c r="C128" s="458">
        <f>SUM(C129)</f>
        <v>1718.6676500000001</v>
      </c>
      <c r="D128" s="458">
        <f>SUM(D129)</f>
        <v>1718.6676500000001</v>
      </c>
      <c r="E128" s="458">
        <f>SUM(E129)</f>
        <v>0</v>
      </c>
      <c r="F128" s="458">
        <f>SUM(F129)</f>
        <v>0</v>
      </c>
      <c r="G128" s="459">
        <f t="shared" si="19"/>
        <v>0</v>
      </c>
      <c r="H128" s="459">
        <v>0</v>
      </c>
      <c r="I128" s="460"/>
      <c r="J128" s="460"/>
    </row>
    <row r="129" spans="1:11" ht="36" x14ac:dyDescent="0.35">
      <c r="A129" s="375" t="s">
        <v>1051</v>
      </c>
      <c r="B129" s="439" t="s">
        <v>1052</v>
      </c>
      <c r="C129" s="453">
        <f>SUM(C131:C131)</f>
        <v>1718.6676500000001</v>
      </c>
      <c r="D129" s="453">
        <f>SUM(D131:D131)</f>
        <v>1718.6676500000001</v>
      </c>
      <c r="E129" s="453">
        <f>SUM(E131:E131)</f>
        <v>0</v>
      </c>
      <c r="F129" s="453">
        <f>SUM(F131:F131)</f>
        <v>0</v>
      </c>
      <c r="G129" s="454">
        <f t="shared" si="19"/>
        <v>0</v>
      </c>
      <c r="H129" s="454">
        <v>0</v>
      </c>
      <c r="I129" s="455"/>
      <c r="J129" s="455"/>
    </row>
    <row r="130" spans="1:11" ht="17.25" customHeight="1" x14ac:dyDescent="0.35">
      <c r="A130" s="375"/>
      <c r="B130" s="439" t="s">
        <v>712</v>
      </c>
      <c r="C130" s="453"/>
      <c r="D130" s="453"/>
      <c r="E130" s="453"/>
      <c r="F130" s="453"/>
      <c r="G130" s="454"/>
      <c r="H130" s="454"/>
      <c r="I130" s="455"/>
      <c r="J130" s="455"/>
    </row>
    <row r="131" spans="1:11" ht="46.8" x14ac:dyDescent="0.3">
      <c r="A131" s="375"/>
      <c r="B131" s="462" t="s">
        <v>1053</v>
      </c>
      <c r="C131" s="429">
        <v>1718.6676500000001</v>
      </c>
      <c r="D131" s="429">
        <v>1718.6676500000001</v>
      </c>
      <c r="E131" s="429">
        <v>0</v>
      </c>
      <c r="F131" s="429">
        <v>0</v>
      </c>
      <c r="G131" s="412">
        <f t="shared" si="19"/>
        <v>0</v>
      </c>
      <c r="H131" s="412">
        <v>0</v>
      </c>
      <c r="I131" s="461"/>
      <c r="J131" s="461"/>
    </row>
    <row r="132" spans="1:11" ht="17.399999999999999" x14ac:dyDescent="0.3">
      <c r="A132" s="463" t="s">
        <v>1054</v>
      </c>
      <c r="B132" s="464" t="s">
        <v>1055</v>
      </c>
      <c r="C132" s="443">
        <f>SUM(C134:C145)</f>
        <v>74741.373670000001</v>
      </c>
      <c r="D132" s="443">
        <f t="shared" ref="D132:F132" si="39">SUM(D134:D145)</f>
        <v>80165.979979999989</v>
      </c>
      <c r="E132" s="443">
        <f t="shared" si="39"/>
        <v>9275.7535200000002</v>
      </c>
      <c r="F132" s="443">
        <f t="shared" si="39"/>
        <v>9275.7535200000002</v>
      </c>
      <c r="G132" s="444">
        <f t="shared" si="19"/>
        <v>11.570685622896569</v>
      </c>
      <c r="H132" s="444">
        <f t="shared" si="18"/>
        <v>100</v>
      </c>
      <c r="I132" s="448"/>
      <c r="J132" s="448"/>
    </row>
    <row r="133" spans="1:11" ht="18" x14ac:dyDescent="0.35">
      <c r="A133" s="465"/>
      <c r="B133" s="466" t="s">
        <v>712</v>
      </c>
      <c r="C133" s="453"/>
      <c r="D133" s="453"/>
      <c r="E133" s="453"/>
      <c r="F133" s="453"/>
      <c r="G133" s="454"/>
      <c r="H133" s="454"/>
      <c r="I133" s="455"/>
      <c r="J133" s="455"/>
    </row>
    <row r="134" spans="1:11" ht="109.2" x14ac:dyDescent="0.3">
      <c r="A134" s="465"/>
      <c r="B134" s="440" t="s">
        <v>1056</v>
      </c>
      <c r="C134" s="429">
        <v>9474.6</v>
      </c>
      <c r="D134" s="429">
        <v>9474.6</v>
      </c>
      <c r="E134" s="429">
        <v>2900</v>
      </c>
      <c r="F134" s="429">
        <v>2900</v>
      </c>
      <c r="G134" s="412">
        <f t="shared" si="19"/>
        <v>30.608152323053218</v>
      </c>
      <c r="H134" s="412">
        <f t="shared" si="18"/>
        <v>100</v>
      </c>
      <c r="I134" s="461"/>
      <c r="J134" s="461"/>
    </row>
    <row r="135" spans="1:11" ht="46.8" x14ac:dyDescent="0.3">
      <c r="A135" s="467"/>
      <c r="B135" s="440" t="s">
        <v>1057</v>
      </c>
      <c r="C135" s="429">
        <v>24383</v>
      </c>
      <c r="D135" s="429">
        <v>24383</v>
      </c>
      <c r="E135" s="429">
        <v>1620</v>
      </c>
      <c r="F135" s="429">
        <v>1620</v>
      </c>
      <c r="G135" s="412">
        <f t="shared" si="19"/>
        <v>6.643973260058238</v>
      </c>
      <c r="H135" s="412">
        <f t="shared" si="18"/>
        <v>100</v>
      </c>
      <c r="I135" s="461"/>
      <c r="J135" s="461"/>
    </row>
    <row r="136" spans="1:11" ht="31.2" x14ac:dyDescent="0.3">
      <c r="A136" s="467"/>
      <c r="B136" s="440" t="s">
        <v>1058</v>
      </c>
      <c r="C136" s="429">
        <v>1799.50047</v>
      </c>
      <c r="D136" s="429">
        <v>1799.50047</v>
      </c>
      <c r="E136" s="429">
        <v>0</v>
      </c>
      <c r="F136" s="429">
        <v>0</v>
      </c>
      <c r="G136" s="412">
        <f t="shared" si="19"/>
        <v>0</v>
      </c>
      <c r="H136" s="412">
        <v>0</v>
      </c>
      <c r="I136" s="461"/>
      <c r="J136" s="461"/>
    </row>
    <row r="137" spans="1:11" ht="31.2" x14ac:dyDescent="0.3">
      <c r="A137" s="375"/>
      <c r="B137" s="440" t="s">
        <v>1059</v>
      </c>
      <c r="C137" s="429">
        <v>100.1</v>
      </c>
      <c r="D137" s="429">
        <v>100.1</v>
      </c>
      <c r="E137" s="429">
        <v>100.1</v>
      </c>
      <c r="F137" s="429">
        <v>100.1</v>
      </c>
      <c r="G137" s="412">
        <f t="shared" si="19"/>
        <v>100</v>
      </c>
      <c r="H137" s="412">
        <f t="shared" ref="H137:H144" si="40">F137/E137*100</f>
        <v>100</v>
      </c>
      <c r="I137" s="461"/>
      <c r="J137" s="461"/>
    </row>
    <row r="138" spans="1:11" ht="35.25" customHeight="1" x14ac:dyDescent="0.35">
      <c r="A138" s="399"/>
      <c r="B138" s="440" t="s">
        <v>1060</v>
      </c>
      <c r="C138" s="402">
        <v>0</v>
      </c>
      <c r="D138" s="402">
        <v>4995.2178100000001</v>
      </c>
      <c r="E138" s="402">
        <v>0</v>
      </c>
      <c r="F138" s="402">
        <v>0</v>
      </c>
      <c r="G138" s="412">
        <f t="shared" si="19"/>
        <v>0</v>
      </c>
      <c r="H138" s="412">
        <v>0</v>
      </c>
      <c r="I138" s="404"/>
      <c r="J138" s="404"/>
      <c r="K138" s="468">
        <v>2814402.36</v>
      </c>
    </row>
    <row r="139" spans="1:11" ht="31.2" x14ac:dyDescent="0.35">
      <c r="A139" s="399"/>
      <c r="B139" s="440" t="s">
        <v>1061</v>
      </c>
      <c r="C139" s="402">
        <v>4365.5994899999996</v>
      </c>
      <c r="D139" s="402">
        <v>4365.5994899999996</v>
      </c>
      <c r="E139" s="402">
        <v>0</v>
      </c>
      <c r="F139" s="402">
        <v>0</v>
      </c>
      <c r="G139" s="412">
        <f t="shared" si="19"/>
        <v>0</v>
      </c>
      <c r="H139" s="412">
        <v>0</v>
      </c>
      <c r="I139" s="404"/>
      <c r="J139" s="404"/>
    </row>
    <row r="140" spans="1:11" ht="18" x14ac:dyDescent="0.35">
      <c r="A140" s="399"/>
      <c r="B140" s="440" t="s">
        <v>1062</v>
      </c>
      <c r="C140" s="402">
        <v>16397.40251</v>
      </c>
      <c r="D140" s="402">
        <v>16397.40251</v>
      </c>
      <c r="E140" s="402">
        <v>0</v>
      </c>
      <c r="F140" s="402">
        <v>0</v>
      </c>
      <c r="G140" s="412">
        <f t="shared" si="19"/>
        <v>0</v>
      </c>
      <c r="H140" s="412">
        <v>0</v>
      </c>
      <c r="I140" s="404"/>
      <c r="J140" s="404"/>
    </row>
    <row r="141" spans="1:11" ht="31.2" x14ac:dyDescent="0.35">
      <c r="A141" s="399"/>
      <c r="B141" s="469" t="s">
        <v>1063</v>
      </c>
      <c r="C141" s="402">
        <v>7216.3890000000001</v>
      </c>
      <c r="D141" s="402">
        <v>7216.3890000000001</v>
      </c>
      <c r="E141" s="402">
        <v>0</v>
      </c>
      <c r="F141" s="402">
        <v>0</v>
      </c>
      <c r="G141" s="412">
        <f t="shared" si="19"/>
        <v>0</v>
      </c>
      <c r="H141" s="412">
        <v>0</v>
      </c>
      <c r="I141" s="404"/>
      <c r="J141" s="404"/>
      <c r="K141" s="468">
        <v>218229.26</v>
      </c>
    </row>
    <row r="142" spans="1:11" ht="18" x14ac:dyDescent="0.35">
      <c r="A142" s="399"/>
      <c r="B142" s="462" t="s">
        <v>1064</v>
      </c>
      <c r="C142" s="402">
        <v>0</v>
      </c>
      <c r="D142" s="402">
        <v>500</v>
      </c>
      <c r="E142" s="402">
        <v>500</v>
      </c>
      <c r="F142" s="402">
        <v>500</v>
      </c>
      <c r="G142" s="412">
        <f t="shared" si="19"/>
        <v>100</v>
      </c>
      <c r="H142" s="412">
        <f t="shared" si="40"/>
        <v>100</v>
      </c>
      <c r="I142" s="404"/>
      <c r="J142" s="404"/>
      <c r="K142" s="468"/>
    </row>
    <row r="143" spans="1:11" ht="31.2" x14ac:dyDescent="0.35">
      <c r="A143" s="399"/>
      <c r="B143" s="440" t="s">
        <v>1065</v>
      </c>
      <c r="C143" s="402">
        <v>4111.7108600000001</v>
      </c>
      <c r="D143" s="402">
        <v>4047.9653800000001</v>
      </c>
      <c r="E143" s="402">
        <v>1552.6745800000001</v>
      </c>
      <c r="F143" s="402">
        <v>1552.6745800000001</v>
      </c>
      <c r="G143" s="412">
        <f t="shared" si="19"/>
        <v>38.356913516883886</v>
      </c>
      <c r="H143" s="412">
        <f t="shared" si="40"/>
        <v>100</v>
      </c>
      <c r="I143" s="404"/>
      <c r="J143" s="404"/>
      <c r="K143" s="468"/>
    </row>
    <row r="144" spans="1:11" ht="46.8" x14ac:dyDescent="0.35">
      <c r="A144" s="399"/>
      <c r="B144" s="440" t="s">
        <v>1066</v>
      </c>
      <c r="C144" s="402">
        <v>6893.0713400000004</v>
      </c>
      <c r="D144" s="402">
        <v>6786.20532</v>
      </c>
      <c r="E144" s="402">
        <v>2602.97894</v>
      </c>
      <c r="F144" s="402">
        <v>2602.97894</v>
      </c>
      <c r="G144" s="412">
        <f t="shared" si="19"/>
        <v>38.356914022754616</v>
      </c>
      <c r="H144" s="412">
        <f t="shared" si="40"/>
        <v>100</v>
      </c>
      <c r="I144" s="404"/>
      <c r="J144" s="404"/>
      <c r="K144" s="468"/>
    </row>
    <row r="145" spans="1:11" ht="18" x14ac:dyDescent="0.35">
      <c r="A145" s="399"/>
      <c r="B145" s="440" t="s">
        <v>1067</v>
      </c>
      <c r="C145" s="402">
        <v>0</v>
      </c>
      <c r="D145" s="402">
        <v>100</v>
      </c>
      <c r="E145" s="402">
        <v>0</v>
      </c>
      <c r="F145" s="402">
        <v>0</v>
      </c>
      <c r="G145" s="412">
        <f t="shared" si="19"/>
        <v>0</v>
      </c>
      <c r="H145" s="412">
        <v>0</v>
      </c>
      <c r="I145" s="404"/>
      <c r="J145" s="404"/>
      <c r="K145" s="468"/>
    </row>
    <row r="146" spans="1:11" ht="34.799999999999997" x14ac:dyDescent="0.35">
      <c r="A146" s="433" t="s">
        <v>1068</v>
      </c>
      <c r="B146" s="470" t="s">
        <v>1069</v>
      </c>
      <c r="C146" s="435">
        <f>C147+C167+C162+C165+C166+C168</f>
        <v>433035.8641200001</v>
      </c>
      <c r="D146" s="435">
        <f>D147+D167+D162+D165+D166+D168</f>
        <v>433035.8641200001</v>
      </c>
      <c r="E146" s="435">
        <f>E147+E167+E162+E165+E166+E168</f>
        <v>96238.403919999982</v>
      </c>
      <c r="F146" s="435">
        <f>F147+F167+F162+F165+F166+F168</f>
        <v>96238.403919999982</v>
      </c>
      <c r="G146" s="436">
        <f t="shared" si="19"/>
        <v>22.224118576315199</v>
      </c>
      <c r="H146" s="436">
        <f t="shared" si="18"/>
        <v>100</v>
      </c>
      <c r="I146" s="363"/>
      <c r="J146" s="363"/>
    </row>
    <row r="147" spans="1:11" ht="39" customHeight="1" x14ac:dyDescent="0.3">
      <c r="A147" s="471" t="s">
        <v>1070</v>
      </c>
      <c r="B147" s="472" t="s">
        <v>1071</v>
      </c>
      <c r="C147" s="443">
        <f>SUM(C149:C161)</f>
        <v>422504.2</v>
      </c>
      <c r="D147" s="443">
        <f>SUM(D149:D161)</f>
        <v>424849.73200000002</v>
      </c>
      <c r="E147" s="443">
        <f>SUM(E149:E161)</f>
        <v>91181.570999999996</v>
      </c>
      <c r="F147" s="443">
        <f>SUM(F149:F161)</f>
        <v>91181.570999999996</v>
      </c>
      <c r="G147" s="444">
        <f t="shared" si="19"/>
        <v>21.462075678089398</v>
      </c>
      <c r="H147" s="444">
        <f t="shared" si="18"/>
        <v>100</v>
      </c>
      <c r="I147" s="448"/>
      <c r="J147" s="448"/>
    </row>
    <row r="148" spans="1:11" ht="18" x14ac:dyDescent="0.35">
      <c r="A148" s="467"/>
      <c r="B148" s="473" t="s">
        <v>712</v>
      </c>
      <c r="C148" s="453"/>
      <c r="D148" s="453"/>
      <c r="E148" s="453"/>
      <c r="F148" s="453"/>
      <c r="G148" s="454"/>
      <c r="H148" s="454"/>
      <c r="I148" s="455"/>
      <c r="J148" s="455"/>
    </row>
    <row r="149" spans="1:11" ht="41.25" customHeight="1" x14ac:dyDescent="0.3">
      <c r="A149" s="467"/>
      <c r="B149" s="474" t="s">
        <v>1072</v>
      </c>
      <c r="C149" s="429">
        <v>397059.4</v>
      </c>
      <c r="D149" s="429">
        <v>397059.4</v>
      </c>
      <c r="E149" s="429">
        <v>84609.323999999993</v>
      </c>
      <c r="F149" s="429">
        <v>84609.323999999993</v>
      </c>
      <c r="G149" s="412">
        <f t="shared" si="19"/>
        <v>21.308983995845455</v>
      </c>
      <c r="H149" s="412">
        <f t="shared" si="18"/>
        <v>100</v>
      </c>
      <c r="I149" s="461"/>
      <c r="J149" s="461"/>
    </row>
    <row r="150" spans="1:11" ht="31.2" x14ac:dyDescent="0.3">
      <c r="A150" s="467"/>
      <c r="B150" s="474" t="s">
        <v>1073</v>
      </c>
      <c r="C150" s="429">
        <v>1474.7</v>
      </c>
      <c r="D150" s="429">
        <v>1474.7</v>
      </c>
      <c r="E150" s="429">
        <v>358.28699999999998</v>
      </c>
      <c r="F150" s="429">
        <v>358.28699999999998</v>
      </c>
      <c r="G150" s="412">
        <f t="shared" si="19"/>
        <v>24.295585542822266</v>
      </c>
      <c r="H150" s="412">
        <f t="shared" si="18"/>
        <v>100</v>
      </c>
      <c r="I150" s="461"/>
      <c r="J150" s="461"/>
    </row>
    <row r="151" spans="1:11" ht="46.8" x14ac:dyDescent="0.3">
      <c r="A151" s="467"/>
      <c r="B151" s="474" t="s">
        <v>1074</v>
      </c>
      <c r="C151" s="429">
        <v>99.2</v>
      </c>
      <c r="D151" s="429">
        <v>99.2</v>
      </c>
      <c r="E151" s="429">
        <v>24.8</v>
      </c>
      <c r="F151" s="429">
        <v>24.8</v>
      </c>
      <c r="G151" s="412">
        <f t="shared" si="19"/>
        <v>25</v>
      </c>
      <c r="H151" s="412">
        <f t="shared" si="18"/>
        <v>100</v>
      </c>
      <c r="I151" s="461"/>
      <c r="J151" s="461"/>
    </row>
    <row r="152" spans="1:11" ht="31.2" x14ac:dyDescent="0.3">
      <c r="A152" s="467"/>
      <c r="B152" s="474" t="s">
        <v>1075</v>
      </c>
      <c r="C152" s="429">
        <v>4608.1000000000004</v>
      </c>
      <c r="D152" s="429">
        <v>4608.1000000000004</v>
      </c>
      <c r="E152" s="429">
        <v>0</v>
      </c>
      <c r="F152" s="429">
        <v>0</v>
      </c>
      <c r="G152" s="412">
        <f t="shared" si="19"/>
        <v>0</v>
      </c>
      <c r="H152" s="412">
        <v>0</v>
      </c>
      <c r="I152" s="461"/>
      <c r="J152" s="461"/>
    </row>
    <row r="153" spans="1:11" ht="62.4" x14ac:dyDescent="0.3">
      <c r="A153" s="467"/>
      <c r="B153" s="474" t="s">
        <v>1076</v>
      </c>
      <c r="C153" s="429">
        <v>18008.8</v>
      </c>
      <c r="D153" s="429">
        <v>18008.8</v>
      </c>
      <c r="E153" s="429">
        <v>5830.4</v>
      </c>
      <c r="F153" s="429">
        <v>5830.4</v>
      </c>
      <c r="G153" s="412">
        <f t="shared" si="19"/>
        <v>32.375283194882506</v>
      </c>
      <c r="H153" s="412">
        <f t="shared" si="18"/>
        <v>100</v>
      </c>
      <c r="I153" s="461"/>
      <c r="J153" s="461"/>
    </row>
    <row r="154" spans="1:11" ht="77.25" hidden="1" customHeight="1" x14ac:dyDescent="0.3">
      <c r="A154" s="467"/>
      <c r="B154" s="474" t="s">
        <v>1077</v>
      </c>
      <c r="C154" s="429">
        <v>0</v>
      </c>
      <c r="D154" s="429">
        <v>0</v>
      </c>
      <c r="E154" s="429">
        <v>0</v>
      </c>
      <c r="F154" s="429">
        <v>0</v>
      </c>
      <c r="G154" s="412" t="e">
        <f t="shared" si="19"/>
        <v>#DIV/0!</v>
      </c>
      <c r="H154" s="412" t="e">
        <f t="shared" si="18"/>
        <v>#DIV/0!</v>
      </c>
      <c r="I154" s="461"/>
      <c r="J154" s="461"/>
    </row>
    <row r="155" spans="1:11" ht="54" customHeight="1" x14ac:dyDescent="0.3">
      <c r="A155" s="467"/>
      <c r="B155" s="474" t="s">
        <v>1078</v>
      </c>
      <c r="C155" s="429">
        <v>696.6</v>
      </c>
      <c r="D155" s="429">
        <v>696.6</v>
      </c>
      <c r="E155" s="429">
        <v>165.45</v>
      </c>
      <c r="F155" s="429">
        <v>165.45</v>
      </c>
      <c r="G155" s="412">
        <f t="shared" si="19"/>
        <v>23.7510766580534</v>
      </c>
      <c r="H155" s="412">
        <f t="shared" si="18"/>
        <v>100</v>
      </c>
      <c r="I155" s="461"/>
      <c r="J155" s="461"/>
    </row>
    <row r="156" spans="1:11" ht="31.2" x14ac:dyDescent="0.3">
      <c r="A156" s="467"/>
      <c r="B156" s="474" t="s">
        <v>1079</v>
      </c>
      <c r="C156" s="429">
        <v>20.9</v>
      </c>
      <c r="D156" s="429">
        <v>20.9</v>
      </c>
      <c r="E156" s="429">
        <v>5.2249999999999996</v>
      </c>
      <c r="F156" s="429">
        <v>5.2249999999999996</v>
      </c>
      <c r="G156" s="412">
        <f t="shared" si="19"/>
        <v>25</v>
      </c>
      <c r="H156" s="412">
        <f t="shared" si="18"/>
        <v>100</v>
      </c>
      <c r="I156" s="461"/>
      <c r="J156" s="461"/>
    </row>
    <row r="157" spans="1:11" ht="31.2" x14ac:dyDescent="0.3">
      <c r="A157" s="467"/>
      <c r="B157" s="474" t="s">
        <v>1080</v>
      </c>
      <c r="C157" s="429">
        <v>79.3</v>
      </c>
      <c r="D157" s="429">
        <v>79.3</v>
      </c>
      <c r="E157" s="429">
        <v>19.824999999999999</v>
      </c>
      <c r="F157" s="429">
        <v>19.824999999999999</v>
      </c>
      <c r="G157" s="412">
        <f t="shared" si="19"/>
        <v>25</v>
      </c>
      <c r="H157" s="412">
        <f t="shared" ref="H157:H197" si="41">F157/E157*100</f>
        <v>100</v>
      </c>
      <c r="I157" s="461"/>
      <c r="J157" s="461"/>
    </row>
    <row r="158" spans="1:11" ht="31.2" x14ac:dyDescent="0.3">
      <c r="A158" s="467"/>
      <c r="B158" s="474" t="s">
        <v>1081</v>
      </c>
      <c r="C158" s="429">
        <v>433.4</v>
      </c>
      <c r="D158" s="429">
        <v>433.4</v>
      </c>
      <c r="E158" s="429">
        <v>144.46</v>
      </c>
      <c r="F158" s="429">
        <v>144.46</v>
      </c>
      <c r="G158" s="412">
        <f t="shared" si="19"/>
        <v>33.331795108444858</v>
      </c>
      <c r="H158" s="412">
        <f t="shared" si="41"/>
        <v>100</v>
      </c>
      <c r="I158" s="461"/>
      <c r="J158" s="461"/>
    </row>
    <row r="159" spans="1:11" ht="58.5" customHeight="1" x14ac:dyDescent="0.3">
      <c r="A159" s="467"/>
      <c r="B159" s="474" t="s">
        <v>1082</v>
      </c>
      <c r="C159" s="429">
        <v>6.3</v>
      </c>
      <c r="D159" s="429">
        <v>6.3</v>
      </c>
      <c r="E159" s="429">
        <v>6.3</v>
      </c>
      <c r="F159" s="429">
        <v>6.3</v>
      </c>
      <c r="G159" s="412">
        <f t="shared" ref="G159:G183" si="42">F159/D159*100</f>
        <v>100</v>
      </c>
      <c r="H159" s="412">
        <f t="shared" si="41"/>
        <v>100</v>
      </c>
      <c r="I159" s="461"/>
      <c r="J159" s="461"/>
    </row>
    <row r="160" spans="1:11" ht="46.8" x14ac:dyDescent="0.3">
      <c r="A160" s="467"/>
      <c r="B160" s="474" t="s">
        <v>1083</v>
      </c>
      <c r="C160" s="429">
        <v>17.5</v>
      </c>
      <c r="D160" s="429">
        <v>17.5</v>
      </c>
      <c r="E160" s="429">
        <v>17.5</v>
      </c>
      <c r="F160" s="429">
        <v>17.5</v>
      </c>
      <c r="G160" s="412">
        <f t="shared" si="42"/>
        <v>100</v>
      </c>
      <c r="H160" s="412">
        <f t="shared" si="41"/>
        <v>100</v>
      </c>
      <c r="I160" s="461"/>
      <c r="J160" s="461"/>
    </row>
    <row r="161" spans="1:10" ht="47.4" x14ac:dyDescent="0.35">
      <c r="A161" s="467"/>
      <c r="B161" s="474" t="s">
        <v>1084</v>
      </c>
      <c r="C161" s="453">
        <v>0</v>
      </c>
      <c r="D161" s="453">
        <v>2345.5320000000002</v>
      </c>
      <c r="E161" s="453">
        <v>0</v>
      </c>
      <c r="F161" s="453">
        <v>0</v>
      </c>
      <c r="G161" s="454">
        <f t="shared" si="42"/>
        <v>0</v>
      </c>
      <c r="H161" s="412">
        <v>0</v>
      </c>
      <c r="I161" s="455"/>
      <c r="J161" s="455"/>
    </row>
    <row r="162" spans="1:10" ht="52.2" x14ac:dyDescent="0.3">
      <c r="A162" s="463" t="s">
        <v>1085</v>
      </c>
      <c r="B162" s="464" t="s">
        <v>1086</v>
      </c>
      <c r="C162" s="443">
        <f>C164</f>
        <v>4278.3180000000002</v>
      </c>
      <c r="D162" s="443">
        <f>D164</f>
        <v>4278.3180000000002</v>
      </c>
      <c r="E162" s="443">
        <f>E164</f>
        <v>4278.3180000000002</v>
      </c>
      <c r="F162" s="443">
        <f>F164</f>
        <v>4278.3180000000002</v>
      </c>
      <c r="G162" s="444">
        <f t="shared" si="42"/>
        <v>100</v>
      </c>
      <c r="H162" s="407">
        <f t="shared" si="41"/>
        <v>100</v>
      </c>
      <c r="I162" s="448"/>
      <c r="J162" s="448"/>
    </row>
    <row r="163" spans="1:10" ht="18" x14ac:dyDescent="0.35">
      <c r="A163" s="465"/>
      <c r="B163" s="466" t="s">
        <v>712</v>
      </c>
      <c r="C163" s="453"/>
      <c r="D163" s="453"/>
      <c r="E163" s="453"/>
      <c r="F163" s="453"/>
      <c r="G163" s="454"/>
      <c r="H163" s="412"/>
      <c r="I163" s="455"/>
      <c r="J163" s="455"/>
    </row>
    <row r="164" spans="1:10" ht="62.4" x14ac:dyDescent="0.3">
      <c r="A164" s="465"/>
      <c r="B164" s="474" t="s">
        <v>1087</v>
      </c>
      <c r="C164" s="429">
        <v>4278.3180000000002</v>
      </c>
      <c r="D164" s="429">
        <v>4278.3180000000002</v>
      </c>
      <c r="E164" s="429">
        <v>4278.3180000000002</v>
      </c>
      <c r="F164" s="429">
        <v>4278.3180000000002</v>
      </c>
      <c r="G164" s="412">
        <f t="shared" si="42"/>
        <v>100</v>
      </c>
      <c r="H164" s="412">
        <f t="shared" si="41"/>
        <v>100</v>
      </c>
      <c r="I164" s="461"/>
      <c r="J164" s="461"/>
    </row>
    <row r="165" spans="1:10" ht="34.799999999999997" x14ac:dyDescent="0.3">
      <c r="A165" s="423" t="s">
        <v>1088</v>
      </c>
      <c r="B165" s="475" t="s">
        <v>1089</v>
      </c>
      <c r="C165" s="443">
        <v>2614.4</v>
      </c>
      <c r="D165" s="443">
        <v>2614.4</v>
      </c>
      <c r="E165" s="443">
        <v>489.6558</v>
      </c>
      <c r="F165" s="443">
        <v>489.6558</v>
      </c>
      <c r="G165" s="444">
        <f t="shared" si="42"/>
        <v>18.729184516523866</v>
      </c>
      <c r="H165" s="444">
        <f t="shared" si="41"/>
        <v>100</v>
      </c>
      <c r="I165" s="448"/>
      <c r="J165" s="448"/>
    </row>
    <row r="166" spans="1:10" ht="52.2" x14ac:dyDescent="0.3">
      <c r="A166" s="476" t="s">
        <v>1090</v>
      </c>
      <c r="B166" s="477" t="s">
        <v>1091</v>
      </c>
      <c r="C166" s="443">
        <v>34.9</v>
      </c>
      <c r="D166" s="443">
        <v>34.9</v>
      </c>
      <c r="E166" s="443">
        <v>0</v>
      </c>
      <c r="F166" s="443">
        <v>0</v>
      </c>
      <c r="G166" s="444">
        <f t="shared" si="42"/>
        <v>0</v>
      </c>
      <c r="H166" s="444">
        <v>0</v>
      </c>
      <c r="I166" s="448"/>
      <c r="J166" s="448"/>
    </row>
    <row r="167" spans="1:10" ht="34.799999999999997" x14ac:dyDescent="0.3">
      <c r="A167" s="463" t="s">
        <v>1092</v>
      </c>
      <c r="B167" s="464" t="s">
        <v>1093</v>
      </c>
      <c r="C167" s="443">
        <v>1232.2</v>
      </c>
      <c r="D167" s="443">
        <v>1232.2</v>
      </c>
      <c r="E167" s="443">
        <v>286</v>
      </c>
      <c r="F167" s="443">
        <v>286</v>
      </c>
      <c r="G167" s="444">
        <f t="shared" si="42"/>
        <v>23.210517773088785</v>
      </c>
      <c r="H167" s="444">
        <f t="shared" si="41"/>
        <v>100</v>
      </c>
      <c r="I167" s="448"/>
      <c r="J167" s="448"/>
    </row>
    <row r="168" spans="1:10" ht="17.399999999999999" x14ac:dyDescent="0.3">
      <c r="A168" s="463" t="s">
        <v>1094</v>
      </c>
      <c r="B168" s="464" t="s">
        <v>1095</v>
      </c>
      <c r="C168" s="443">
        <f>SUM(C170:C171)</f>
        <v>2371.8461200000002</v>
      </c>
      <c r="D168" s="443">
        <f t="shared" ref="D168:F168" si="43">SUM(D170:D171)</f>
        <v>26.314119999999999</v>
      </c>
      <c r="E168" s="443">
        <f t="shared" si="43"/>
        <v>2.8591199999999999</v>
      </c>
      <c r="F168" s="443">
        <f t="shared" si="43"/>
        <v>2.8591199999999999</v>
      </c>
      <c r="G168" s="444">
        <f t="shared" si="42"/>
        <v>10.865345297505675</v>
      </c>
      <c r="H168" s="444">
        <f t="shared" si="41"/>
        <v>100</v>
      </c>
      <c r="I168" s="448"/>
      <c r="J168" s="448"/>
    </row>
    <row r="169" spans="1:10" ht="18" x14ac:dyDescent="0.35">
      <c r="A169" s="465"/>
      <c r="B169" s="466" t="s">
        <v>712</v>
      </c>
      <c r="C169" s="453"/>
      <c r="D169" s="453"/>
      <c r="E169" s="453"/>
      <c r="F169" s="453"/>
      <c r="G169" s="454"/>
      <c r="H169" s="454"/>
      <c r="I169" s="455"/>
      <c r="J169" s="455"/>
    </row>
    <row r="170" spans="1:10" ht="46.8" x14ac:dyDescent="0.35">
      <c r="A170" s="465"/>
      <c r="B170" s="478" t="s">
        <v>1096</v>
      </c>
      <c r="C170" s="453">
        <v>2368.9870000000001</v>
      </c>
      <c r="D170" s="453">
        <v>23.454999999999998</v>
      </c>
      <c r="E170" s="453">
        <v>0</v>
      </c>
      <c r="F170" s="453">
        <v>0</v>
      </c>
      <c r="G170" s="412">
        <f t="shared" ref="G170" si="44">F170/D170*100</f>
        <v>0</v>
      </c>
      <c r="H170" s="412">
        <v>0</v>
      </c>
      <c r="I170" s="455"/>
      <c r="J170" s="455"/>
    </row>
    <row r="171" spans="1:10" ht="46.8" x14ac:dyDescent="0.3">
      <c r="A171" s="465"/>
      <c r="B171" s="478" t="s">
        <v>1097</v>
      </c>
      <c r="C171" s="429">
        <v>2.8591199999999999</v>
      </c>
      <c r="D171" s="429">
        <v>2.8591199999999999</v>
      </c>
      <c r="E171" s="429">
        <v>2.8591199999999999</v>
      </c>
      <c r="F171" s="429">
        <v>2.8591199999999999</v>
      </c>
      <c r="G171" s="412">
        <f t="shared" si="42"/>
        <v>100</v>
      </c>
      <c r="H171" s="412">
        <f t="shared" si="41"/>
        <v>100</v>
      </c>
      <c r="I171" s="461"/>
      <c r="J171" s="461"/>
    </row>
    <row r="172" spans="1:10" ht="24" customHeight="1" x14ac:dyDescent="0.35">
      <c r="A172" s="433" t="s">
        <v>1098</v>
      </c>
      <c r="B172" s="479" t="s">
        <v>1099</v>
      </c>
      <c r="C172" s="435">
        <f>C175+C176+C174+C173</f>
        <v>41169.261900000005</v>
      </c>
      <c r="D172" s="435">
        <f t="shared" ref="D172:E172" si="45">D175+D176+D174+D173</f>
        <v>37821.600599999998</v>
      </c>
      <c r="E172" s="435">
        <f t="shared" si="45"/>
        <v>10281.718770000001</v>
      </c>
      <c r="F172" s="435">
        <f>F175+F176+F174+F173</f>
        <v>10281.718770000001</v>
      </c>
      <c r="G172" s="436">
        <f t="shared" si="42"/>
        <v>27.184779615064734</v>
      </c>
      <c r="H172" s="436">
        <f t="shared" si="41"/>
        <v>100</v>
      </c>
      <c r="I172" s="363"/>
      <c r="J172" s="363"/>
    </row>
    <row r="173" spans="1:10" ht="93.6" x14ac:dyDescent="0.35">
      <c r="A173" s="480" t="s">
        <v>1100</v>
      </c>
      <c r="B173" s="437" t="s">
        <v>1101</v>
      </c>
      <c r="C173" s="443">
        <v>267</v>
      </c>
      <c r="D173" s="443">
        <v>267</v>
      </c>
      <c r="E173" s="443">
        <v>67.5</v>
      </c>
      <c r="F173" s="443">
        <v>67.5</v>
      </c>
      <c r="G173" s="444">
        <f t="shared" si="42"/>
        <v>25.280898876404496</v>
      </c>
      <c r="H173" s="444">
        <f t="shared" si="41"/>
        <v>100</v>
      </c>
      <c r="I173" s="363"/>
      <c r="J173" s="363"/>
    </row>
    <row r="174" spans="1:10" ht="46.8" x14ac:dyDescent="0.35">
      <c r="A174" s="480" t="s">
        <v>1102</v>
      </c>
      <c r="B174" s="437" t="s">
        <v>1103</v>
      </c>
      <c r="C174" s="443">
        <v>416.92689999999999</v>
      </c>
      <c r="D174" s="443">
        <v>416.92689999999999</v>
      </c>
      <c r="E174" s="443">
        <v>104.4</v>
      </c>
      <c r="F174" s="443">
        <v>104.4</v>
      </c>
      <c r="G174" s="444">
        <f t="shared" si="42"/>
        <v>25.040360792263588</v>
      </c>
      <c r="H174" s="444">
        <f t="shared" si="41"/>
        <v>100</v>
      </c>
      <c r="I174" s="363"/>
      <c r="J174" s="363"/>
    </row>
    <row r="175" spans="1:10" ht="52.2" x14ac:dyDescent="0.3">
      <c r="A175" s="463" t="s">
        <v>1104</v>
      </c>
      <c r="B175" s="464" t="s">
        <v>1105</v>
      </c>
      <c r="C175" s="443">
        <v>21618.9</v>
      </c>
      <c r="D175" s="443">
        <v>21618.9</v>
      </c>
      <c r="E175" s="443">
        <v>5153</v>
      </c>
      <c r="F175" s="443">
        <v>5153</v>
      </c>
      <c r="G175" s="444">
        <f t="shared" si="42"/>
        <v>23.835625309335811</v>
      </c>
      <c r="H175" s="444">
        <f t="shared" si="41"/>
        <v>100</v>
      </c>
      <c r="I175" s="448"/>
      <c r="J175" s="448"/>
    </row>
    <row r="176" spans="1:10" ht="34.799999999999997" x14ac:dyDescent="0.3">
      <c r="A176" s="463" t="s">
        <v>1106</v>
      </c>
      <c r="B176" s="464" t="s">
        <v>1107</v>
      </c>
      <c r="C176" s="443">
        <f>SUM(C178:C183)</f>
        <v>18866.435000000001</v>
      </c>
      <c r="D176" s="443">
        <f t="shared" ref="D176:F176" si="46">SUM(D178:D183)</f>
        <v>15518.773700000002</v>
      </c>
      <c r="E176" s="443">
        <f t="shared" si="46"/>
        <v>4956.8187700000008</v>
      </c>
      <c r="F176" s="443">
        <f t="shared" si="46"/>
        <v>4956.8187700000008</v>
      </c>
      <c r="G176" s="444">
        <f t="shared" si="42"/>
        <v>31.940789045722092</v>
      </c>
      <c r="H176" s="444">
        <f t="shared" si="41"/>
        <v>100</v>
      </c>
      <c r="I176" s="448"/>
      <c r="J176" s="448"/>
    </row>
    <row r="177" spans="1:13" ht="18" x14ac:dyDescent="0.3">
      <c r="A177" s="463"/>
      <c r="B177" s="466" t="s">
        <v>712</v>
      </c>
      <c r="C177" s="443"/>
      <c r="D177" s="443"/>
      <c r="E177" s="443"/>
      <c r="F177" s="443"/>
      <c r="G177" s="444"/>
      <c r="H177" s="444"/>
      <c r="I177" s="448"/>
      <c r="J177" s="448"/>
    </row>
    <row r="178" spans="1:13" ht="31.2" x14ac:dyDescent="0.3">
      <c r="A178" s="463"/>
      <c r="B178" s="457" t="s">
        <v>1108</v>
      </c>
      <c r="C178" s="402">
        <v>350</v>
      </c>
      <c r="D178" s="402">
        <v>350</v>
      </c>
      <c r="E178" s="402">
        <v>0</v>
      </c>
      <c r="F178" s="402">
        <v>0</v>
      </c>
      <c r="G178" s="412">
        <f t="shared" ref="G178" si="47">F178/D178*100</f>
        <v>0</v>
      </c>
      <c r="H178" s="412">
        <v>0</v>
      </c>
      <c r="I178" s="448"/>
      <c r="J178" s="448"/>
    </row>
    <row r="179" spans="1:13" ht="37.5" customHeight="1" x14ac:dyDescent="0.3">
      <c r="A179" s="467"/>
      <c r="B179" s="457" t="s">
        <v>1109</v>
      </c>
      <c r="C179" s="429">
        <v>0</v>
      </c>
      <c r="D179" s="429">
        <v>445.62369999999999</v>
      </c>
      <c r="E179" s="429">
        <v>445.62369999999999</v>
      </c>
      <c r="F179" s="429">
        <v>445.62369999999999</v>
      </c>
      <c r="G179" s="412">
        <f t="shared" si="42"/>
        <v>100</v>
      </c>
      <c r="H179" s="412">
        <f t="shared" si="41"/>
        <v>100</v>
      </c>
      <c r="I179" s="461"/>
      <c r="J179" s="461"/>
    </row>
    <row r="180" spans="1:13" ht="31.2" hidden="1" x14ac:dyDescent="0.3">
      <c r="A180" s="467"/>
      <c r="B180" s="457" t="s">
        <v>1110</v>
      </c>
      <c r="C180" s="429">
        <v>0</v>
      </c>
      <c r="D180" s="429">
        <v>0</v>
      </c>
      <c r="E180" s="429">
        <v>0</v>
      </c>
      <c r="F180" s="429">
        <v>0</v>
      </c>
      <c r="G180" s="412" t="e">
        <f t="shared" si="42"/>
        <v>#DIV/0!</v>
      </c>
      <c r="H180" s="412" t="e">
        <f t="shared" si="41"/>
        <v>#DIV/0!</v>
      </c>
      <c r="I180" s="461"/>
      <c r="J180" s="461"/>
    </row>
    <row r="181" spans="1:13" ht="61.5" customHeight="1" x14ac:dyDescent="0.3">
      <c r="A181" s="467"/>
      <c r="B181" s="457" t="s">
        <v>1111</v>
      </c>
      <c r="C181" s="429">
        <v>12300.5</v>
      </c>
      <c r="D181" s="429">
        <v>12300.5</v>
      </c>
      <c r="E181" s="429">
        <v>3803.3400700000002</v>
      </c>
      <c r="F181" s="429">
        <v>3803.3400700000002</v>
      </c>
      <c r="G181" s="412">
        <f t="shared" si="42"/>
        <v>30.92020706475347</v>
      </c>
      <c r="H181" s="412">
        <f t="shared" si="41"/>
        <v>100</v>
      </c>
      <c r="I181" s="461"/>
      <c r="J181" s="461"/>
    </row>
    <row r="182" spans="1:13" ht="26.25" customHeight="1" x14ac:dyDescent="0.3">
      <c r="A182" s="481"/>
      <c r="B182" s="457" t="s">
        <v>1112</v>
      </c>
      <c r="C182" s="429">
        <v>6215.9350000000004</v>
      </c>
      <c r="D182" s="429">
        <v>1784.95</v>
      </c>
      <c r="E182" s="429">
        <v>495.291</v>
      </c>
      <c r="F182" s="429">
        <v>495.291</v>
      </c>
      <c r="G182" s="412">
        <f t="shared" si="42"/>
        <v>27.748172217709175</v>
      </c>
      <c r="H182" s="412">
        <f t="shared" si="41"/>
        <v>100</v>
      </c>
      <c r="I182" s="461"/>
      <c r="J182" s="461"/>
      <c r="K182" s="468">
        <v>8378087</v>
      </c>
      <c r="L182" s="468">
        <v>8641068</v>
      </c>
      <c r="M182" s="468">
        <v>8641068</v>
      </c>
    </row>
    <row r="183" spans="1:13" ht="31.2" x14ac:dyDescent="0.3">
      <c r="A183" s="482"/>
      <c r="B183" s="457" t="s">
        <v>1113</v>
      </c>
      <c r="C183" s="429">
        <v>0</v>
      </c>
      <c r="D183" s="429">
        <v>637.70000000000005</v>
      </c>
      <c r="E183" s="429">
        <v>212.56399999999999</v>
      </c>
      <c r="F183" s="429">
        <v>212.56399999999999</v>
      </c>
      <c r="G183" s="412">
        <f t="shared" si="42"/>
        <v>33.332915163870155</v>
      </c>
      <c r="H183" s="412">
        <f t="shared" si="41"/>
        <v>100</v>
      </c>
      <c r="I183" s="461"/>
      <c r="J183" s="461"/>
      <c r="K183" s="468"/>
      <c r="L183" s="468"/>
      <c r="M183" s="468"/>
    </row>
    <row r="184" spans="1:13" ht="34.799999999999997" hidden="1" x14ac:dyDescent="0.3">
      <c r="A184" s="483" t="s">
        <v>1114</v>
      </c>
      <c r="B184" s="484" t="s">
        <v>1115</v>
      </c>
      <c r="C184" s="485">
        <f>C185</f>
        <v>0</v>
      </c>
      <c r="D184" s="485">
        <f>D185</f>
        <v>0</v>
      </c>
      <c r="E184" s="485">
        <f t="shared" ref="E184:F184" si="48">E185</f>
        <v>0</v>
      </c>
      <c r="F184" s="485">
        <f t="shared" si="48"/>
        <v>0</v>
      </c>
      <c r="G184" s="486">
        <v>0</v>
      </c>
      <c r="H184" s="486">
        <v>0</v>
      </c>
      <c r="I184" s="461"/>
      <c r="J184" s="461"/>
      <c r="K184" s="468"/>
      <c r="L184" s="468"/>
      <c r="M184" s="468"/>
    </row>
    <row r="185" spans="1:13" ht="36" hidden="1" x14ac:dyDescent="0.3">
      <c r="A185" s="388" t="s">
        <v>1116</v>
      </c>
      <c r="B185" s="466" t="s">
        <v>1117</v>
      </c>
      <c r="C185" s="429">
        <v>0</v>
      </c>
      <c r="D185" s="429">
        <v>0</v>
      </c>
      <c r="E185" s="429">
        <v>0</v>
      </c>
      <c r="F185" s="429">
        <v>0</v>
      </c>
      <c r="G185" s="412">
        <v>0</v>
      </c>
      <c r="H185" s="412">
        <v>0</v>
      </c>
      <c r="I185" s="461"/>
      <c r="J185" s="461"/>
      <c r="K185" s="468"/>
      <c r="L185" s="468"/>
      <c r="M185" s="468"/>
    </row>
    <row r="186" spans="1:13" ht="17.399999999999999" hidden="1" x14ac:dyDescent="0.3">
      <c r="A186" s="487" t="s">
        <v>1118</v>
      </c>
      <c r="B186" s="488" t="s">
        <v>1119</v>
      </c>
      <c r="C186" s="485">
        <f>C187</f>
        <v>0</v>
      </c>
      <c r="D186" s="485">
        <f>D187</f>
        <v>0</v>
      </c>
      <c r="E186" s="485">
        <f t="shared" ref="E186:F186" si="49">E187</f>
        <v>0</v>
      </c>
      <c r="F186" s="485">
        <f t="shared" si="49"/>
        <v>0</v>
      </c>
      <c r="G186" s="486">
        <v>0</v>
      </c>
      <c r="H186" s="486">
        <v>0</v>
      </c>
      <c r="I186" s="461"/>
      <c r="J186" s="461"/>
      <c r="K186" s="468"/>
      <c r="L186" s="468"/>
      <c r="M186" s="468"/>
    </row>
    <row r="187" spans="1:13" ht="18" hidden="1" x14ac:dyDescent="0.3">
      <c r="A187" s="388" t="s">
        <v>1120</v>
      </c>
      <c r="B187" s="440" t="s">
        <v>1121</v>
      </c>
      <c r="C187" s="429">
        <v>0</v>
      </c>
      <c r="D187" s="429">
        <v>0</v>
      </c>
      <c r="E187" s="429">
        <v>0</v>
      </c>
      <c r="F187" s="429">
        <v>0</v>
      </c>
      <c r="G187" s="412">
        <v>0</v>
      </c>
      <c r="H187" s="412">
        <v>0</v>
      </c>
      <c r="I187" s="461"/>
      <c r="J187" s="461"/>
      <c r="K187" s="468"/>
      <c r="L187" s="468"/>
      <c r="M187" s="468"/>
    </row>
    <row r="188" spans="1:13" ht="69.599999999999994" x14ac:dyDescent="0.3">
      <c r="A188" s="483" t="s">
        <v>1122</v>
      </c>
      <c r="B188" s="484" t="s">
        <v>1123</v>
      </c>
      <c r="C188" s="485">
        <f>C189</f>
        <v>3689.9</v>
      </c>
      <c r="D188" s="485">
        <f t="shared" ref="D188:F188" si="50">D189</f>
        <v>3689.9</v>
      </c>
      <c r="E188" s="485">
        <f t="shared" si="50"/>
        <v>3689.9</v>
      </c>
      <c r="F188" s="485">
        <f t="shared" si="50"/>
        <v>3717.3734899999999</v>
      </c>
      <c r="G188" s="486">
        <f t="shared" ref="G188" si="51">F188/D188*100</f>
        <v>100.74455920214641</v>
      </c>
      <c r="H188" s="486">
        <f t="shared" ref="H188" si="52">F188/E188*100</f>
        <v>100.74455920214641</v>
      </c>
      <c r="I188" s="461"/>
      <c r="J188" s="461"/>
      <c r="K188" s="468"/>
      <c r="L188" s="468"/>
      <c r="M188" s="468"/>
    </row>
    <row r="189" spans="1:13" ht="31.2" x14ac:dyDescent="0.3">
      <c r="A189" s="489" t="s">
        <v>1124</v>
      </c>
      <c r="B189" s="457" t="s">
        <v>1125</v>
      </c>
      <c r="C189" s="429">
        <v>3689.9</v>
      </c>
      <c r="D189" s="429">
        <v>3689.9</v>
      </c>
      <c r="E189" s="429">
        <v>3689.9</v>
      </c>
      <c r="F189" s="429">
        <v>3717.3734899999999</v>
      </c>
      <c r="G189" s="412">
        <f>F189/D189*100</f>
        <v>100.74455920214641</v>
      </c>
      <c r="H189" s="412">
        <f>F189/E189*100</f>
        <v>100.74455920214641</v>
      </c>
      <c r="I189" s="461"/>
      <c r="J189" s="461"/>
      <c r="K189" s="468"/>
      <c r="L189" s="468"/>
      <c r="M189" s="468"/>
    </row>
    <row r="190" spans="1:13" ht="34.799999999999997" x14ac:dyDescent="0.3">
      <c r="A190" s="483" t="s">
        <v>1126</v>
      </c>
      <c r="B190" s="484" t="s">
        <v>1127</v>
      </c>
      <c r="C190" s="485">
        <f>SUM(C191:C196)</f>
        <v>-6519.1193800000001</v>
      </c>
      <c r="D190" s="485">
        <f t="shared" ref="D190:F190" si="53">SUM(D191:D196)</f>
        <v>-6519.1193800000001</v>
      </c>
      <c r="E190" s="485">
        <f t="shared" si="53"/>
        <v>-6519.1193800000001</v>
      </c>
      <c r="F190" s="485">
        <f t="shared" si="53"/>
        <v>-6543.8254399999996</v>
      </c>
      <c r="G190" s="486">
        <f t="shared" ref="G190" si="54">F190/D190*100</f>
        <v>100.37897848712198</v>
      </c>
      <c r="H190" s="486">
        <f t="shared" ref="H190:H196" si="55">F190/E190*100</f>
        <v>100.37897848712198</v>
      </c>
      <c r="I190" s="461"/>
      <c r="J190" s="461"/>
      <c r="K190" s="468"/>
      <c r="L190" s="468"/>
      <c r="M190" s="468"/>
    </row>
    <row r="191" spans="1:13" ht="36" x14ac:dyDescent="0.3">
      <c r="A191" s="489" t="s">
        <v>1128</v>
      </c>
      <c r="B191" s="490" t="s">
        <v>1129</v>
      </c>
      <c r="C191" s="429">
        <v>-83.611770000000007</v>
      </c>
      <c r="D191" s="429">
        <v>-83.611770000000007</v>
      </c>
      <c r="E191" s="429">
        <v>-83.611770000000007</v>
      </c>
      <c r="F191" s="429">
        <v>-83.611770000000007</v>
      </c>
      <c r="G191" s="412">
        <f>F191/D191*100</f>
        <v>100</v>
      </c>
      <c r="H191" s="412">
        <f t="shared" si="55"/>
        <v>100</v>
      </c>
      <c r="I191" s="461"/>
      <c r="J191" s="461"/>
      <c r="K191" s="468"/>
      <c r="L191" s="468"/>
      <c r="M191" s="468"/>
    </row>
    <row r="192" spans="1:13" ht="36" x14ac:dyDescent="0.3">
      <c r="A192" s="489" t="s">
        <v>1130</v>
      </c>
      <c r="B192" s="490" t="s">
        <v>1131</v>
      </c>
      <c r="C192" s="429">
        <v>-50.076410000000003</v>
      </c>
      <c r="D192" s="429">
        <v>-50.076410000000003</v>
      </c>
      <c r="E192" s="429">
        <v>-50.076410000000003</v>
      </c>
      <c r="F192" s="429">
        <v>-74.782470000000004</v>
      </c>
      <c r="G192" s="412">
        <f t="shared" ref="G192:G196" si="56">F192/D192*100</f>
        <v>149.33672361896549</v>
      </c>
      <c r="H192" s="412">
        <f t="shared" si="55"/>
        <v>149.33672361896549</v>
      </c>
      <c r="I192" s="461"/>
      <c r="J192" s="461"/>
      <c r="K192" s="468"/>
      <c r="L192" s="468"/>
      <c r="M192" s="468"/>
    </row>
    <row r="193" spans="1:13" ht="72" x14ac:dyDescent="0.3">
      <c r="A193" s="489" t="s">
        <v>1132</v>
      </c>
      <c r="B193" s="490" t="s">
        <v>1133</v>
      </c>
      <c r="C193" s="429">
        <v>-21.728680000000001</v>
      </c>
      <c r="D193" s="429">
        <v>-21.728680000000001</v>
      </c>
      <c r="E193" s="429">
        <v>-21.728680000000001</v>
      </c>
      <c r="F193" s="429">
        <v>-21.728680000000001</v>
      </c>
      <c r="G193" s="412">
        <f t="shared" si="56"/>
        <v>100</v>
      </c>
      <c r="H193" s="412">
        <f t="shared" si="55"/>
        <v>100</v>
      </c>
      <c r="I193" s="461"/>
      <c r="J193" s="461"/>
      <c r="K193" s="468"/>
      <c r="L193" s="468"/>
      <c r="M193" s="468"/>
    </row>
    <row r="194" spans="1:13" ht="108" x14ac:dyDescent="0.3">
      <c r="A194" s="489" t="s">
        <v>1134</v>
      </c>
      <c r="B194" s="490" t="s">
        <v>1135</v>
      </c>
      <c r="C194" s="429">
        <v>-117.61842</v>
      </c>
      <c r="D194" s="429">
        <v>-117.61842</v>
      </c>
      <c r="E194" s="429">
        <v>-117.61842</v>
      </c>
      <c r="F194" s="429">
        <v>-117.61842</v>
      </c>
      <c r="G194" s="412">
        <f t="shared" si="56"/>
        <v>100</v>
      </c>
      <c r="H194" s="412">
        <f t="shared" si="55"/>
        <v>100</v>
      </c>
      <c r="I194" s="461"/>
      <c r="J194" s="461"/>
      <c r="K194" s="468"/>
      <c r="L194" s="468"/>
      <c r="M194" s="468"/>
    </row>
    <row r="195" spans="1:13" ht="126" x14ac:dyDescent="0.3">
      <c r="A195" s="489" t="s">
        <v>1136</v>
      </c>
      <c r="B195" s="490" t="s">
        <v>1137</v>
      </c>
      <c r="C195" s="429">
        <v>-25.870059999999999</v>
      </c>
      <c r="D195" s="429">
        <v>-25.870059999999999</v>
      </c>
      <c r="E195" s="429">
        <v>-25.870059999999999</v>
      </c>
      <c r="F195" s="429">
        <v>-25.870059999999999</v>
      </c>
      <c r="G195" s="412">
        <f t="shared" si="56"/>
        <v>100</v>
      </c>
      <c r="H195" s="412">
        <f t="shared" si="55"/>
        <v>100</v>
      </c>
      <c r="I195" s="461"/>
      <c r="J195" s="461"/>
      <c r="K195" s="468"/>
      <c r="L195" s="468"/>
      <c r="M195" s="468"/>
    </row>
    <row r="196" spans="1:13" ht="31.2" x14ac:dyDescent="0.3">
      <c r="A196" s="491" t="s">
        <v>1138</v>
      </c>
      <c r="B196" s="457" t="s">
        <v>1139</v>
      </c>
      <c r="C196" s="429">
        <v>-6220.2140399999998</v>
      </c>
      <c r="D196" s="429">
        <v>-6220.2140399999998</v>
      </c>
      <c r="E196" s="429">
        <v>-6220.2140399999998</v>
      </c>
      <c r="F196" s="429">
        <v>-6220.2140399999998</v>
      </c>
      <c r="G196" s="412">
        <f t="shared" si="56"/>
        <v>100</v>
      </c>
      <c r="H196" s="412">
        <f t="shared" si="55"/>
        <v>100</v>
      </c>
      <c r="I196" s="461"/>
      <c r="J196" s="461"/>
      <c r="K196" s="468"/>
      <c r="L196" s="468"/>
      <c r="M196" s="468"/>
    </row>
    <row r="197" spans="1:13" ht="18.600000000000001" thickBot="1" x14ac:dyDescent="0.35">
      <c r="A197" s="492"/>
      <c r="B197" s="493" t="s">
        <v>1140</v>
      </c>
      <c r="C197" s="443">
        <f>C11+C103</f>
        <v>1437137.9240599999</v>
      </c>
      <c r="D197" s="443">
        <f>D11+D103</f>
        <v>1431577.23407</v>
      </c>
      <c r="E197" s="443">
        <f>E11+E103</f>
        <v>303025.17748999997</v>
      </c>
      <c r="F197" s="443">
        <f>F11+F103</f>
        <v>303222.17965999997</v>
      </c>
      <c r="G197" s="444">
        <f>F197/D197*100</f>
        <v>21.180986428369906</v>
      </c>
      <c r="H197" s="444">
        <f t="shared" si="41"/>
        <v>100.06501181572824</v>
      </c>
      <c r="I197" s="448"/>
      <c r="J197" s="448"/>
    </row>
  </sheetData>
  <mergeCells count="12">
    <mergeCell ref="E1:H1"/>
    <mergeCell ref="E2:H2"/>
    <mergeCell ref="F7:F9"/>
    <mergeCell ref="G7:G9"/>
    <mergeCell ref="H7:H9"/>
    <mergeCell ref="D4:H4"/>
    <mergeCell ref="A5:H5"/>
    <mergeCell ref="A7:A9"/>
    <mergeCell ref="B7:B9"/>
    <mergeCell ref="C7:C9"/>
    <mergeCell ref="D7:D9"/>
    <mergeCell ref="E7:E9"/>
  </mergeCells>
  <pageMargins left="0.9055118110236221" right="0.19685039370078741" top="0.19685039370078741" bottom="0.19685039370078741" header="0.31496062992125984" footer="0.31496062992125984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2"/>
  <sheetViews>
    <sheetView view="pageBreakPreview" zoomScale="85" zoomScaleNormal="63" zoomScaleSheetLayoutView="85" workbookViewId="0">
      <pane xSplit="4" ySplit="4" topLeftCell="E5" activePane="bottomRight" state="frozen"/>
      <selection pane="topRight" activeCell="E1" sqref="E1"/>
      <selection pane="bottomLeft" activeCell="A10" sqref="A10"/>
      <selection pane="bottomRight" activeCell="E1" sqref="E1:E5"/>
    </sheetView>
  </sheetViews>
  <sheetFormatPr defaultColWidth="9.109375" defaultRowHeight="14.4" x14ac:dyDescent="0.3"/>
  <cols>
    <col min="1" max="2" width="9.109375" style="1"/>
    <col min="3" max="3" width="14.44140625" style="1" customWidth="1"/>
    <col min="4" max="4" width="7.5546875" style="1" customWidth="1"/>
    <col min="5" max="5" width="77.88671875" style="1" customWidth="1"/>
    <col min="6" max="11" width="15.44140625" style="165" customWidth="1"/>
    <col min="12" max="12" width="9.6640625" style="1" bestFit="1" customWidth="1"/>
    <col min="13" max="16384" width="9.109375" style="1"/>
  </cols>
  <sheetData>
    <row r="1" spans="1:11" ht="15" customHeight="1" x14ac:dyDescent="0.3">
      <c r="C1" s="95"/>
      <c r="D1" s="95"/>
      <c r="E1" s="95"/>
      <c r="F1" s="252"/>
      <c r="G1" s="252"/>
      <c r="H1" s="252"/>
      <c r="I1" s="252"/>
      <c r="J1" s="252"/>
      <c r="K1" s="252"/>
    </row>
    <row r="2" spans="1:11" ht="15" customHeight="1" x14ac:dyDescent="0.3">
      <c r="A2" s="508" t="s">
        <v>807</v>
      </c>
      <c r="B2" s="508"/>
      <c r="C2" s="508"/>
      <c r="D2" s="508"/>
      <c r="E2" s="508"/>
      <c r="F2" s="508"/>
      <c r="G2" s="508"/>
      <c r="H2" s="508"/>
      <c r="I2" s="508"/>
      <c r="J2" s="508"/>
      <c r="K2" s="1"/>
    </row>
    <row r="3" spans="1:11" x14ac:dyDescent="0.3">
      <c r="A3" s="94"/>
      <c r="B3" s="94"/>
      <c r="C3" s="94"/>
      <c r="D3" s="94"/>
      <c r="E3" s="94"/>
      <c r="F3" s="93"/>
      <c r="G3" s="93"/>
      <c r="H3" s="93"/>
      <c r="I3" s="93"/>
      <c r="J3" s="93"/>
      <c r="K3" s="499" t="s">
        <v>514</v>
      </c>
    </row>
    <row r="4" spans="1:11" ht="47.25" customHeight="1" x14ac:dyDescent="0.3">
      <c r="A4" s="92" t="s">
        <v>513</v>
      </c>
      <c r="B4" s="92" t="s">
        <v>512</v>
      </c>
      <c r="C4" s="91" t="s">
        <v>511</v>
      </c>
      <c r="D4" s="91" t="s">
        <v>510</v>
      </c>
      <c r="E4" s="91" t="s">
        <v>661</v>
      </c>
      <c r="F4" s="258" t="s">
        <v>808</v>
      </c>
      <c r="G4" s="258" t="s">
        <v>804</v>
      </c>
      <c r="H4" s="258" t="s">
        <v>805</v>
      </c>
      <c r="I4" s="258" t="s">
        <v>806</v>
      </c>
      <c r="J4" s="258" t="s">
        <v>802</v>
      </c>
      <c r="K4" s="258" t="s">
        <v>803</v>
      </c>
    </row>
    <row r="5" spans="1:11" x14ac:dyDescent="0.3">
      <c r="A5" s="30">
        <v>601</v>
      </c>
      <c r="B5" s="30"/>
      <c r="C5" s="30"/>
      <c r="D5" s="30"/>
      <c r="E5" s="29" t="s">
        <v>509</v>
      </c>
      <c r="F5" s="275">
        <f>F6+F105+F114+F165+F278+F397+F413+F391+F468</f>
        <v>685392.46417000005</v>
      </c>
      <c r="G5" s="275">
        <f>G6+G105+G114+G165+G278+G397+G413+G391+G468</f>
        <v>715786.39542999992</v>
      </c>
      <c r="H5" s="275">
        <f>H6+H105+H114+H165+H278+H397+H413+H391+H468</f>
        <v>118074.75768</v>
      </c>
      <c r="I5" s="275">
        <f>I6+I105+I114+I165+I278+I397+I413+I391+I468</f>
        <v>117560.17652000001</v>
      </c>
      <c r="J5" s="295">
        <f>I5/G5*100</f>
        <v>16.42391882139324</v>
      </c>
      <c r="K5" s="295">
        <f>I5/H5*100</f>
        <v>99.564190373869252</v>
      </c>
    </row>
    <row r="6" spans="1:11" x14ac:dyDescent="0.3">
      <c r="A6" s="15"/>
      <c r="B6" s="17" t="s">
        <v>40</v>
      </c>
      <c r="C6" s="16"/>
      <c r="D6" s="15"/>
      <c r="E6" s="14" t="s">
        <v>39</v>
      </c>
      <c r="F6" s="276">
        <f t="shared" ref="F6:I6" si="0">F7+F14+F51+F58</f>
        <v>125123.56226999998</v>
      </c>
      <c r="G6" s="276">
        <f t="shared" si="0"/>
        <v>125407.67726999999</v>
      </c>
      <c r="H6" s="276">
        <f t="shared" si="0"/>
        <v>24001.282149999999</v>
      </c>
      <c r="I6" s="276">
        <f t="shared" si="0"/>
        <v>23714.1944</v>
      </c>
      <c r="J6" s="296">
        <f t="shared" ref="J6:J69" si="1">I6/G6*100</f>
        <v>18.909683136020337</v>
      </c>
      <c r="K6" s="296">
        <f t="shared" ref="K6:K69" si="2">I6/H6*100</f>
        <v>98.803864942690154</v>
      </c>
    </row>
    <row r="7" spans="1:11" ht="26.4" x14ac:dyDescent="0.3">
      <c r="A7" s="15"/>
      <c r="B7" s="17" t="s">
        <v>508</v>
      </c>
      <c r="C7" s="16"/>
      <c r="D7" s="15"/>
      <c r="E7" s="14" t="s">
        <v>507</v>
      </c>
      <c r="F7" s="276">
        <f t="shared" ref="F7:I12" si="3">F8</f>
        <v>4063.9</v>
      </c>
      <c r="G7" s="276">
        <f t="shared" si="3"/>
        <v>4063.9</v>
      </c>
      <c r="H7" s="276">
        <f t="shared" si="3"/>
        <v>600</v>
      </c>
      <c r="I7" s="276">
        <f t="shared" si="3"/>
        <v>583.69272999999998</v>
      </c>
      <c r="J7" s="296">
        <f t="shared" si="1"/>
        <v>14.362871379709146</v>
      </c>
      <c r="K7" s="296">
        <f t="shared" si="2"/>
        <v>97.282121666666669</v>
      </c>
    </row>
    <row r="8" spans="1:11" x14ac:dyDescent="0.3">
      <c r="A8" s="15"/>
      <c r="B8" s="17"/>
      <c r="C8" s="86" t="s">
        <v>36</v>
      </c>
      <c r="D8" s="90"/>
      <c r="E8" s="89" t="s">
        <v>35</v>
      </c>
      <c r="F8" s="276">
        <f t="shared" si="3"/>
        <v>4063.9</v>
      </c>
      <c r="G8" s="276">
        <f t="shared" si="3"/>
        <v>4063.9</v>
      </c>
      <c r="H8" s="276">
        <f t="shared" si="3"/>
        <v>600</v>
      </c>
      <c r="I8" s="276">
        <f t="shared" si="3"/>
        <v>583.69272999999998</v>
      </c>
      <c r="J8" s="296">
        <f t="shared" si="1"/>
        <v>14.362871379709146</v>
      </c>
      <c r="K8" s="296">
        <f t="shared" si="2"/>
        <v>97.282121666666669</v>
      </c>
    </row>
    <row r="9" spans="1:11" ht="26.4" x14ac:dyDescent="0.3">
      <c r="A9" s="44"/>
      <c r="B9" s="25"/>
      <c r="C9" s="26" t="s">
        <v>34</v>
      </c>
      <c r="D9" s="25"/>
      <c r="E9" s="24" t="s">
        <v>33</v>
      </c>
      <c r="F9" s="277">
        <f t="shared" si="3"/>
        <v>4063.9</v>
      </c>
      <c r="G9" s="277">
        <f t="shared" si="3"/>
        <v>4063.9</v>
      </c>
      <c r="H9" s="277">
        <f t="shared" si="3"/>
        <v>600</v>
      </c>
      <c r="I9" s="277">
        <f t="shared" si="3"/>
        <v>583.69272999999998</v>
      </c>
      <c r="J9" s="297">
        <f t="shared" si="1"/>
        <v>14.362871379709146</v>
      </c>
      <c r="K9" s="297">
        <f t="shared" si="2"/>
        <v>97.282121666666669</v>
      </c>
    </row>
    <row r="10" spans="1:11" ht="27" x14ac:dyDescent="0.3">
      <c r="A10" s="23"/>
      <c r="B10" s="23"/>
      <c r="C10" s="23" t="s">
        <v>32</v>
      </c>
      <c r="D10" s="23"/>
      <c r="E10" s="22" t="s">
        <v>31</v>
      </c>
      <c r="F10" s="278">
        <f t="shared" si="3"/>
        <v>4063.9</v>
      </c>
      <c r="G10" s="278">
        <f t="shared" si="3"/>
        <v>4063.9</v>
      </c>
      <c r="H10" s="278">
        <f t="shared" si="3"/>
        <v>600</v>
      </c>
      <c r="I10" s="278">
        <f t="shared" si="3"/>
        <v>583.69272999999998</v>
      </c>
      <c r="J10" s="298">
        <f t="shared" si="1"/>
        <v>14.362871379709146</v>
      </c>
      <c r="K10" s="298">
        <f t="shared" si="2"/>
        <v>97.282121666666669</v>
      </c>
    </row>
    <row r="11" spans="1:11" ht="40.200000000000003" x14ac:dyDescent="0.3">
      <c r="A11" s="104"/>
      <c r="B11" s="104"/>
      <c r="C11" s="104" t="s">
        <v>30</v>
      </c>
      <c r="D11" s="104"/>
      <c r="E11" s="105" t="s">
        <v>29</v>
      </c>
      <c r="F11" s="279">
        <f t="shared" si="3"/>
        <v>4063.9</v>
      </c>
      <c r="G11" s="279">
        <f t="shared" si="3"/>
        <v>4063.9</v>
      </c>
      <c r="H11" s="279">
        <f t="shared" si="3"/>
        <v>600</v>
      </c>
      <c r="I11" s="279">
        <f t="shared" si="3"/>
        <v>583.69272999999998</v>
      </c>
      <c r="J11" s="299">
        <f t="shared" si="1"/>
        <v>14.362871379709146</v>
      </c>
      <c r="K11" s="299">
        <f t="shared" si="2"/>
        <v>97.282121666666669</v>
      </c>
    </row>
    <row r="12" spans="1:11" ht="27" x14ac:dyDescent="0.3">
      <c r="A12" s="7"/>
      <c r="B12" s="7"/>
      <c r="C12" s="6" t="s">
        <v>506</v>
      </c>
      <c r="D12" s="6"/>
      <c r="E12" s="5" t="s">
        <v>505</v>
      </c>
      <c r="F12" s="280">
        <f t="shared" si="3"/>
        <v>4063.9</v>
      </c>
      <c r="G12" s="280">
        <f t="shared" si="3"/>
        <v>4063.9</v>
      </c>
      <c r="H12" s="280">
        <f t="shared" si="3"/>
        <v>600</v>
      </c>
      <c r="I12" s="280">
        <f t="shared" si="3"/>
        <v>583.69272999999998</v>
      </c>
      <c r="J12" s="300">
        <f t="shared" si="1"/>
        <v>14.362871379709146</v>
      </c>
      <c r="K12" s="300">
        <f t="shared" si="2"/>
        <v>97.282121666666669</v>
      </c>
    </row>
    <row r="13" spans="1:11" ht="40.200000000000003" x14ac:dyDescent="0.3">
      <c r="A13" s="7"/>
      <c r="B13" s="7"/>
      <c r="C13" s="6"/>
      <c r="D13" s="6" t="s">
        <v>2</v>
      </c>
      <c r="E13" s="5" t="s">
        <v>1</v>
      </c>
      <c r="F13" s="284">
        <v>4063.9</v>
      </c>
      <c r="G13" s="284">
        <v>4063.9</v>
      </c>
      <c r="H13" s="284">
        <v>600</v>
      </c>
      <c r="I13" s="271">
        <v>583.69272999999998</v>
      </c>
      <c r="J13" s="301">
        <f t="shared" si="1"/>
        <v>14.362871379709146</v>
      </c>
      <c r="K13" s="301">
        <f t="shared" si="2"/>
        <v>97.282121666666669</v>
      </c>
    </row>
    <row r="14" spans="1:11" s="61" customFormat="1" ht="40.200000000000003" x14ac:dyDescent="0.3">
      <c r="A14" s="87"/>
      <c r="B14" s="17" t="s">
        <v>504</v>
      </c>
      <c r="C14" s="49"/>
      <c r="D14" s="49"/>
      <c r="E14" s="85" t="s">
        <v>503</v>
      </c>
      <c r="F14" s="281">
        <f t="shared" ref="F14:I14" si="4">F15+F45</f>
        <v>62179.199999999997</v>
      </c>
      <c r="G14" s="281">
        <f t="shared" si="4"/>
        <v>62134.654999999999</v>
      </c>
      <c r="H14" s="281">
        <f t="shared" si="4"/>
        <v>9443.0221500000007</v>
      </c>
      <c r="I14" s="281">
        <f t="shared" si="4"/>
        <v>9346.0661500000006</v>
      </c>
      <c r="J14" s="302">
        <f t="shared" si="1"/>
        <v>15.04163200069269</v>
      </c>
      <c r="K14" s="302">
        <f t="shared" si="2"/>
        <v>98.973252434868016</v>
      </c>
    </row>
    <row r="15" spans="1:11" s="61" customFormat="1" x14ac:dyDescent="0.3">
      <c r="A15" s="87"/>
      <c r="B15" s="17"/>
      <c r="C15" s="86" t="s">
        <v>36</v>
      </c>
      <c r="D15" s="90"/>
      <c r="E15" s="89" t="s">
        <v>35</v>
      </c>
      <c r="F15" s="281">
        <f t="shared" ref="F15:I15" si="5">F16+F37</f>
        <v>62036.899999999994</v>
      </c>
      <c r="G15" s="281">
        <f t="shared" si="5"/>
        <v>61992.354999999996</v>
      </c>
      <c r="H15" s="281">
        <f t="shared" si="5"/>
        <v>9443.0221500000007</v>
      </c>
      <c r="I15" s="281">
        <f t="shared" si="5"/>
        <v>9346.0661500000006</v>
      </c>
      <c r="J15" s="302">
        <f t="shared" si="1"/>
        <v>15.076159229634042</v>
      </c>
      <c r="K15" s="302">
        <f t="shared" si="2"/>
        <v>98.973252434868016</v>
      </c>
    </row>
    <row r="16" spans="1:11" ht="26.4" x14ac:dyDescent="0.3">
      <c r="A16" s="44"/>
      <c r="B16" s="25"/>
      <c r="C16" s="26" t="s">
        <v>34</v>
      </c>
      <c r="D16" s="25"/>
      <c r="E16" s="24" t="s">
        <v>609</v>
      </c>
      <c r="F16" s="277">
        <f t="shared" ref="F16:I16" si="6">F17+F22</f>
        <v>61937.7</v>
      </c>
      <c r="G16" s="277">
        <f t="shared" si="6"/>
        <v>61869.7</v>
      </c>
      <c r="H16" s="277">
        <f t="shared" si="6"/>
        <v>9423.32215</v>
      </c>
      <c r="I16" s="277">
        <f t="shared" si="6"/>
        <v>9326.3661499999998</v>
      </c>
      <c r="J16" s="297">
        <f t="shared" si="1"/>
        <v>15.074206194631619</v>
      </c>
      <c r="K16" s="297">
        <f t="shared" si="2"/>
        <v>98.971105959695961</v>
      </c>
    </row>
    <row r="17" spans="1:11" ht="27" x14ac:dyDescent="0.3">
      <c r="A17" s="23"/>
      <c r="B17" s="23"/>
      <c r="C17" s="23" t="s">
        <v>32</v>
      </c>
      <c r="D17" s="23"/>
      <c r="E17" s="22" t="s">
        <v>31</v>
      </c>
      <c r="F17" s="278">
        <f t="shared" ref="F17:I18" si="7">F18</f>
        <v>59648.7</v>
      </c>
      <c r="G17" s="278">
        <f t="shared" si="7"/>
        <v>59580.7</v>
      </c>
      <c r="H17" s="278">
        <f t="shared" si="7"/>
        <v>9000</v>
      </c>
      <c r="I17" s="278">
        <f t="shared" si="7"/>
        <v>8903.0439999999999</v>
      </c>
      <c r="J17" s="298">
        <f t="shared" si="1"/>
        <v>14.942832158735966</v>
      </c>
      <c r="K17" s="298">
        <f t="shared" si="2"/>
        <v>98.922711111111113</v>
      </c>
    </row>
    <row r="18" spans="1:11" ht="40.200000000000003" x14ac:dyDescent="0.3">
      <c r="A18" s="104"/>
      <c r="B18" s="104"/>
      <c r="C18" s="104" t="s">
        <v>30</v>
      </c>
      <c r="D18" s="104"/>
      <c r="E18" s="105" t="s">
        <v>29</v>
      </c>
      <c r="F18" s="279">
        <f t="shared" si="7"/>
        <v>59648.7</v>
      </c>
      <c r="G18" s="279">
        <f t="shared" si="7"/>
        <v>59580.7</v>
      </c>
      <c r="H18" s="279">
        <f t="shared" si="7"/>
        <v>9000</v>
      </c>
      <c r="I18" s="279">
        <f t="shared" si="7"/>
        <v>8903.0439999999999</v>
      </c>
      <c r="J18" s="299">
        <f t="shared" si="1"/>
        <v>14.942832158735966</v>
      </c>
      <c r="K18" s="299">
        <f t="shared" si="2"/>
        <v>98.922711111111113</v>
      </c>
    </row>
    <row r="19" spans="1:11" ht="26.4" x14ac:dyDescent="0.3">
      <c r="A19" s="7"/>
      <c r="B19" s="7"/>
      <c r="C19" s="6" t="s">
        <v>28</v>
      </c>
      <c r="D19" s="6"/>
      <c r="E19" s="8" t="s">
        <v>27</v>
      </c>
      <c r="F19" s="282">
        <f t="shared" ref="F19:I19" si="8">F20+F21</f>
        <v>59648.7</v>
      </c>
      <c r="G19" s="282">
        <f t="shared" si="8"/>
        <v>59580.7</v>
      </c>
      <c r="H19" s="282">
        <f t="shared" si="8"/>
        <v>9000</v>
      </c>
      <c r="I19" s="282">
        <f t="shared" si="8"/>
        <v>8903.0439999999999</v>
      </c>
      <c r="J19" s="303">
        <f t="shared" si="1"/>
        <v>14.942832158735966</v>
      </c>
      <c r="K19" s="303">
        <f t="shared" si="2"/>
        <v>98.922711111111113</v>
      </c>
    </row>
    <row r="20" spans="1:11" ht="40.200000000000003" x14ac:dyDescent="0.3">
      <c r="A20" s="7"/>
      <c r="B20" s="7"/>
      <c r="C20" s="6"/>
      <c r="D20" s="6" t="s">
        <v>2</v>
      </c>
      <c r="E20" s="5" t="s">
        <v>1</v>
      </c>
      <c r="F20" s="282">
        <f>56155.7+663.6</f>
        <v>56819.299999999996</v>
      </c>
      <c r="G20" s="271">
        <v>56840.630129999998</v>
      </c>
      <c r="H20" s="282">
        <v>8600</v>
      </c>
      <c r="I20" s="271">
        <v>8511.3942800000004</v>
      </c>
      <c r="J20" s="303">
        <f t="shared" si="1"/>
        <v>14.974137796385476</v>
      </c>
      <c r="K20" s="303">
        <f t="shared" si="2"/>
        <v>98.969700930232563</v>
      </c>
    </row>
    <row r="21" spans="1:11" x14ac:dyDescent="0.3">
      <c r="A21" s="7"/>
      <c r="B21" s="7"/>
      <c r="C21" s="6"/>
      <c r="D21" s="6" t="s">
        <v>12</v>
      </c>
      <c r="E21" s="5" t="s">
        <v>11</v>
      </c>
      <c r="F21" s="282">
        <v>2829.3999999999996</v>
      </c>
      <c r="G21" s="271">
        <v>2740.0698699999998</v>
      </c>
      <c r="H21" s="282">
        <v>400</v>
      </c>
      <c r="I21" s="271">
        <v>391.64972</v>
      </c>
      <c r="J21" s="303">
        <f t="shared" si="1"/>
        <v>14.293420919226415</v>
      </c>
      <c r="K21" s="303">
        <f t="shared" si="2"/>
        <v>97.912430000000001</v>
      </c>
    </row>
    <row r="22" spans="1:11" ht="40.200000000000003" x14ac:dyDescent="0.3">
      <c r="A22" s="23"/>
      <c r="B22" s="23"/>
      <c r="C22" s="23" t="s">
        <v>455</v>
      </c>
      <c r="D22" s="23"/>
      <c r="E22" s="42" t="s">
        <v>477</v>
      </c>
      <c r="F22" s="278">
        <f>F23</f>
        <v>2289.0000000000005</v>
      </c>
      <c r="G22" s="278">
        <f t="shared" ref="G22:I22" si="9">G23</f>
        <v>2289.0000000000005</v>
      </c>
      <c r="H22" s="278">
        <f t="shared" si="9"/>
        <v>423.32214999999997</v>
      </c>
      <c r="I22" s="278">
        <f t="shared" si="9"/>
        <v>423.32214999999997</v>
      </c>
      <c r="J22" s="298">
        <f t="shared" si="1"/>
        <v>18.493759283529918</v>
      </c>
      <c r="K22" s="298">
        <f t="shared" si="2"/>
        <v>100</v>
      </c>
    </row>
    <row r="23" spans="1:11" ht="27" x14ac:dyDescent="0.3">
      <c r="A23" s="104"/>
      <c r="B23" s="104"/>
      <c r="C23" s="104" t="s">
        <v>453</v>
      </c>
      <c r="D23" s="108"/>
      <c r="E23" s="105" t="s">
        <v>476</v>
      </c>
      <c r="F23" s="279">
        <f>F24+F27+F30+F32+F35</f>
        <v>2289.0000000000005</v>
      </c>
      <c r="G23" s="279">
        <f t="shared" ref="G23:I23" si="10">G24+G27+G30+G32+G35</f>
        <v>2289.0000000000005</v>
      </c>
      <c r="H23" s="279">
        <f t="shared" si="10"/>
        <v>423.32214999999997</v>
      </c>
      <c r="I23" s="279">
        <f t="shared" si="10"/>
        <v>423.32214999999997</v>
      </c>
      <c r="J23" s="299">
        <f t="shared" si="1"/>
        <v>18.493759283529918</v>
      </c>
      <c r="K23" s="299">
        <f t="shared" si="2"/>
        <v>100</v>
      </c>
    </row>
    <row r="24" spans="1:11" ht="27" x14ac:dyDescent="0.3">
      <c r="A24" s="7"/>
      <c r="B24" s="7"/>
      <c r="C24" s="6" t="s">
        <v>502</v>
      </c>
      <c r="D24" s="6"/>
      <c r="E24" s="51" t="s">
        <v>501</v>
      </c>
      <c r="F24" s="283">
        <f>SUM(F25:F26)</f>
        <v>1474.7</v>
      </c>
      <c r="G24" s="283">
        <f t="shared" ref="G24:I24" si="11">SUM(G25:G26)</f>
        <v>1474.7</v>
      </c>
      <c r="H24" s="283">
        <f t="shared" si="11"/>
        <v>275.08580000000001</v>
      </c>
      <c r="I24" s="283">
        <f t="shared" si="11"/>
        <v>275.08580000000001</v>
      </c>
      <c r="J24" s="304">
        <f t="shared" si="1"/>
        <v>18.653678714314776</v>
      </c>
      <c r="K24" s="304">
        <f t="shared" si="2"/>
        <v>100</v>
      </c>
    </row>
    <row r="25" spans="1:11" ht="40.200000000000003" x14ac:dyDescent="0.3">
      <c r="A25" s="7"/>
      <c r="B25" s="7"/>
      <c r="C25" s="6"/>
      <c r="D25" s="6" t="s">
        <v>2</v>
      </c>
      <c r="E25" s="5" t="s">
        <v>1</v>
      </c>
      <c r="F25" s="285">
        <v>1344.2</v>
      </c>
      <c r="G25" s="285">
        <v>1344.2</v>
      </c>
      <c r="H25" s="271">
        <v>256.19294000000002</v>
      </c>
      <c r="I25" s="271">
        <v>256.19294000000002</v>
      </c>
      <c r="J25" s="305">
        <f t="shared" si="1"/>
        <v>19.059138521053416</v>
      </c>
      <c r="K25" s="305">
        <f t="shared" si="2"/>
        <v>100</v>
      </c>
    </row>
    <row r="26" spans="1:11" x14ac:dyDescent="0.3">
      <c r="A26" s="7"/>
      <c r="B26" s="7"/>
      <c r="C26" s="6"/>
      <c r="D26" s="6" t="s">
        <v>12</v>
      </c>
      <c r="E26" s="5" t="s">
        <v>11</v>
      </c>
      <c r="F26" s="285">
        <v>130.5</v>
      </c>
      <c r="G26" s="285">
        <v>130.5</v>
      </c>
      <c r="H26" s="271">
        <v>18.892859999999999</v>
      </c>
      <c r="I26" s="271">
        <v>18.892859999999999</v>
      </c>
      <c r="J26" s="305">
        <f t="shared" si="1"/>
        <v>14.477287356321838</v>
      </c>
      <c r="K26" s="305">
        <f t="shared" si="2"/>
        <v>100</v>
      </c>
    </row>
    <row r="27" spans="1:11" ht="27" x14ac:dyDescent="0.3">
      <c r="A27" s="7"/>
      <c r="B27" s="7"/>
      <c r="C27" s="6" t="s">
        <v>577</v>
      </c>
      <c r="D27" s="6"/>
      <c r="E27" s="51" t="s">
        <v>500</v>
      </c>
      <c r="F27" s="283">
        <f>SUM(F28:F29)</f>
        <v>696.6</v>
      </c>
      <c r="G27" s="283">
        <f t="shared" ref="G27:I27" si="12">SUM(G28:G29)</f>
        <v>696.6</v>
      </c>
      <c r="H27" s="283">
        <f t="shared" si="12"/>
        <v>147.89574999999999</v>
      </c>
      <c r="I27" s="283">
        <f t="shared" si="12"/>
        <v>147.89574999999999</v>
      </c>
      <c r="J27" s="304">
        <f t="shared" si="1"/>
        <v>21.231086706861898</v>
      </c>
      <c r="K27" s="304">
        <f t="shared" si="2"/>
        <v>100</v>
      </c>
    </row>
    <row r="28" spans="1:11" ht="40.200000000000003" x14ac:dyDescent="0.3">
      <c r="A28" s="7"/>
      <c r="B28" s="7"/>
      <c r="C28" s="6"/>
      <c r="D28" s="6" t="s">
        <v>2</v>
      </c>
      <c r="E28" s="5" t="s">
        <v>1</v>
      </c>
      <c r="F28" s="284">
        <v>660.5</v>
      </c>
      <c r="G28" s="284">
        <v>660.5</v>
      </c>
      <c r="H28" s="271">
        <v>121.09775</v>
      </c>
      <c r="I28" s="271">
        <v>121.09775</v>
      </c>
      <c r="J28" s="301">
        <f t="shared" si="1"/>
        <v>18.334254352763061</v>
      </c>
      <c r="K28" s="301">
        <f t="shared" si="2"/>
        <v>100</v>
      </c>
    </row>
    <row r="29" spans="1:11" x14ac:dyDescent="0.3">
      <c r="A29" s="7"/>
      <c r="B29" s="7"/>
      <c r="C29" s="6"/>
      <c r="D29" s="6" t="s">
        <v>12</v>
      </c>
      <c r="E29" s="5" t="s">
        <v>11</v>
      </c>
      <c r="F29" s="284">
        <v>36.1</v>
      </c>
      <c r="G29" s="284">
        <v>36.1</v>
      </c>
      <c r="H29" s="271">
        <v>26.797999999999998</v>
      </c>
      <c r="I29" s="271">
        <v>26.797999999999998</v>
      </c>
      <c r="J29" s="301">
        <f t="shared" si="1"/>
        <v>74.232686980609401</v>
      </c>
      <c r="K29" s="301">
        <f t="shared" si="2"/>
        <v>100</v>
      </c>
    </row>
    <row r="30" spans="1:11" x14ac:dyDescent="0.3">
      <c r="A30" s="7"/>
      <c r="B30" s="7"/>
      <c r="C30" s="6" t="s">
        <v>499</v>
      </c>
      <c r="D30" s="6"/>
      <c r="E30" s="51" t="s">
        <v>498</v>
      </c>
      <c r="F30" s="283">
        <f>F31</f>
        <v>20.9</v>
      </c>
      <c r="G30" s="283">
        <f t="shared" ref="G30:I30" si="13">G31</f>
        <v>20.9</v>
      </c>
      <c r="H30" s="283">
        <f t="shared" si="13"/>
        <v>0</v>
      </c>
      <c r="I30" s="283">
        <f t="shared" si="13"/>
        <v>0</v>
      </c>
      <c r="J30" s="304">
        <f t="shared" si="1"/>
        <v>0</v>
      </c>
      <c r="K30" s="304"/>
    </row>
    <row r="31" spans="1:11" x14ac:dyDescent="0.3">
      <c r="A31" s="7"/>
      <c r="B31" s="7"/>
      <c r="C31" s="6"/>
      <c r="D31" s="6" t="s">
        <v>12</v>
      </c>
      <c r="E31" s="5" t="s">
        <v>11</v>
      </c>
      <c r="F31" s="283">
        <v>20.9</v>
      </c>
      <c r="G31" s="283">
        <v>20.9</v>
      </c>
      <c r="H31" s="283">
        <v>0</v>
      </c>
      <c r="I31" s="283">
        <v>0</v>
      </c>
      <c r="J31" s="304">
        <f t="shared" si="1"/>
        <v>0</v>
      </c>
      <c r="K31" s="304"/>
    </row>
    <row r="32" spans="1:11" ht="27" x14ac:dyDescent="0.3">
      <c r="A32" s="7"/>
      <c r="B32" s="7"/>
      <c r="C32" s="6" t="s">
        <v>497</v>
      </c>
      <c r="D32" s="6"/>
      <c r="E32" s="5" t="s">
        <v>496</v>
      </c>
      <c r="F32" s="283">
        <f>SUM(F33:F34)</f>
        <v>79.3</v>
      </c>
      <c r="G32" s="283">
        <f t="shared" ref="G32:I32" si="14">SUM(G33:G34)</f>
        <v>79.3</v>
      </c>
      <c r="H32" s="283">
        <f t="shared" si="14"/>
        <v>0.34060000000000001</v>
      </c>
      <c r="I32" s="283">
        <f t="shared" si="14"/>
        <v>0.34060000000000001</v>
      </c>
      <c r="J32" s="304">
        <f t="shared" si="1"/>
        <v>0.42950819672131152</v>
      </c>
      <c r="K32" s="304">
        <f t="shared" si="2"/>
        <v>100</v>
      </c>
    </row>
    <row r="33" spans="1:11" ht="40.200000000000003" x14ac:dyDescent="0.3">
      <c r="A33" s="7"/>
      <c r="B33" s="7"/>
      <c r="C33" s="6"/>
      <c r="D33" s="6" t="s">
        <v>2</v>
      </c>
      <c r="E33" s="5" t="s">
        <v>1</v>
      </c>
      <c r="F33" s="284">
        <v>23</v>
      </c>
      <c r="G33" s="284">
        <v>23</v>
      </c>
      <c r="H33" s="284">
        <v>0</v>
      </c>
      <c r="I33" s="284">
        <v>0</v>
      </c>
      <c r="J33" s="301">
        <f t="shared" si="1"/>
        <v>0</v>
      </c>
      <c r="K33" s="301"/>
    </row>
    <row r="34" spans="1:11" x14ac:dyDescent="0.3">
      <c r="A34" s="7"/>
      <c r="B34" s="7"/>
      <c r="C34" s="6"/>
      <c r="D34" s="6" t="s">
        <v>12</v>
      </c>
      <c r="E34" s="5" t="s">
        <v>11</v>
      </c>
      <c r="F34" s="284">
        <v>56.3</v>
      </c>
      <c r="G34" s="284">
        <v>56.3</v>
      </c>
      <c r="H34" s="271">
        <v>0.34060000000000001</v>
      </c>
      <c r="I34" s="271">
        <v>0.34060000000000001</v>
      </c>
      <c r="J34" s="301">
        <f t="shared" si="1"/>
        <v>0.60497335701598587</v>
      </c>
      <c r="K34" s="301">
        <f t="shared" si="2"/>
        <v>100</v>
      </c>
    </row>
    <row r="35" spans="1:11" ht="40.200000000000003" x14ac:dyDescent="0.3">
      <c r="A35" s="7"/>
      <c r="B35" s="7"/>
      <c r="C35" s="6" t="s">
        <v>495</v>
      </c>
      <c r="D35" s="6"/>
      <c r="E35" s="51" t="s">
        <v>494</v>
      </c>
      <c r="F35" s="283">
        <f>F36</f>
        <v>17.5</v>
      </c>
      <c r="G35" s="283">
        <f t="shared" ref="G35:I35" si="15">G36</f>
        <v>17.5</v>
      </c>
      <c r="H35" s="283">
        <f t="shared" si="15"/>
        <v>0</v>
      </c>
      <c r="I35" s="283">
        <f t="shared" si="15"/>
        <v>0</v>
      </c>
      <c r="J35" s="304">
        <f t="shared" si="1"/>
        <v>0</v>
      </c>
      <c r="K35" s="304"/>
    </row>
    <row r="36" spans="1:11" x14ac:dyDescent="0.3">
      <c r="A36" s="7"/>
      <c r="B36" s="7"/>
      <c r="C36" s="6"/>
      <c r="D36" s="6" t="s">
        <v>12</v>
      </c>
      <c r="E36" s="5" t="s">
        <v>11</v>
      </c>
      <c r="F36" s="285">
        <v>17.5</v>
      </c>
      <c r="G36" s="285">
        <v>17.5</v>
      </c>
      <c r="H36" s="285">
        <v>0</v>
      </c>
      <c r="I36" s="285">
        <v>0</v>
      </c>
      <c r="J36" s="305">
        <f t="shared" si="1"/>
        <v>0</v>
      </c>
      <c r="K36" s="305"/>
    </row>
    <row r="37" spans="1:11" ht="26.4" x14ac:dyDescent="0.3">
      <c r="A37" s="44"/>
      <c r="B37" s="25"/>
      <c r="C37" s="26" t="s">
        <v>241</v>
      </c>
      <c r="D37" s="25"/>
      <c r="E37" s="24" t="s">
        <v>240</v>
      </c>
      <c r="F37" s="277">
        <f>F41</f>
        <v>99.2</v>
      </c>
      <c r="G37" s="277">
        <f>G41+G38</f>
        <v>122.655</v>
      </c>
      <c r="H37" s="277">
        <f>H41</f>
        <v>19.7</v>
      </c>
      <c r="I37" s="277">
        <f>I41</f>
        <v>19.7</v>
      </c>
      <c r="J37" s="297">
        <f t="shared" si="1"/>
        <v>16.061310178957235</v>
      </c>
      <c r="K37" s="297">
        <f t="shared" si="2"/>
        <v>100</v>
      </c>
    </row>
    <row r="38" spans="1:11" ht="27" x14ac:dyDescent="0.3">
      <c r="A38" s="104"/>
      <c r="B38" s="104"/>
      <c r="C38" s="104" t="s">
        <v>639</v>
      </c>
      <c r="D38" s="104"/>
      <c r="E38" s="105" t="s">
        <v>809</v>
      </c>
      <c r="F38" s="279">
        <f t="shared" ref="F38:I38" si="16">F39</f>
        <v>0</v>
      </c>
      <c r="G38" s="279">
        <f t="shared" si="16"/>
        <v>23.454999999999998</v>
      </c>
      <c r="H38" s="279">
        <f t="shared" si="16"/>
        <v>0</v>
      </c>
      <c r="I38" s="279">
        <f t="shared" si="16"/>
        <v>0</v>
      </c>
      <c r="J38" s="299">
        <f t="shared" si="1"/>
        <v>0</v>
      </c>
      <c r="K38" s="299"/>
    </row>
    <row r="39" spans="1:11" ht="26.4" x14ac:dyDescent="0.3">
      <c r="A39" s="7"/>
      <c r="B39" s="7"/>
      <c r="C39" s="6" t="s">
        <v>659</v>
      </c>
      <c r="D39" s="6"/>
      <c r="E39" s="8" t="s">
        <v>631</v>
      </c>
      <c r="F39" s="280"/>
      <c r="G39" s="280">
        <f>G40</f>
        <v>23.454999999999998</v>
      </c>
      <c r="H39" s="280">
        <f>H40</f>
        <v>0</v>
      </c>
      <c r="I39" s="280">
        <f>I40</f>
        <v>0</v>
      </c>
      <c r="J39" s="300">
        <f t="shared" si="1"/>
        <v>0</v>
      </c>
      <c r="K39" s="300"/>
    </row>
    <row r="40" spans="1:11" ht="40.200000000000003" x14ac:dyDescent="0.3">
      <c r="A40" s="7"/>
      <c r="B40" s="7"/>
      <c r="C40" s="6"/>
      <c r="D40" s="6" t="s">
        <v>2</v>
      </c>
      <c r="E40" s="5" t="s">
        <v>1</v>
      </c>
      <c r="F40" s="284"/>
      <c r="G40" s="284">
        <v>23.454999999999998</v>
      </c>
      <c r="H40" s="284">
        <v>0</v>
      </c>
      <c r="I40" s="284">
        <v>0</v>
      </c>
      <c r="J40" s="301">
        <f t="shared" si="1"/>
        <v>0</v>
      </c>
      <c r="K40" s="301"/>
    </row>
    <row r="41" spans="1:11" ht="40.200000000000003" x14ac:dyDescent="0.3">
      <c r="A41" s="104"/>
      <c r="B41" s="104"/>
      <c r="C41" s="104" t="s">
        <v>239</v>
      </c>
      <c r="D41" s="104"/>
      <c r="E41" s="105" t="s">
        <v>238</v>
      </c>
      <c r="F41" s="279">
        <f t="shared" ref="F41:I41" si="17">F42</f>
        <v>99.2</v>
      </c>
      <c r="G41" s="279">
        <f t="shared" si="17"/>
        <v>99.2</v>
      </c>
      <c r="H41" s="279">
        <f t="shared" si="17"/>
        <v>19.7</v>
      </c>
      <c r="I41" s="279">
        <f t="shared" si="17"/>
        <v>19.7</v>
      </c>
      <c r="J41" s="299">
        <f t="shared" si="1"/>
        <v>19.858870967741936</v>
      </c>
      <c r="K41" s="299">
        <f t="shared" si="2"/>
        <v>100</v>
      </c>
    </row>
    <row r="42" spans="1:11" ht="39.6" x14ac:dyDescent="0.3">
      <c r="A42" s="7"/>
      <c r="B42" s="7"/>
      <c r="C42" s="6" t="s">
        <v>493</v>
      </c>
      <c r="D42" s="6"/>
      <c r="E42" s="8" t="s">
        <v>492</v>
      </c>
      <c r="F42" s="280">
        <f>F43+F44</f>
        <v>99.2</v>
      </c>
      <c r="G42" s="280">
        <f t="shared" ref="G42:I42" si="18">G43+G44</f>
        <v>99.2</v>
      </c>
      <c r="H42" s="280">
        <f t="shared" si="18"/>
        <v>19.7</v>
      </c>
      <c r="I42" s="280">
        <f t="shared" si="18"/>
        <v>19.7</v>
      </c>
      <c r="J42" s="300">
        <f t="shared" si="1"/>
        <v>19.858870967741936</v>
      </c>
      <c r="K42" s="300">
        <f t="shared" si="2"/>
        <v>100</v>
      </c>
    </row>
    <row r="43" spans="1:11" ht="40.200000000000003" x14ac:dyDescent="0.3">
      <c r="A43" s="7"/>
      <c r="B43" s="7"/>
      <c r="C43" s="6"/>
      <c r="D43" s="6" t="s">
        <v>2</v>
      </c>
      <c r="E43" s="5" t="s">
        <v>1</v>
      </c>
      <c r="F43" s="284">
        <v>79.5</v>
      </c>
      <c r="G43" s="284">
        <v>79.5</v>
      </c>
      <c r="H43" s="284">
        <v>0</v>
      </c>
      <c r="I43" s="284">
        <v>0</v>
      </c>
      <c r="J43" s="301">
        <f t="shared" si="1"/>
        <v>0</v>
      </c>
      <c r="K43" s="301"/>
    </row>
    <row r="44" spans="1:11" x14ac:dyDescent="0.3">
      <c r="A44" s="7"/>
      <c r="B44" s="7"/>
      <c r="C44" s="6"/>
      <c r="D44" s="6" t="s">
        <v>12</v>
      </c>
      <c r="E44" s="5" t="s">
        <v>11</v>
      </c>
      <c r="F44" s="284">
        <v>19.7</v>
      </c>
      <c r="G44" s="284">
        <v>19.7</v>
      </c>
      <c r="H44" s="284">
        <v>19.7</v>
      </c>
      <c r="I44" s="284">
        <v>19.7</v>
      </c>
      <c r="J44" s="301">
        <f t="shared" si="1"/>
        <v>100</v>
      </c>
      <c r="K44" s="301">
        <f t="shared" si="2"/>
        <v>100</v>
      </c>
    </row>
    <row r="45" spans="1:11" s="61" customFormat="1" x14ac:dyDescent="0.3">
      <c r="A45" s="81"/>
      <c r="B45" s="81"/>
      <c r="C45" s="39" t="s">
        <v>52</v>
      </c>
      <c r="D45" s="38"/>
      <c r="E45" s="37" t="s">
        <v>51</v>
      </c>
      <c r="F45" s="286">
        <f t="shared" ref="F45:I47" si="19">F46</f>
        <v>142.30000000000001</v>
      </c>
      <c r="G45" s="286">
        <f t="shared" si="19"/>
        <v>142.30000000000001</v>
      </c>
      <c r="H45" s="286">
        <f t="shared" si="19"/>
        <v>0</v>
      </c>
      <c r="I45" s="286">
        <f t="shared" si="19"/>
        <v>0</v>
      </c>
      <c r="J45" s="306">
        <f t="shared" si="1"/>
        <v>0</v>
      </c>
      <c r="K45" s="306"/>
    </row>
    <row r="46" spans="1:11" s="61" customFormat="1" ht="27" x14ac:dyDescent="0.3">
      <c r="A46" s="11"/>
      <c r="B46" s="11"/>
      <c r="C46" s="11" t="s">
        <v>16</v>
      </c>
      <c r="D46" s="11"/>
      <c r="E46" s="10" t="s">
        <v>44</v>
      </c>
      <c r="F46" s="287">
        <f>F47+F49</f>
        <v>142.30000000000001</v>
      </c>
      <c r="G46" s="287">
        <f t="shared" ref="G46:I46" si="20">G47+G49</f>
        <v>142.30000000000001</v>
      </c>
      <c r="H46" s="287">
        <f t="shared" si="20"/>
        <v>0</v>
      </c>
      <c r="I46" s="287">
        <f t="shared" si="20"/>
        <v>0</v>
      </c>
      <c r="J46" s="307">
        <f t="shared" si="1"/>
        <v>0</v>
      </c>
      <c r="K46" s="307"/>
    </row>
    <row r="47" spans="1:11" ht="26.4" x14ac:dyDescent="0.3">
      <c r="A47" s="7"/>
      <c r="B47" s="7"/>
      <c r="C47" s="47" t="s">
        <v>491</v>
      </c>
      <c r="D47" s="45"/>
      <c r="E47" s="8" t="s">
        <v>490</v>
      </c>
      <c r="F47" s="283">
        <f t="shared" si="19"/>
        <v>6.3</v>
      </c>
      <c r="G47" s="283">
        <f t="shared" si="19"/>
        <v>6.3</v>
      </c>
      <c r="H47" s="283">
        <f t="shared" si="19"/>
        <v>0</v>
      </c>
      <c r="I47" s="283">
        <f t="shared" si="19"/>
        <v>0</v>
      </c>
      <c r="J47" s="304">
        <f t="shared" si="1"/>
        <v>0</v>
      </c>
      <c r="K47" s="304"/>
    </row>
    <row r="48" spans="1:11" x14ac:dyDescent="0.3">
      <c r="A48" s="7"/>
      <c r="B48" s="7"/>
      <c r="C48" s="47"/>
      <c r="D48" s="45" t="s">
        <v>12</v>
      </c>
      <c r="E48" s="8" t="s">
        <v>11</v>
      </c>
      <c r="F48" s="284">
        <v>6.3</v>
      </c>
      <c r="G48" s="284">
        <v>6.3</v>
      </c>
      <c r="H48" s="284"/>
      <c r="I48" s="284"/>
      <c r="J48" s="301">
        <f t="shared" si="1"/>
        <v>0</v>
      </c>
      <c r="K48" s="301"/>
    </row>
    <row r="49" spans="1:11" ht="27" x14ac:dyDescent="0.3">
      <c r="A49" s="175"/>
      <c r="B49" s="175"/>
      <c r="C49" s="6" t="s">
        <v>704</v>
      </c>
      <c r="D49" s="173"/>
      <c r="E49" s="174" t="s">
        <v>705</v>
      </c>
      <c r="F49" s="284">
        <v>136</v>
      </c>
      <c r="G49" s="284">
        <v>136</v>
      </c>
      <c r="H49" s="284"/>
      <c r="I49" s="284"/>
      <c r="J49" s="301">
        <f t="shared" si="1"/>
        <v>0</v>
      </c>
      <c r="K49" s="301"/>
    </row>
    <row r="50" spans="1:11" x14ac:dyDescent="0.3">
      <c r="A50" s="175"/>
      <c r="B50" s="175"/>
      <c r="C50" s="173"/>
      <c r="D50" s="6" t="s">
        <v>12</v>
      </c>
      <c r="E50" s="5" t="s">
        <v>11</v>
      </c>
      <c r="F50" s="284">
        <v>136</v>
      </c>
      <c r="G50" s="284">
        <v>136</v>
      </c>
      <c r="H50" s="284"/>
      <c r="I50" s="284"/>
      <c r="J50" s="301">
        <f t="shared" si="1"/>
        <v>0</v>
      </c>
      <c r="K50" s="301"/>
    </row>
    <row r="51" spans="1:11" x14ac:dyDescent="0.3">
      <c r="A51" s="15"/>
      <c r="B51" s="17" t="s">
        <v>489</v>
      </c>
      <c r="C51" s="16"/>
      <c r="D51" s="17"/>
      <c r="E51" s="21" t="s">
        <v>488</v>
      </c>
      <c r="F51" s="288">
        <f t="shared" ref="F51:I56" si="21">F52</f>
        <v>34.9</v>
      </c>
      <c r="G51" s="288">
        <f t="shared" si="21"/>
        <v>34.9</v>
      </c>
      <c r="H51" s="288">
        <f t="shared" si="21"/>
        <v>0</v>
      </c>
      <c r="I51" s="288">
        <f t="shared" si="21"/>
        <v>0</v>
      </c>
      <c r="J51" s="308">
        <f t="shared" si="1"/>
        <v>0</v>
      </c>
      <c r="K51" s="308"/>
    </row>
    <row r="52" spans="1:11" s="88" customFormat="1" ht="13.8" x14ac:dyDescent="0.3">
      <c r="A52" s="15"/>
      <c r="B52" s="17"/>
      <c r="C52" s="15" t="s">
        <v>36</v>
      </c>
      <c r="D52" s="86"/>
      <c r="E52" s="85" t="s">
        <v>35</v>
      </c>
      <c r="F52" s="288">
        <f t="shared" si="21"/>
        <v>34.9</v>
      </c>
      <c r="G52" s="288">
        <f t="shared" si="21"/>
        <v>34.9</v>
      </c>
      <c r="H52" s="288">
        <f t="shared" si="21"/>
        <v>0</v>
      </c>
      <c r="I52" s="288">
        <f t="shared" si="21"/>
        <v>0</v>
      </c>
      <c r="J52" s="308">
        <f t="shared" si="1"/>
        <v>0</v>
      </c>
      <c r="K52" s="308"/>
    </row>
    <row r="53" spans="1:11" ht="26.4" x14ac:dyDescent="0.3">
      <c r="A53" s="44"/>
      <c r="B53" s="25"/>
      <c r="C53" s="26" t="s">
        <v>34</v>
      </c>
      <c r="D53" s="25"/>
      <c r="E53" s="24" t="s">
        <v>33</v>
      </c>
      <c r="F53" s="277">
        <f t="shared" si="21"/>
        <v>34.9</v>
      </c>
      <c r="G53" s="277">
        <f t="shared" si="21"/>
        <v>34.9</v>
      </c>
      <c r="H53" s="277">
        <f t="shared" si="21"/>
        <v>0</v>
      </c>
      <c r="I53" s="277">
        <f t="shared" si="21"/>
        <v>0</v>
      </c>
      <c r="J53" s="297">
        <f t="shared" si="1"/>
        <v>0</v>
      </c>
      <c r="K53" s="297"/>
    </row>
    <row r="54" spans="1:11" ht="39.6" x14ac:dyDescent="0.3">
      <c r="A54" s="56"/>
      <c r="B54" s="54"/>
      <c r="C54" s="55" t="s">
        <v>455</v>
      </c>
      <c r="D54" s="54"/>
      <c r="E54" s="53" t="s">
        <v>487</v>
      </c>
      <c r="F54" s="289">
        <f t="shared" si="21"/>
        <v>34.9</v>
      </c>
      <c r="G54" s="289">
        <f t="shared" si="21"/>
        <v>34.9</v>
      </c>
      <c r="H54" s="289">
        <f t="shared" si="21"/>
        <v>0</v>
      </c>
      <c r="I54" s="289">
        <f t="shared" si="21"/>
        <v>0</v>
      </c>
      <c r="J54" s="309">
        <f t="shared" si="1"/>
        <v>0</v>
      </c>
      <c r="K54" s="309"/>
    </row>
    <row r="55" spans="1:11" ht="26.4" x14ac:dyDescent="0.3">
      <c r="A55" s="113"/>
      <c r="B55" s="107"/>
      <c r="C55" s="110" t="s">
        <v>453</v>
      </c>
      <c r="D55" s="107"/>
      <c r="E55" s="114" t="s">
        <v>486</v>
      </c>
      <c r="F55" s="279">
        <f t="shared" si="21"/>
        <v>34.9</v>
      </c>
      <c r="G55" s="279">
        <f t="shared" si="21"/>
        <v>34.9</v>
      </c>
      <c r="H55" s="279">
        <f t="shared" si="21"/>
        <v>0</v>
      </c>
      <c r="I55" s="279">
        <f t="shared" si="21"/>
        <v>0</v>
      </c>
      <c r="J55" s="299">
        <f t="shared" si="1"/>
        <v>0</v>
      </c>
      <c r="K55" s="299"/>
    </row>
    <row r="56" spans="1:11" ht="27" x14ac:dyDescent="0.3">
      <c r="A56" s="7"/>
      <c r="B56" s="7"/>
      <c r="C56" s="6" t="s">
        <v>485</v>
      </c>
      <c r="D56" s="6"/>
      <c r="E56" s="5" t="s">
        <v>484</v>
      </c>
      <c r="F56" s="283">
        <f t="shared" si="21"/>
        <v>34.9</v>
      </c>
      <c r="G56" s="283">
        <f t="shared" si="21"/>
        <v>34.9</v>
      </c>
      <c r="H56" s="283">
        <f t="shared" si="21"/>
        <v>0</v>
      </c>
      <c r="I56" s="283">
        <f t="shared" si="21"/>
        <v>0</v>
      </c>
      <c r="J56" s="304">
        <f t="shared" si="1"/>
        <v>0</v>
      </c>
      <c r="K56" s="304"/>
    </row>
    <row r="57" spans="1:11" x14ac:dyDescent="0.3">
      <c r="A57" s="7"/>
      <c r="B57" s="7"/>
      <c r="C57" s="6"/>
      <c r="D57" s="6" t="s">
        <v>12</v>
      </c>
      <c r="E57" s="5" t="s">
        <v>11</v>
      </c>
      <c r="F57" s="285">
        <v>34.9</v>
      </c>
      <c r="G57" s="285">
        <v>34.9</v>
      </c>
      <c r="H57" s="285"/>
      <c r="I57" s="285"/>
      <c r="J57" s="305">
        <f t="shared" si="1"/>
        <v>0</v>
      </c>
      <c r="K57" s="305"/>
    </row>
    <row r="58" spans="1:11" x14ac:dyDescent="0.3">
      <c r="A58" s="15"/>
      <c r="B58" s="17" t="s">
        <v>20</v>
      </c>
      <c r="C58" s="16"/>
      <c r="D58" s="15"/>
      <c r="E58" s="14" t="s">
        <v>19</v>
      </c>
      <c r="F58" s="288">
        <f t="shared" ref="F58:I58" si="22">F59+F84</f>
        <v>58845.562269999995</v>
      </c>
      <c r="G58" s="288">
        <f t="shared" si="22"/>
        <v>59174.222269999998</v>
      </c>
      <c r="H58" s="288">
        <f t="shared" si="22"/>
        <v>13958.26</v>
      </c>
      <c r="I58" s="288">
        <f t="shared" si="22"/>
        <v>13784.435520000001</v>
      </c>
      <c r="J58" s="308">
        <f t="shared" si="1"/>
        <v>23.294662762282556</v>
      </c>
      <c r="K58" s="308">
        <f t="shared" si="2"/>
        <v>98.754683749980302</v>
      </c>
    </row>
    <row r="59" spans="1:11" x14ac:dyDescent="0.3">
      <c r="A59" s="15"/>
      <c r="B59" s="17"/>
      <c r="C59" s="16" t="s">
        <v>36</v>
      </c>
      <c r="D59" s="15"/>
      <c r="E59" s="21" t="s">
        <v>35</v>
      </c>
      <c r="F59" s="288">
        <f>F60+F78</f>
        <v>9502.46227</v>
      </c>
      <c r="G59" s="288">
        <f t="shared" ref="G59:I59" si="23">G60+G78</f>
        <v>9502.46227</v>
      </c>
      <c r="H59" s="288">
        <f t="shared" si="23"/>
        <v>672.6</v>
      </c>
      <c r="I59" s="288">
        <f t="shared" si="23"/>
        <v>629.77949999999998</v>
      </c>
      <c r="J59" s="308">
        <f t="shared" si="1"/>
        <v>6.6275401270285705</v>
      </c>
      <c r="K59" s="308">
        <f t="shared" si="2"/>
        <v>93.633586083853686</v>
      </c>
    </row>
    <row r="60" spans="1:11" ht="26.4" x14ac:dyDescent="0.3">
      <c r="A60" s="44"/>
      <c r="B60" s="25"/>
      <c r="C60" s="26" t="s">
        <v>34</v>
      </c>
      <c r="D60" s="25"/>
      <c r="E60" s="24" t="s">
        <v>33</v>
      </c>
      <c r="F60" s="277">
        <f>F61+F67+F72</f>
        <v>2138.8000000000002</v>
      </c>
      <c r="G60" s="277">
        <f t="shared" ref="G60:I60" si="24">G61+G67+G72</f>
        <v>2138.8000000000002</v>
      </c>
      <c r="H60" s="277">
        <f t="shared" si="24"/>
        <v>672.6</v>
      </c>
      <c r="I60" s="277">
        <f t="shared" si="24"/>
        <v>629.77949999999998</v>
      </c>
      <c r="J60" s="297">
        <f t="shared" si="1"/>
        <v>29.445460071067885</v>
      </c>
      <c r="K60" s="297">
        <f t="shared" si="2"/>
        <v>93.633586083853686</v>
      </c>
    </row>
    <row r="61" spans="1:11" ht="27" x14ac:dyDescent="0.3">
      <c r="A61" s="23"/>
      <c r="B61" s="23"/>
      <c r="C61" s="23" t="s">
        <v>483</v>
      </c>
      <c r="D61" s="23"/>
      <c r="E61" s="42" t="s">
        <v>482</v>
      </c>
      <c r="F61" s="278">
        <f>F62</f>
        <v>687.2</v>
      </c>
      <c r="G61" s="278">
        <f t="shared" ref="G61:I61" si="25">G62</f>
        <v>687.2</v>
      </c>
      <c r="H61" s="278">
        <f t="shared" si="25"/>
        <v>360</v>
      </c>
      <c r="I61" s="278">
        <f t="shared" si="25"/>
        <v>317.62950000000001</v>
      </c>
      <c r="J61" s="298">
        <f t="shared" si="1"/>
        <v>46.220823632130383</v>
      </c>
      <c r="K61" s="298">
        <f t="shared" si="2"/>
        <v>88.23041666666667</v>
      </c>
    </row>
    <row r="62" spans="1:11" x14ac:dyDescent="0.3">
      <c r="A62" s="104"/>
      <c r="B62" s="104"/>
      <c r="C62" s="104" t="s">
        <v>481</v>
      </c>
      <c r="D62" s="104"/>
      <c r="E62" s="105" t="s">
        <v>480</v>
      </c>
      <c r="F62" s="279">
        <f>F63+F65</f>
        <v>687.2</v>
      </c>
      <c r="G62" s="279">
        <f t="shared" ref="G62:I62" si="26">G63+G65</f>
        <v>687.2</v>
      </c>
      <c r="H62" s="279">
        <f t="shared" si="26"/>
        <v>360</v>
      </c>
      <c r="I62" s="279">
        <f t="shared" si="26"/>
        <v>317.62950000000001</v>
      </c>
      <c r="J62" s="299">
        <f t="shared" si="1"/>
        <v>46.220823632130383</v>
      </c>
      <c r="K62" s="299">
        <f t="shared" si="2"/>
        <v>88.23041666666667</v>
      </c>
    </row>
    <row r="63" spans="1:11" ht="40.200000000000003" x14ac:dyDescent="0.3">
      <c r="A63" s="6"/>
      <c r="B63" s="6"/>
      <c r="C63" s="6" t="s">
        <v>479</v>
      </c>
      <c r="D63" s="49"/>
      <c r="E63" s="5" t="s">
        <v>532</v>
      </c>
      <c r="F63" s="280">
        <f>F64</f>
        <v>610.70000000000005</v>
      </c>
      <c r="G63" s="280">
        <f t="shared" ref="G63:I63" si="27">G64</f>
        <v>610.70000000000005</v>
      </c>
      <c r="H63" s="280">
        <f t="shared" si="27"/>
        <v>300</v>
      </c>
      <c r="I63" s="280">
        <f t="shared" si="27"/>
        <v>262.24650000000003</v>
      </c>
      <c r="J63" s="300">
        <f t="shared" si="1"/>
        <v>42.941951858523012</v>
      </c>
      <c r="K63" s="300">
        <f t="shared" si="2"/>
        <v>87.415500000000009</v>
      </c>
    </row>
    <row r="64" spans="1:11" x14ac:dyDescent="0.3">
      <c r="A64" s="6"/>
      <c r="B64" s="6"/>
      <c r="C64" s="6"/>
      <c r="D64" s="6" t="s">
        <v>12</v>
      </c>
      <c r="E64" s="5" t="s">
        <v>11</v>
      </c>
      <c r="F64" s="284">
        <v>610.70000000000005</v>
      </c>
      <c r="G64" s="284">
        <v>610.70000000000005</v>
      </c>
      <c r="H64" s="284">
        <v>300</v>
      </c>
      <c r="I64" s="271">
        <v>262.24650000000003</v>
      </c>
      <c r="J64" s="301">
        <f t="shared" si="1"/>
        <v>42.941951858523012</v>
      </c>
      <c r="K64" s="301">
        <f t="shared" si="2"/>
        <v>87.415500000000009</v>
      </c>
    </row>
    <row r="65" spans="1:11" ht="27" x14ac:dyDescent="0.3">
      <c r="A65" s="7"/>
      <c r="B65" s="7"/>
      <c r="C65" s="6" t="s">
        <v>572</v>
      </c>
      <c r="D65" s="6"/>
      <c r="E65" s="5" t="s">
        <v>478</v>
      </c>
      <c r="F65" s="280">
        <f>F66</f>
        <v>76.5</v>
      </c>
      <c r="G65" s="280">
        <f t="shared" ref="G65:I65" si="28">G66</f>
        <v>76.5</v>
      </c>
      <c r="H65" s="280">
        <f t="shared" si="28"/>
        <v>60</v>
      </c>
      <c r="I65" s="280">
        <f t="shared" si="28"/>
        <v>55.383000000000003</v>
      </c>
      <c r="J65" s="300">
        <f t="shared" si="1"/>
        <v>72.396078431372558</v>
      </c>
      <c r="K65" s="300">
        <f t="shared" si="2"/>
        <v>92.305000000000007</v>
      </c>
    </row>
    <row r="66" spans="1:11" x14ac:dyDescent="0.3">
      <c r="A66" s="7"/>
      <c r="B66" s="7"/>
      <c r="C66" s="6"/>
      <c r="D66" s="6" t="s">
        <v>12</v>
      </c>
      <c r="E66" s="5" t="s">
        <v>11</v>
      </c>
      <c r="F66" s="284">
        <v>76.5</v>
      </c>
      <c r="G66" s="284">
        <v>76.5</v>
      </c>
      <c r="H66" s="284">
        <v>60</v>
      </c>
      <c r="I66" s="271">
        <v>55.383000000000003</v>
      </c>
      <c r="J66" s="301">
        <f t="shared" si="1"/>
        <v>72.396078431372558</v>
      </c>
      <c r="K66" s="301">
        <f t="shared" si="2"/>
        <v>92.305000000000007</v>
      </c>
    </row>
    <row r="67" spans="1:11" ht="40.200000000000003" x14ac:dyDescent="0.3">
      <c r="A67" s="23"/>
      <c r="B67" s="23"/>
      <c r="C67" s="23" t="s">
        <v>455</v>
      </c>
      <c r="D67" s="23"/>
      <c r="E67" s="42" t="s">
        <v>477</v>
      </c>
      <c r="F67" s="278">
        <f t="shared" ref="F67:I68" si="29">F68</f>
        <v>1232.2</v>
      </c>
      <c r="G67" s="278">
        <f t="shared" si="29"/>
        <v>1232.2</v>
      </c>
      <c r="H67" s="278">
        <f t="shared" si="29"/>
        <v>286</v>
      </c>
      <c r="I67" s="278">
        <f t="shared" si="29"/>
        <v>286</v>
      </c>
      <c r="J67" s="298">
        <f t="shared" si="1"/>
        <v>23.210517773088785</v>
      </c>
      <c r="K67" s="298">
        <f t="shared" si="2"/>
        <v>100</v>
      </c>
    </row>
    <row r="68" spans="1:11" ht="27" x14ac:dyDescent="0.3">
      <c r="A68" s="104"/>
      <c r="B68" s="104"/>
      <c r="C68" s="104" t="s">
        <v>453</v>
      </c>
      <c r="D68" s="108"/>
      <c r="E68" s="105" t="s">
        <v>476</v>
      </c>
      <c r="F68" s="279">
        <f t="shared" si="29"/>
        <v>1232.2</v>
      </c>
      <c r="G68" s="279">
        <f t="shared" si="29"/>
        <v>1232.2</v>
      </c>
      <c r="H68" s="279">
        <f t="shared" si="29"/>
        <v>286</v>
      </c>
      <c r="I68" s="279">
        <f t="shared" si="29"/>
        <v>286</v>
      </c>
      <c r="J68" s="299">
        <f t="shared" si="1"/>
        <v>23.210517773088785</v>
      </c>
      <c r="K68" s="299">
        <f t="shared" si="2"/>
        <v>100</v>
      </c>
    </row>
    <row r="69" spans="1:11" x14ac:dyDescent="0.3">
      <c r="A69" s="6"/>
      <c r="B69" s="6"/>
      <c r="C69" s="6" t="s">
        <v>475</v>
      </c>
      <c r="D69" s="6"/>
      <c r="E69" s="5" t="s">
        <v>474</v>
      </c>
      <c r="F69" s="283">
        <f>SUM(F70+F71)</f>
        <v>1232.2</v>
      </c>
      <c r="G69" s="283">
        <f t="shared" ref="G69:I69" si="30">SUM(G70+G71)</f>
        <v>1232.2</v>
      </c>
      <c r="H69" s="283">
        <f t="shared" si="30"/>
        <v>286</v>
      </c>
      <c r="I69" s="283">
        <f t="shared" si="30"/>
        <v>286</v>
      </c>
      <c r="J69" s="304">
        <f t="shared" si="1"/>
        <v>23.210517773088785</v>
      </c>
      <c r="K69" s="304">
        <f t="shared" si="2"/>
        <v>100</v>
      </c>
    </row>
    <row r="70" spans="1:11" ht="40.200000000000003" x14ac:dyDescent="0.3">
      <c r="A70" s="6"/>
      <c r="B70" s="6"/>
      <c r="C70" s="6"/>
      <c r="D70" s="6" t="s">
        <v>2</v>
      </c>
      <c r="E70" s="5" t="s">
        <v>1</v>
      </c>
      <c r="F70" s="284">
        <v>1148.2</v>
      </c>
      <c r="G70" s="284">
        <v>1148.2</v>
      </c>
      <c r="H70" s="284">
        <v>286</v>
      </c>
      <c r="I70" s="284">
        <v>286</v>
      </c>
      <c r="J70" s="301">
        <f t="shared" ref="J70:J133" si="31">I70/G70*100</f>
        <v>24.908552516983104</v>
      </c>
      <c r="K70" s="301">
        <f t="shared" ref="K70:K131" si="32">I70/H70*100</f>
        <v>100</v>
      </c>
    </row>
    <row r="71" spans="1:11" x14ac:dyDescent="0.3">
      <c r="A71" s="6"/>
      <c r="B71" s="6"/>
      <c r="C71" s="6"/>
      <c r="D71" s="6" t="s">
        <v>12</v>
      </c>
      <c r="E71" s="5" t="s">
        <v>11</v>
      </c>
      <c r="F71" s="284">
        <v>84</v>
      </c>
      <c r="G71" s="284">
        <v>84</v>
      </c>
      <c r="H71" s="284">
        <v>0</v>
      </c>
      <c r="I71" s="284"/>
      <c r="J71" s="301">
        <f t="shared" si="31"/>
        <v>0</v>
      </c>
      <c r="K71" s="301"/>
    </row>
    <row r="72" spans="1:11" ht="27" x14ac:dyDescent="0.3">
      <c r="A72" s="23"/>
      <c r="B72" s="23"/>
      <c r="C72" s="23" t="s">
        <v>473</v>
      </c>
      <c r="D72" s="23"/>
      <c r="E72" s="42" t="s">
        <v>472</v>
      </c>
      <c r="F72" s="278">
        <f>F73</f>
        <v>219.39999999999998</v>
      </c>
      <c r="G72" s="278">
        <f t="shared" ref="G72:I72" si="33">G73</f>
        <v>219.39999999999998</v>
      </c>
      <c r="H72" s="278">
        <f t="shared" si="33"/>
        <v>26.6</v>
      </c>
      <c r="I72" s="278">
        <f t="shared" si="33"/>
        <v>26.150000000000002</v>
      </c>
      <c r="J72" s="298">
        <f t="shared" si="31"/>
        <v>11.91886964448496</v>
      </c>
      <c r="K72" s="298">
        <f t="shared" si="32"/>
        <v>98.308270676691734</v>
      </c>
    </row>
    <row r="73" spans="1:11" ht="27" x14ac:dyDescent="0.3">
      <c r="A73" s="104"/>
      <c r="B73" s="104"/>
      <c r="C73" s="104" t="s">
        <v>471</v>
      </c>
      <c r="D73" s="108"/>
      <c r="E73" s="105" t="s">
        <v>470</v>
      </c>
      <c r="F73" s="279">
        <f>F74+F76</f>
        <v>219.39999999999998</v>
      </c>
      <c r="G73" s="279">
        <f t="shared" ref="G73:I73" si="34">G74+G76</f>
        <v>219.39999999999998</v>
      </c>
      <c r="H73" s="279">
        <f t="shared" si="34"/>
        <v>26.6</v>
      </c>
      <c r="I73" s="279">
        <f t="shared" si="34"/>
        <v>26.150000000000002</v>
      </c>
      <c r="J73" s="299">
        <f t="shared" si="31"/>
        <v>11.91886964448496</v>
      </c>
      <c r="K73" s="299">
        <f t="shared" si="32"/>
        <v>98.308270676691734</v>
      </c>
    </row>
    <row r="74" spans="1:11" x14ac:dyDescent="0.3">
      <c r="A74" s="7"/>
      <c r="B74" s="7"/>
      <c r="C74" s="6" t="s">
        <v>469</v>
      </c>
      <c r="D74" s="6"/>
      <c r="E74" s="51" t="s">
        <v>468</v>
      </c>
      <c r="F74" s="283">
        <f>F75</f>
        <v>97.8</v>
      </c>
      <c r="G74" s="283">
        <f t="shared" ref="G74:I74" si="35">G75</f>
        <v>97.8</v>
      </c>
      <c r="H74" s="283">
        <f t="shared" si="35"/>
        <v>5</v>
      </c>
      <c r="I74" s="283">
        <f t="shared" si="35"/>
        <v>4.55</v>
      </c>
      <c r="J74" s="304">
        <f t="shared" si="31"/>
        <v>4.6523517382413084</v>
      </c>
      <c r="K74" s="304">
        <f t="shared" si="32"/>
        <v>90.999999999999986</v>
      </c>
    </row>
    <row r="75" spans="1:11" x14ac:dyDescent="0.3">
      <c r="A75" s="7"/>
      <c r="B75" s="7"/>
      <c r="C75" s="6"/>
      <c r="D75" s="6" t="s">
        <v>12</v>
      </c>
      <c r="E75" s="5" t="s">
        <v>11</v>
      </c>
      <c r="F75" s="284">
        <v>97.8</v>
      </c>
      <c r="G75" s="284">
        <v>97.8</v>
      </c>
      <c r="H75" s="284">
        <v>5</v>
      </c>
      <c r="I75" s="284">
        <v>4.55</v>
      </c>
      <c r="J75" s="301">
        <f t="shared" si="31"/>
        <v>4.6523517382413084</v>
      </c>
      <c r="K75" s="301">
        <f t="shared" si="32"/>
        <v>90.999999999999986</v>
      </c>
    </row>
    <row r="76" spans="1:11" ht="40.200000000000003" x14ac:dyDescent="0.3">
      <c r="A76" s="7"/>
      <c r="B76" s="7"/>
      <c r="C76" s="6" t="s">
        <v>467</v>
      </c>
      <c r="D76" s="6"/>
      <c r="E76" s="51" t="s">
        <v>533</v>
      </c>
      <c r="F76" s="283">
        <f>F77</f>
        <v>121.6</v>
      </c>
      <c r="G76" s="283">
        <f t="shared" ref="G76:I76" si="36">G77</f>
        <v>121.6</v>
      </c>
      <c r="H76" s="283">
        <f t="shared" si="36"/>
        <v>21.6</v>
      </c>
      <c r="I76" s="283">
        <f t="shared" si="36"/>
        <v>21.6</v>
      </c>
      <c r="J76" s="304">
        <f t="shared" si="31"/>
        <v>17.763157894736846</v>
      </c>
      <c r="K76" s="304">
        <f t="shared" si="32"/>
        <v>100</v>
      </c>
    </row>
    <row r="77" spans="1:11" x14ac:dyDescent="0.3">
      <c r="A77" s="7"/>
      <c r="B77" s="7"/>
      <c r="C77" s="6"/>
      <c r="D77" s="6" t="s">
        <v>12</v>
      </c>
      <c r="E77" s="5" t="s">
        <v>11</v>
      </c>
      <c r="F77" s="283">
        <v>121.6</v>
      </c>
      <c r="G77" s="283">
        <v>121.6</v>
      </c>
      <c r="H77" s="283">
        <v>21.6</v>
      </c>
      <c r="I77" s="283">
        <v>21.6</v>
      </c>
      <c r="J77" s="304">
        <f t="shared" si="31"/>
        <v>17.763157894736846</v>
      </c>
      <c r="K77" s="304">
        <f t="shared" si="32"/>
        <v>100</v>
      </c>
    </row>
    <row r="78" spans="1:11" ht="26.4" x14ac:dyDescent="0.3">
      <c r="A78" s="44"/>
      <c r="B78" s="25"/>
      <c r="C78" s="26" t="s">
        <v>258</v>
      </c>
      <c r="D78" s="25"/>
      <c r="E78" s="24" t="s">
        <v>257</v>
      </c>
      <c r="F78" s="277">
        <f t="shared" ref="F78:I80" si="37">F79</f>
        <v>7363.6622699999998</v>
      </c>
      <c r="G78" s="277">
        <f t="shared" si="37"/>
        <v>7363.6622699999998</v>
      </c>
      <c r="H78" s="277">
        <f t="shared" si="37"/>
        <v>0</v>
      </c>
      <c r="I78" s="277">
        <f t="shared" si="37"/>
        <v>0</v>
      </c>
      <c r="J78" s="297">
        <f t="shared" si="31"/>
        <v>0</v>
      </c>
      <c r="K78" s="297"/>
    </row>
    <row r="79" spans="1:11" ht="27" x14ac:dyDescent="0.3">
      <c r="A79" s="104"/>
      <c r="B79" s="104"/>
      <c r="C79" s="104" t="s">
        <v>256</v>
      </c>
      <c r="D79" s="104"/>
      <c r="E79" s="105" t="s">
        <v>255</v>
      </c>
      <c r="F79" s="279">
        <f t="shared" si="37"/>
        <v>7363.6622699999998</v>
      </c>
      <c r="G79" s="279">
        <f t="shared" si="37"/>
        <v>7363.6622699999998</v>
      </c>
      <c r="H79" s="279">
        <f t="shared" si="37"/>
        <v>0</v>
      </c>
      <c r="I79" s="279">
        <f t="shared" si="37"/>
        <v>0</v>
      </c>
      <c r="J79" s="299">
        <f t="shared" si="31"/>
        <v>0</v>
      </c>
      <c r="K79" s="299"/>
    </row>
    <row r="80" spans="1:11" ht="27" x14ac:dyDescent="0.3">
      <c r="A80" s="6"/>
      <c r="B80" s="6"/>
      <c r="C80" s="6" t="s">
        <v>318</v>
      </c>
      <c r="D80" s="6"/>
      <c r="E80" s="5" t="s">
        <v>317</v>
      </c>
      <c r="F80" s="280">
        <f t="shared" si="37"/>
        <v>7363.6622699999998</v>
      </c>
      <c r="G80" s="280">
        <f t="shared" si="37"/>
        <v>7363.6622699999998</v>
      </c>
      <c r="H80" s="280">
        <f t="shared" si="37"/>
        <v>0</v>
      </c>
      <c r="I80" s="280">
        <f t="shared" si="37"/>
        <v>0</v>
      </c>
      <c r="J80" s="300">
        <f t="shared" si="31"/>
        <v>0</v>
      </c>
      <c r="K80" s="300"/>
    </row>
    <row r="81" spans="1:11" x14ac:dyDescent="0.3">
      <c r="A81" s="6"/>
      <c r="B81" s="6"/>
      <c r="C81" s="6"/>
      <c r="D81" s="6" t="s">
        <v>12</v>
      </c>
      <c r="E81" s="5" t="s">
        <v>11</v>
      </c>
      <c r="F81" s="280">
        <f>F83+F82</f>
        <v>7363.6622699999998</v>
      </c>
      <c r="G81" s="280">
        <f t="shared" ref="G81:I81" si="38">G83+G82</f>
        <v>7363.6622699999998</v>
      </c>
      <c r="H81" s="280">
        <f t="shared" si="38"/>
        <v>0</v>
      </c>
      <c r="I81" s="280">
        <f t="shared" si="38"/>
        <v>0</v>
      </c>
      <c r="J81" s="300">
        <f t="shared" si="31"/>
        <v>0</v>
      </c>
      <c r="K81" s="300"/>
    </row>
    <row r="82" spans="1:11" x14ac:dyDescent="0.3">
      <c r="A82" s="6"/>
      <c r="B82" s="6"/>
      <c r="C82" s="6"/>
      <c r="D82" s="6"/>
      <c r="E82" s="8" t="s">
        <v>99</v>
      </c>
      <c r="F82" s="284">
        <v>7216.3890000000001</v>
      </c>
      <c r="G82" s="284">
        <v>7216.3890000000001</v>
      </c>
      <c r="H82" s="284">
        <v>0</v>
      </c>
      <c r="I82" s="284">
        <v>0</v>
      </c>
      <c r="J82" s="301">
        <f t="shared" si="31"/>
        <v>0</v>
      </c>
      <c r="K82" s="301"/>
    </row>
    <row r="83" spans="1:11" x14ac:dyDescent="0.3">
      <c r="A83" s="6"/>
      <c r="B83" s="6"/>
      <c r="C83" s="6"/>
      <c r="D83" s="6"/>
      <c r="E83" s="5" t="s">
        <v>96</v>
      </c>
      <c r="F83" s="284">
        <v>147.27327</v>
      </c>
      <c r="G83" s="284">
        <v>147.27327</v>
      </c>
      <c r="H83" s="284">
        <v>0</v>
      </c>
      <c r="I83" s="284">
        <v>0</v>
      </c>
      <c r="J83" s="301">
        <f t="shared" si="31"/>
        <v>0</v>
      </c>
      <c r="K83" s="301"/>
    </row>
    <row r="84" spans="1:11" x14ac:dyDescent="0.3">
      <c r="A84" s="13"/>
      <c r="B84" s="13"/>
      <c r="C84" s="13" t="s">
        <v>18</v>
      </c>
      <c r="D84" s="13"/>
      <c r="E84" s="12" t="s">
        <v>17</v>
      </c>
      <c r="F84" s="290">
        <f t="shared" ref="F84:I84" si="39">F85</f>
        <v>49343.1</v>
      </c>
      <c r="G84" s="290">
        <f t="shared" si="39"/>
        <v>49671.76</v>
      </c>
      <c r="H84" s="290">
        <f t="shared" si="39"/>
        <v>13285.66</v>
      </c>
      <c r="I84" s="290">
        <f t="shared" si="39"/>
        <v>13154.65602</v>
      </c>
      <c r="J84" s="310">
        <f t="shared" si="31"/>
        <v>26.483168746184955</v>
      </c>
      <c r="K84" s="310">
        <f t="shared" si="32"/>
        <v>99.01394450859047</v>
      </c>
    </row>
    <row r="85" spans="1:11" ht="27" x14ac:dyDescent="0.3">
      <c r="A85" s="11"/>
      <c r="B85" s="11"/>
      <c r="C85" s="11" t="s">
        <v>16</v>
      </c>
      <c r="D85" s="11"/>
      <c r="E85" s="10" t="s">
        <v>15</v>
      </c>
      <c r="F85" s="287">
        <f>F86+F94+F96+F90+F103+F98</f>
        <v>49343.1</v>
      </c>
      <c r="G85" s="287">
        <f>G86+G94+G96+G90+G103+G98+G92+G100</f>
        <v>49671.76</v>
      </c>
      <c r="H85" s="287">
        <f>H86+H94+H96+H90+H103+H98+H92+H100</f>
        <v>13285.66</v>
      </c>
      <c r="I85" s="287">
        <f>I86+I94+I96+I90+I103+I98+I92+I100</f>
        <v>13154.65602</v>
      </c>
      <c r="J85" s="307">
        <f t="shared" si="31"/>
        <v>26.483168746184955</v>
      </c>
      <c r="K85" s="307">
        <f t="shared" si="32"/>
        <v>99.01394450859047</v>
      </c>
    </row>
    <row r="86" spans="1:11" ht="27" x14ac:dyDescent="0.3">
      <c r="A86" s="7"/>
      <c r="B86" s="7"/>
      <c r="C86" s="6" t="s">
        <v>465</v>
      </c>
      <c r="D86" s="6"/>
      <c r="E86" s="51" t="s">
        <v>464</v>
      </c>
      <c r="F86" s="280">
        <f t="shared" ref="F86:H86" si="40">F87+F88+F89</f>
        <v>46662.5</v>
      </c>
      <c r="G86" s="280">
        <f t="shared" si="40"/>
        <v>46662.5</v>
      </c>
      <c r="H86" s="280">
        <f t="shared" si="40"/>
        <v>12505</v>
      </c>
      <c r="I86" s="280">
        <f>I87+I88+I89</f>
        <v>12379.0898</v>
      </c>
      <c r="J86" s="300">
        <f t="shared" si="31"/>
        <v>26.528989659791051</v>
      </c>
      <c r="K86" s="300">
        <f t="shared" si="32"/>
        <v>98.993121151539384</v>
      </c>
    </row>
    <row r="87" spans="1:11" ht="40.200000000000003" x14ac:dyDescent="0.3">
      <c r="A87" s="7"/>
      <c r="B87" s="7"/>
      <c r="C87" s="6"/>
      <c r="D87" s="6" t="s">
        <v>2</v>
      </c>
      <c r="E87" s="5" t="s">
        <v>1</v>
      </c>
      <c r="F87" s="284">
        <v>22787.3</v>
      </c>
      <c r="G87" s="271">
        <v>22788.93</v>
      </c>
      <c r="H87" s="284">
        <v>4200</v>
      </c>
      <c r="I87" s="271">
        <v>4128.69974</v>
      </c>
      <c r="J87" s="301">
        <f t="shared" si="31"/>
        <v>18.117128535653055</v>
      </c>
      <c r="K87" s="301">
        <f t="shared" si="32"/>
        <v>98.302374761904758</v>
      </c>
    </row>
    <row r="88" spans="1:11" x14ac:dyDescent="0.3">
      <c r="A88" s="7"/>
      <c r="B88" s="7"/>
      <c r="C88" s="6"/>
      <c r="D88" s="6" t="s">
        <v>12</v>
      </c>
      <c r="E88" s="5" t="s">
        <v>11</v>
      </c>
      <c r="F88" s="284">
        <f>21675.2+1787.9</f>
        <v>23463.100000000002</v>
      </c>
      <c r="G88" s="271">
        <v>23461.47</v>
      </c>
      <c r="H88" s="284">
        <v>8200</v>
      </c>
      <c r="I88" s="271">
        <v>8147.0250599999999</v>
      </c>
      <c r="J88" s="301">
        <f t="shared" si="31"/>
        <v>34.725126174958341</v>
      </c>
      <c r="K88" s="301">
        <f t="shared" si="32"/>
        <v>99.353964146341468</v>
      </c>
    </row>
    <row r="89" spans="1:11" x14ac:dyDescent="0.3">
      <c r="A89" s="7"/>
      <c r="B89" s="7"/>
      <c r="C89" s="6"/>
      <c r="D89" s="6" t="s">
        <v>22</v>
      </c>
      <c r="E89" s="5" t="s">
        <v>21</v>
      </c>
      <c r="F89" s="284">
        <v>412.1</v>
      </c>
      <c r="G89" s="284">
        <v>412.1</v>
      </c>
      <c r="H89" s="284">
        <v>105</v>
      </c>
      <c r="I89" s="271">
        <v>103.36499999999999</v>
      </c>
      <c r="J89" s="301">
        <f t="shared" si="31"/>
        <v>25.082504246542097</v>
      </c>
      <c r="K89" s="301">
        <f t="shared" si="32"/>
        <v>98.44285714285715</v>
      </c>
    </row>
    <row r="90" spans="1:11" x14ac:dyDescent="0.3">
      <c r="A90" s="7"/>
      <c r="B90" s="7"/>
      <c r="C90" s="45" t="s">
        <v>463</v>
      </c>
      <c r="D90" s="45"/>
      <c r="E90" s="8" t="s">
        <v>462</v>
      </c>
      <c r="F90" s="280">
        <f>F91</f>
        <v>1105.5999999999999</v>
      </c>
      <c r="G90" s="280">
        <f t="shared" ref="G90:I90" si="41">G91</f>
        <v>1105.5999999999999</v>
      </c>
      <c r="H90" s="280">
        <f t="shared" si="41"/>
        <v>80</v>
      </c>
      <c r="I90" s="280">
        <f t="shared" si="41"/>
        <v>77.644840000000002</v>
      </c>
      <c r="J90" s="300">
        <f t="shared" si="31"/>
        <v>7.022869030390738</v>
      </c>
      <c r="K90" s="300">
        <f t="shared" si="32"/>
        <v>97.056049999999999</v>
      </c>
    </row>
    <row r="91" spans="1:11" x14ac:dyDescent="0.3">
      <c r="A91" s="7"/>
      <c r="B91" s="7"/>
      <c r="C91" s="45"/>
      <c r="D91" s="45" t="s">
        <v>12</v>
      </c>
      <c r="E91" s="8" t="s">
        <v>11</v>
      </c>
      <c r="F91" s="284">
        <v>1105.5999999999999</v>
      </c>
      <c r="G91" s="284">
        <v>1105.5999999999999</v>
      </c>
      <c r="H91" s="284">
        <v>80</v>
      </c>
      <c r="I91" s="271">
        <v>77.644840000000002</v>
      </c>
      <c r="J91" s="301">
        <f t="shared" si="31"/>
        <v>7.022869030390738</v>
      </c>
      <c r="K91" s="301">
        <f t="shared" si="32"/>
        <v>97.056049999999999</v>
      </c>
    </row>
    <row r="92" spans="1:11" x14ac:dyDescent="0.3">
      <c r="A92" s="260"/>
      <c r="B92" s="260"/>
      <c r="C92" s="45" t="s">
        <v>810</v>
      </c>
      <c r="D92" s="261"/>
      <c r="E92" s="262"/>
      <c r="F92" s="284"/>
      <c r="G92" s="284">
        <f>G93</f>
        <v>68</v>
      </c>
      <c r="H92" s="284">
        <v>68</v>
      </c>
      <c r="I92" s="284">
        <v>68</v>
      </c>
      <c r="J92" s="301">
        <f t="shared" si="31"/>
        <v>100</v>
      </c>
      <c r="K92" s="301">
        <f t="shared" si="32"/>
        <v>100</v>
      </c>
    </row>
    <row r="93" spans="1:11" x14ac:dyDescent="0.3">
      <c r="A93" s="260"/>
      <c r="B93" s="260"/>
      <c r="C93" s="261"/>
      <c r="D93" s="6" t="s">
        <v>22</v>
      </c>
      <c r="E93" s="5" t="s">
        <v>21</v>
      </c>
      <c r="F93" s="284"/>
      <c r="G93" s="284">
        <v>68</v>
      </c>
      <c r="H93" s="284">
        <v>68</v>
      </c>
      <c r="I93" s="284">
        <v>68</v>
      </c>
      <c r="J93" s="301">
        <f t="shared" si="31"/>
        <v>100</v>
      </c>
      <c r="K93" s="301">
        <f t="shared" si="32"/>
        <v>100</v>
      </c>
    </row>
    <row r="94" spans="1:11" ht="27" x14ac:dyDescent="0.3">
      <c r="A94" s="7"/>
      <c r="B94" s="7"/>
      <c r="C94" s="6" t="s">
        <v>43</v>
      </c>
      <c r="D94" s="6"/>
      <c r="E94" s="5" t="s">
        <v>42</v>
      </c>
      <c r="F94" s="280">
        <f>F95</f>
        <v>300</v>
      </c>
      <c r="G94" s="280">
        <f t="shared" ref="G94:I94" si="42">G95</f>
        <v>300</v>
      </c>
      <c r="H94" s="280">
        <f t="shared" si="42"/>
        <v>31</v>
      </c>
      <c r="I94" s="280">
        <f t="shared" si="42"/>
        <v>30.184380000000001</v>
      </c>
      <c r="J94" s="300">
        <f t="shared" si="31"/>
        <v>10.06146</v>
      </c>
      <c r="K94" s="300">
        <f t="shared" si="32"/>
        <v>97.368967741935492</v>
      </c>
    </row>
    <row r="95" spans="1:11" x14ac:dyDescent="0.3">
      <c r="A95" s="7"/>
      <c r="B95" s="7"/>
      <c r="C95" s="6"/>
      <c r="D95" s="6" t="s">
        <v>12</v>
      </c>
      <c r="E95" s="5" t="s">
        <v>11</v>
      </c>
      <c r="F95" s="280">
        <v>300</v>
      </c>
      <c r="G95" s="280">
        <v>300</v>
      </c>
      <c r="H95" s="280">
        <v>31</v>
      </c>
      <c r="I95" s="271">
        <v>30.184380000000001</v>
      </c>
      <c r="J95" s="300">
        <f t="shared" si="31"/>
        <v>10.06146</v>
      </c>
      <c r="K95" s="300">
        <f t="shared" si="32"/>
        <v>97.368967741935492</v>
      </c>
    </row>
    <row r="96" spans="1:11" x14ac:dyDescent="0.3">
      <c r="A96" s="7"/>
      <c r="B96" s="7"/>
      <c r="C96" s="6" t="s">
        <v>461</v>
      </c>
      <c r="D96" s="6"/>
      <c r="E96" s="5" t="s">
        <v>460</v>
      </c>
      <c r="F96" s="282">
        <f>F97</f>
        <v>375</v>
      </c>
      <c r="G96" s="282">
        <f t="shared" ref="G96:I96" si="43">G97</f>
        <v>375</v>
      </c>
      <c r="H96" s="282">
        <f t="shared" si="43"/>
        <v>341</v>
      </c>
      <c r="I96" s="282">
        <f t="shared" si="43"/>
        <v>341</v>
      </c>
      <c r="J96" s="303">
        <f t="shared" si="31"/>
        <v>90.933333333333337</v>
      </c>
      <c r="K96" s="303">
        <f t="shared" si="32"/>
        <v>100</v>
      </c>
    </row>
    <row r="97" spans="1:12" x14ac:dyDescent="0.3">
      <c r="A97" s="7"/>
      <c r="B97" s="7"/>
      <c r="C97" s="6"/>
      <c r="D97" s="6" t="s">
        <v>22</v>
      </c>
      <c r="E97" s="5" t="s">
        <v>21</v>
      </c>
      <c r="F97" s="282">
        <v>375</v>
      </c>
      <c r="G97" s="282">
        <v>375</v>
      </c>
      <c r="H97" s="282">
        <v>341</v>
      </c>
      <c r="I97" s="271">
        <v>341</v>
      </c>
      <c r="J97" s="303">
        <f t="shared" si="31"/>
        <v>90.933333333333337</v>
      </c>
      <c r="K97" s="303">
        <f t="shared" si="32"/>
        <v>100</v>
      </c>
    </row>
    <row r="98" spans="1:12" x14ac:dyDescent="0.3">
      <c r="A98" s="153"/>
      <c r="B98" s="153"/>
      <c r="C98" s="6" t="s">
        <v>699</v>
      </c>
      <c r="D98" s="152"/>
      <c r="E98" s="166" t="s">
        <v>700</v>
      </c>
      <c r="F98" s="284">
        <v>600</v>
      </c>
      <c r="G98" s="284">
        <v>600</v>
      </c>
      <c r="H98" s="284">
        <v>0</v>
      </c>
      <c r="I98" s="284">
        <v>0</v>
      </c>
      <c r="J98" s="301">
        <f t="shared" si="31"/>
        <v>0</v>
      </c>
      <c r="K98" s="301"/>
    </row>
    <row r="99" spans="1:12" x14ac:dyDescent="0.3">
      <c r="A99" s="153"/>
      <c r="B99" s="153"/>
      <c r="C99" s="152"/>
      <c r="D99" s="6" t="s">
        <v>12</v>
      </c>
      <c r="E99" s="5" t="s">
        <v>11</v>
      </c>
      <c r="F99" s="284">
        <v>600</v>
      </c>
      <c r="G99" s="284">
        <v>600</v>
      </c>
      <c r="H99" s="284">
        <v>0</v>
      </c>
      <c r="I99" s="284">
        <v>0</v>
      </c>
      <c r="J99" s="301">
        <f t="shared" si="31"/>
        <v>0</v>
      </c>
      <c r="K99" s="301">
        <v>0</v>
      </c>
    </row>
    <row r="100" spans="1:12" x14ac:dyDescent="0.3">
      <c r="A100" s="260"/>
      <c r="B100" s="260"/>
      <c r="C100" s="6" t="s">
        <v>24</v>
      </c>
      <c r="D100" s="263"/>
      <c r="E100" s="264" t="s">
        <v>23</v>
      </c>
      <c r="F100" s="284"/>
      <c r="G100" s="284">
        <f>G101+G102</f>
        <v>260.65999999999997</v>
      </c>
      <c r="H100" s="284">
        <f>H101+H102</f>
        <v>260.65999999999997</v>
      </c>
      <c r="I100" s="284">
        <f>I101+I102</f>
        <v>258.73699999999997</v>
      </c>
      <c r="J100" s="301">
        <f t="shared" si="31"/>
        <v>99.262257346735211</v>
      </c>
      <c r="K100" s="301">
        <f t="shared" si="32"/>
        <v>99.262257346735211</v>
      </c>
      <c r="L100" s="273"/>
    </row>
    <row r="101" spans="1:12" x14ac:dyDescent="0.3">
      <c r="A101" s="260"/>
      <c r="B101" s="260"/>
      <c r="C101" s="263"/>
      <c r="D101" s="6" t="s">
        <v>12</v>
      </c>
      <c r="E101" s="5" t="s">
        <v>11</v>
      </c>
      <c r="F101" s="284"/>
      <c r="G101" s="271">
        <v>16.823</v>
      </c>
      <c r="H101" s="271">
        <v>16.823</v>
      </c>
      <c r="I101" s="271">
        <v>14.9</v>
      </c>
      <c r="J101" s="301">
        <f t="shared" si="31"/>
        <v>88.569220709742609</v>
      </c>
      <c r="K101" s="301">
        <f t="shared" si="32"/>
        <v>88.569220709742609</v>
      </c>
    </row>
    <row r="102" spans="1:12" x14ac:dyDescent="0.3">
      <c r="A102" s="260"/>
      <c r="B102" s="260"/>
      <c r="C102" s="263"/>
      <c r="D102" s="6" t="s">
        <v>71</v>
      </c>
      <c r="E102" s="5" t="s">
        <v>70</v>
      </c>
      <c r="F102" s="284"/>
      <c r="G102" s="271">
        <v>243.83699999999999</v>
      </c>
      <c r="H102" s="271">
        <v>243.83699999999999</v>
      </c>
      <c r="I102" s="271">
        <v>243.83699999999999</v>
      </c>
      <c r="J102" s="301">
        <f t="shared" si="31"/>
        <v>100</v>
      </c>
      <c r="K102" s="301">
        <f t="shared" si="32"/>
        <v>100</v>
      </c>
    </row>
    <row r="103" spans="1:12" ht="27" x14ac:dyDescent="0.3">
      <c r="A103" s="7"/>
      <c r="B103" s="7"/>
      <c r="C103" s="6" t="s">
        <v>531</v>
      </c>
      <c r="D103" s="6"/>
      <c r="E103" s="83" t="s">
        <v>466</v>
      </c>
      <c r="F103" s="282">
        <f>F104</f>
        <v>300</v>
      </c>
      <c r="G103" s="282">
        <f t="shared" ref="G103:I103" si="44">G104</f>
        <v>300</v>
      </c>
      <c r="H103" s="282">
        <f t="shared" si="44"/>
        <v>0</v>
      </c>
      <c r="I103" s="282">
        <f t="shared" si="44"/>
        <v>0</v>
      </c>
      <c r="J103" s="303">
        <f t="shared" si="31"/>
        <v>0</v>
      </c>
      <c r="K103" s="303"/>
    </row>
    <row r="104" spans="1:12" ht="27" x14ac:dyDescent="0.3">
      <c r="A104" s="7"/>
      <c r="B104" s="7"/>
      <c r="C104" s="6"/>
      <c r="D104" s="6" t="s">
        <v>57</v>
      </c>
      <c r="E104" s="5" t="s">
        <v>56</v>
      </c>
      <c r="F104" s="282">
        <v>300</v>
      </c>
      <c r="G104" s="282">
        <v>300</v>
      </c>
      <c r="H104" s="282">
        <v>0</v>
      </c>
      <c r="I104" s="282">
        <v>0</v>
      </c>
      <c r="J104" s="303">
        <f t="shared" si="31"/>
        <v>0</v>
      </c>
      <c r="K104" s="303"/>
    </row>
    <row r="105" spans="1:12" x14ac:dyDescent="0.3">
      <c r="A105" s="15"/>
      <c r="B105" s="17" t="s">
        <v>459</v>
      </c>
      <c r="C105" s="16"/>
      <c r="D105" s="17"/>
      <c r="E105" s="14" t="s">
        <v>458</v>
      </c>
      <c r="F105" s="288">
        <f t="shared" ref="F105:I110" si="45">F106</f>
        <v>2614.4</v>
      </c>
      <c r="G105" s="288">
        <f t="shared" si="45"/>
        <v>2614.4</v>
      </c>
      <c r="H105" s="288">
        <f t="shared" si="45"/>
        <v>489.6558</v>
      </c>
      <c r="I105" s="288">
        <f t="shared" si="45"/>
        <v>489.6558</v>
      </c>
      <c r="J105" s="308">
        <f t="shared" si="31"/>
        <v>18.729184516523866</v>
      </c>
      <c r="K105" s="308">
        <f t="shared" si="32"/>
        <v>100</v>
      </c>
    </row>
    <row r="106" spans="1:12" x14ac:dyDescent="0.3">
      <c r="A106" s="15"/>
      <c r="B106" s="17" t="s">
        <v>457</v>
      </c>
      <c r="C106" s="16"/>
      <c r="D106" s="17"/>
      <c r="E106" s="14" t="s">
        <v>456</v>
      </c>
      <c r="F106" s="288">
        <f t="shared" si="45"/>
        <v>2614.4</v>
      </c>
      <c r="G106" s="288">
        <f t="shared" si="45"/>
        <v>2614.4</v>
      </c>
      <c r="H106" s="288">
        <f t="shared" si="45"/>
        <v>489.6558</v>
      </c>
      <c r="I106" s="288">
        <f t="shared" si="45"/>
        <v>489.6558</v>
      </c>
      <c r="J106" s="308">
        <f t="shared" si="31"/>
        <v>18.729184516523866</v>
      </c>
      <c r="K106" s="308">
        <f t="shared" si="32"/>
        <v>100</v>
      </c>
    </row>
    <row r="107" spans="1:12" x14ac:dyDescent="0.3">
      <c r="A107" s="15"/>
      <c r="B107" s="17"/>
      <c r="C107" s="86" t="s">
        <v>36</v>
      </c>
      <c r="D107" s="86"/>
      <c r="E107" s="85" t="s">
        <v>35</v>
      </c>
      <c r="F107" s="288">
        <f t="shared" si="45"/>
        <v>2614.4</v>
      </c>
      <c r="G107" s="288">
        <f t="shared" si="45"/>
        <v>2614.4</v>
      </c>
      <c r="H107" s="288">
        <f t="shared" si="45"/>
        <v>489.6558</v>
      </c>
      <c r="I107" s="288">
        <f t="shared" si="45"/>
        <v>489.6558</v>
      </c>
      <c r="J107" s="308">
        <f t="shared" si="31"/>
        <v>18.729184516523866</v>
      </c>
      <c r="K107" s="308">
        <f t="shared" si="32"/>
        <v>100</v>
      </c>
    </row>
    <row r="108" spans="1:12" ht="26.4" x14ac:dyDescent="0.3">
      <c r="A108" s="44"/>
      <c r="B108" s="25"/>
      <c r="C108" s="26" t="s">
        <v>34</v>
      </c>
      <c r="D108" s="25"/>
      <c r="E108" s="24" t="s">
        <v>33</v>
      </c>
      <c r="F108" s="277">
        <f t="shared" si="45"/>
        <v>2614.4</v>
      </c>
      <c r="G108" s="277">
        <f t="shared" si="45"/>
        <v>2614.4</v>
      </c>
      <c r="H108" s="277">
        <f t="shared" si="45"/>
        <v>489.6558</v>
      </c>
      <c r="I108" s="277">
        <f t="shared" si="45"/>
        <v>489.6558</v>
      </c>
      <c r="J108" s="297">
        <f t="shared" si="31"/>
        <v>18.729184516523866</v>
      </c>
      <c r="K108" s="297">
        <f t="shared" si="32"/>
        <v>100</v>
      </c>
    </row>
    <row r="109" spans="1:12" ht="39.6" x14ac:dyDescent="0.3">
      <c r="A109" s="56"/>
      <c r="B109" s="54"/>
      <c r="C109" s="55" t="s">
        <v>455</v>
      </c>
      <c r="D109" s="54"/>
      <c r="E109" s="53" t="s">
        <v>454</v>
      </c>
      <c r="F109" s="289">
        <f t="shared" si="45"/>
        <v>2614.4</v>
      </c>
      <c r="G109" s="289">
        <f t="shared" si="45"/>
        <v>2614.4</v>
      </c>
      <c r="H109" s="289">
        <f t="shared" si="45"/>
        <v>489.6558</v>
      </c>
      <c r="I109" s="289">
        <f t="shared" si="45"/>
        <v>489.6558</v>
      </c>
      <c r="J109" s="309">
        <f t="shared" si="31"/>
        <v>18.729184516523866</v>
      </c>
      <c r="K109" s="309">
        <f t="shared" si="32"/>
        <v>100</v>
      </c>
    </row>
    <row r="110" spans="1:12" ht="26.4" x14ac:dyDescent="0.3">
      <c r="A110" s="113"/>
      <c r="B110" s="107"/>
      <c r="C110" s="110" t="s">
        <v>453</v>
      </c>
      <c r="D110" s="107"/>
      <c r="E110" s="114" t="s">
        <v>452</v>
      </c>
      <c r="F110" s="279">
        <f t="shared" si="45"/>
        <v>2614.4</v>
      </c>
      <c r="G110" s="279">
        <f t="shared" si="45"/>
        <v>2614.4</v>
      </c>
      <c r="H110" s="279">
        <f t="shared" si="45"/>
        <v>489.6558</v>
      </c>
      <c r="I110" s="279">
        <f t="shared" si="45"/>
        <v>489.6558</v>
      </c>
      <c r="J110" s="299">
        <f t="shared" si="31"/>
        <v>18.729184516523866</v>
      </c>
      <c r="K110" s="299">
        <f t="shared" si="32"/>
        <v>100</v>
      </c>
    </row>
    <row r="111" spans="1:12" ht="27" x14ac:dyDescent="0.3">
      <c r="A111" s="6"/>
      <c r="B111" s="6"/>
      <c r="C111" s="6" t="s">
        <v>451</v>
      </c>
      <c r="D111" s="6"/>
      <c r="E111" s="5" t="s">
        <v>615</v>
      </c>
      <c r="F111" s="283">
        <f>SUM(F112+F113)</f>
        <v>2614.4</v>
      </c>
      <c r="G111" s="283">
        <f t="shared" ref="G111:I111" si="46">SUM(G112+G113)</f>
        <v>2614.4</v>
      </c>
      <c r="H111" s="283">
        <f t="shared" si="46"/>
        <v>489.6558</v>
      </c>
      <c r="I111" s="283">
        <f t="shared" si="46"/>
        <v>489.6558</v>
      </c>
      <c r="J111" s="304">
        <f t="shared" si="31"/>
        <v>18.729184516523866</v>
      </c>
      <c r="K111" s="304">
        <f t="shared" si="32"/>
        <v>100</v>
      </c>
    </row>
    <row r="112" spans="1:12" ht="40.200000000000003" x14ac:dyDescent="0.3">
      <c r="A112" s="6"/>
      <c r="B112" s="6"/>
      <c r="C112" s="6"/>
      <c r="D112" s="6" t="s">
        <v>2</v>
      </c>
      <c r="E112" s="5" t="s">
        <v>1</v>
      </c>
      <c r="F112" s="285">
        <v>1812</v>
      </c>
      <c r="G112" s="285">
        <v>1812</v>
      </c>
      <c r="H112" s="271">
        <v>485.54496</v>
      </c>
      <c r="I112" s="271">
        <v>485.54496</v>
      </c>
      <c r="J112" s="305">
        <f t="shared" si="31"/>
        <v>26.796079470198674</v>
      </c>
      <c r="K112" s="305">
        <f t="shared" si="32"/>
        <v>100</v>
      </c>
    </row>
    <row r="113" spans="1:11" x14ac:dyDescent="0.3">
      <c r="A113" s="6"/>
      <c r="B113" s="6"/>
      <c r="C113" s="6"/>
      <c r="D113" s="6" t="s">
        <v>12</v>
      </c>
      <c r="E113" s="5" t="s">
        <v>11</v>
      </c>
      <c r="F113" s="285">
        <f>287.3+515.1</f>
        <v>802.40000000000009</v>
      </c>
      <c r="G113" s="285">
        <f t="shared" ref="G113" si="47">287.3+515.1</f>
        <v>802.40000000000009</v>
      </c>
      <c r="H113" s="271">
        <v>4.1108399999999996</v>
      </c>
      <c r="I113" s="271">
        <v>4.1108399999999996</v>
      </c>
      <c r="J113" s="305">
        <f t="shared" si="31"/>
        <v>0.51231804586241259</v>
      </c>
      <c r="K113" s="305">
        <f t="shared" si="32"/>
        <v>100</v>
      </c>
    </row>
    <row r="114" spans="1:11" x14ac:dyDescent="0.3">
      <c r="A114" s="15"/>
      <c r="B114" s="17" t="s">
        <v>450</v>
      </c>
      <c r="C114" s="16"/>
      <c r="D114" s="15"/>
      <c r="E114" s="14" t="s">
        <v>449</v>
      </c>
      <c r="F114" s="288">
        <f t="shared" ref="F114:I114" si="48">F115+F128+F140</f>
        <v>33848.300000000003</v>
      </c>
      <c r="G114" s="288">
        <f t="shared" si="48"/>
        <v>33848.300000000003</v>
      </c>
      <c r="H114" s="288">
        <f t="shared" si="48"/>
        <v>6478.0749999999998</v>
      </c>
      <c r="I114" s="288">
        <f t="shared" si="48"/>
        <v>6388.00972</v>
      </c>
      <c r="J114" s="308">
        <f t="shared" si="31"/>
        <v>18.872468395753994</v>
      </c>
      <c r="K114" s="308">
        <f t="shared" si="32"/>
        <v>98.609690687434153</v>
      </c>
    </row>
    <row r="115" spans="1:11" ht="26.4" x14ac:dyDescent="0.3">
      <c r="A115" s="15"/>
      <c r="B115" s="17" t="s">
        <v>448</v>
      </c>
      <c r="C115" s="16"/>
      <c r="D115" s="17"/>
      <c r="E115" s="21" t="s">
        <v>447</v>
      </c>
      <c r="F115" s="288">
        <f t="shared" ref="F115:I117" si="49">F116</f>
        <v>27918.499999999996</v>
      </c>
      <c r="G115" s="288">
        <f t="shared" si="49"/>
        <v>27918.499999999996</v>
      </c>
      <c r="H115" s="288">
        <f t="shared" si="49"/>
        <v>5601</v>
      </c>
      <c r="I115" s="288">
        <f t="shared" si="49"/>
        <v>5514.24604</v>
      </c>
      <c r="J115" s="308">
        <f t="shared" si="31"/>
        <v>19.751226032917245</v>
      </c>
      <c r="K115" s="308">
        <f t="shared" si="32"/>
        <v>98.451098732369218</v>
      </c>
    </row>
    <row r="116" spans="1:11" x14ac:dyDescent="0.3">
      <c r="A116" s="15"/>
      <c r="B116" s="17"/>
      <c r="C116" s="16" t="s">
        <v>36</v>
      </c>
      <c r="D116" s="15"/>
      <c r="E116" s="21" t="s">
        <v>35</v>
      </c>
      <c r="F116" s="288">
        <f t="shared" si="49"/>
        <v>27918.499999999996</v>
      </c>
      <c r="G116" s="288">
        <f t="shared" si="49"/>
        <v>27918.499999999996</v>
      </c>
      <c r="H116" s="288">
        <f t="shared" si="49"/>
        <v>5601</v>
      </c>
      <c r="I116" s="288">
        <f t="shared" si="49"/>
        <v>5514.24604</v>
      </c>
      <c r="J116" s="308">
        <f t="shared" si="31"/>
        <v>19.751226032917245</v>
      </c>
      <c r="K116" s="308">
        <f t="shared" si="32"/>
        <v>98.451098732369218</v>
      </c>
    </row>
    <row r="117" spans="1:11" ht="39.6" x14ac:dyDescent="0.3">
      <c r="A117" s="44"/>
      <c r="B117" s="25"/>
      <c r="C117" s="26" t="s">
        <v>410</v>
      </c>
      <c r="D117" s="25"/>
      <c r="E117" s="24" t="s">
        <v>446</v>
      </c>
      <c r="F117" s="277">
        <f t="shared" si="49"/>
        <v>27918.499999999996</v>
      </c>
      <c r="G117" s="277">
        <f t="shared" si="49"/>
        <v>27918.499999999996</v>
      </c>
      <c r="H117" s="277">
        <f t="shared" si="49"/>
        <v>5601</v>
      </c>
      <c r="I117" s="277">
        <f t="shared" si="49"/>
        <v>5514.24604</v>
      </c>
      <c r="J117" s="297">
        <f t="shared" si="31"/>
        <v>19.751226032917245</v>
      </c>
      <c r="K117" s="297">
        <f t="shared" si="32"/>
        <v>98.451098732369218</v>
      </c>
    </row>
    <row r="118" spans="1:11" ht="27" x14ac:dyDescent="0.3">
      <c r="A118" s="104"/>
      <c r="B118" s="104"/>
      <c r="C118" s="104" t="s">
        <v>445</v>
      </c>
      <c r="D118" s="104"/>
      <c r="E118" s="111" t="s">
        <v>444</v>
      </c>
      <c r="F118" s="279">
        <f t="shared" ref="F118:I118" si="50">F119+F121+F125+F123</f>
        <v>27918.499999999996</v>
      </c>
      <c r="G118" s="279">
        <f t="shared" si="50"/>
        <v>27918.499999999996</v>
      </c>
      <c r="H118" s="279">
        <f t="shared" si="50"/>
        <v>5601</v>
      </c>
      <c r="I118" s="279">
        <f t="shared" si="50"/>
        <v>5514.24604</v>
      </c>
      <c r="J118" s="299">
        <f t="shared" si="31"/>
        <v>19.751226032917245</v>
      </c>
      <c r="K118" s="299">
        <f t="shared" si="32"/>
        <v>98.451098732369218</v>
      </c>
    </row>
    <row r="119" spans="1:11" x14ac:dyDescent="0.3">
      <c r="A119" s="6"/>
      <c r="B119" s="6"/>
      <c r="C119" s="6" t="s">
        <v>443</v>
      </c>
      <c r="D119" s="6"/>
      <c r="E119" s="8" t="s">
        <v>442</v>
      </c>
      <c r="F119" s="280">
        <f>SUM(F120)</f>
        <v>52.4</v>
      </c>
      <c r="G119" s="280">
        <f t="shared" ref="G119:I119" si="51">SUM(G120)</f>
        <v>52.4</v>
      </c>
      <c r="H119" s="280">
        <f>SUM(H120)</f>
        <v>51</v>
      </c>
      <c r="I119" s="280">
        <f t="shared" si="51"/>
        <v>51</v>
      </c>
      <c r="J119" s="300">
        <f t="shared" si="31"/>
        <v>97.328244274809165</v>
      </c>
      <c r="K119" s="300">
        <f t="shared" si="32"/>
        <v>100</v>
      </c>
    </row>
    <row r="120" spans="1:11" x14ac:dyDescent="0.3">
      <c r="A120" s="6"/>
      <c r="B120" s="6"/>
      <c r="C120" s="6"/>
      <c r="D120" s="6" t="s">
        <v>12</v>
      </c>
      <c r="E120" s="5" t="s">
        <v>11</v>
      </c>
      <c r="F120" s="284">
        <v>52.4</v>
      </c>
      <c r="G120" s="284">
        <v>52.4</v>
      </c>
      <c r="H120" s="284">
        <v>51</v>
      </c>
      <c r="I120" s="284">
        <v>51</v>
      </c>
      <c r="J120" s="301">
        <f t="shared" si="31"/>
        <v>97.328244274809165</v>
      </c>
      <c r="K120" s="301">
        <f t="shared" si="32"/>
        <v>100</v>
      </c>
    </row>
    <row r="121" spans="1:11" ht="40.200000000000003" x14ac:dyDescent="0.3">
      <c r="A121" s="6"/>
      <c r="B121" s="6"/>
      <c r="C121" s="6" t="s">
        <v>441</v>
      </c>
      <c r="D121" s="6"/>
      <c r="E121" s="5" t="s">
        <v>517</v>
      </c>
      <c r="F121" s="280">
        <f>F122</f>
        <v>270.2</v>
      </c>
      <c r="G121" s="280">
        <f t="shared" ref="G121:I121" si="52">G122</f>
        <v>270.2</v>
      </c>
      <c r="H121" s="280">
        <f t="shared" si="52"/>
        <v>130</v>
      </c>
      <c r="I121" s="280">
        <f t="shared" si="52"/>
        <v>127.67</v>
      </c>
      <c r="J121" s="300">
        <f t="shared" si="31"/>
        <v>47.250185048112513</v>
      </c>
      <c r="K121" s="300">
        <f t="shared" si="32"/>
        <v>98.207692307692312</v>
      </c>
    </row>
    <row r="122" spans="1:11" x14ac:dyDescent="0.3">
      <c r="A122" s="6"/>
      <c r="B122" s="6"/>
      <c r="C122" s="6"/>
      <c r="D122" s="6" t="s">
        <v>12</v>
      </c>
      <c r="E122" s="5" t="s">
        <v>11</v>
      </c>
      <c r="F122" s="284">
        <v>270.2</v>
      </c>
      <c r="G122" s="284">
        <v>270.2</v>
      </c>
      <c r="H122" s="284">
        <v>130</v>
      </c>
      <c r="I122" s="284">
        <v>127.67</v>
      </c>
      <c r="J122" s="301">
        <f t="shared" si="31"/>
        <v>47.250185048112513</v>
      </c>
      <c r="K122" s="301">
        <f t="shared" si="32"/>
        <v>98.207692307692312</v>
      </c>
    </row>
    <row r="123" spans="1:11" ht="27" x14ac:dyDescent="0.3">
      <c r="A123" s="6"/>
      <c r="B123" s="6"/>
      <c r="C123" s="6" t="s">
        <v>518</v>
      </c>
      <c r="D123" s="6"/>
      <c r="E123" s="5" t="s">
        <v>519</v>
      </c>
      <c r="F123" s="280">
        <f>F124</f>
        <v>578</v>
      </c>
      <c r="G123" s="280">
        <f t="shared" ref="G123:I123" si="53">G124</f>
        <v>578</v>
      </c>
      <c r="H123" s="280">
        <f t="shared" si="53"/>
        <v>0</v>
      </c>
      <c r="I123" s="280">
        <f t="shared" si="53"/>
        <v>0</v>
      </c>
      <c r="J123" s="300">
        <f t="shared" si="31"/>
        <v>0</v>
      </c>
      <c r="K123" s="300"/>
    </row>
    <row r="124" spans="1:11" x14ac:dyDescent="0.3">
      <c r="A124" s="6"/>
      <c r="B124" s="6"/>
      <c r="C124" s="6"/>
      <c r="D124" s="6" t="s">
        <v>12</v>
      </c>
      <c r="E124" s="5" t="s">
        <v>11</v>
      </c>
      <c r="F124" s="284">
        <v>578</v>
      </c>
      <c r="G124" s="284">
        <v>578</v>
      </c>
      <c r="H124" s="284">
        <v>0</v>
      </c>
      <c r="I124" s="284">
        <v>0</v>
      </c>
      <c r="J124" s="301">
        <f t="shared" si="31"/>
        <v>0</v>
      </c>
      <c r="K124" s="301"/>
    </row>
    <row r="125" spans="1:11" x14ac:dyDescent="0.3">
      <c r="A125" s="6"/>
      <c r="B125" s="6"/>
      <c r="C125" s="6" t="s">
        <v>440</v>
      </c>
      <c r="D125" s="6"/>
      <c r="E125" s="82" t="s">
        <v>439</v>
      </c>
      <c r="F125" s="280">
        <f t="shared" ref="F125:I125" si="54">F126+F127</f>
        <v>27017.899999999998</v>
      </c>
      <c r="G125" s="280">
        <f t="shared" si="54"/>
        <v>27017.899999999998</v>
      </c>
      <c r="H125" s="280">
        <f t="shared" si="54"/>
        <v>5420</v>
      </c>
      <c r="I125" s="280">
        <f t="shared" si="54"/>
        <v>5335.5760399999999</v>
      </c>
      <c r="J125" s="300">
        <f t="shared" si="31"/>
        <v>19.748300349027868</v>
      </c>
      <c r="K125" s="300">
        <f t="shared" si="32"/>
        <v>98.442362361623609</v>
      </c>
    </row>
    <row r="126" spans="1:11" ht="40.200000000000003" x14ac:dyDescent="0.3">
      <c r="A126" s="6"/>
      <c r="B126" s="6"/>
      <c r="C126" s="6"/>
      <c r="D126" s="6" t="s">
        <v>2</v>
      </c>
      <c r="E126" s="5" t="s">
        <v>1</v>
      </c>
      <c r="F126" s="284">
        <v>25314.6</v>
      </c>
      <c r="G126" s="284">
        <v>25314.6</v>
      </c>
      <c r="H126" s="284">
        <v>4800</v>
      </c>
      <c r="I126" s="271">
        <v>4724.0966200000003</v>
      </c>
      <c r="J126" s="301">
        <f t="shared" si="31"/>
        <v>18.661549540581326</v>
      </c>
      <c r="K126" s="301">
        <f t="shared" si="32"/>
        <v>98.418679583333329</v>
      </c>
    </row>
    <row r="127" spans="1:11" x14ac:dyDescent="0.3">
      <c r="A127" s="6"/>
      <c r="B127" s="6"/>
      <c r="C127" s="6"/>
      <c r="D127" s="6" t="s">
        <v>12</v>
      </c>
      <c r="E127" s="5" t="s">
        <v>11</v>
      </c>
      <c r="F127" s="284">
        <v>1703.3</v>
      </c>
      <c r="G127" s="284">
        <v>1703.3</v>
      </c>
      <c r="H127" s="284">
        <v>620</v>
      </c>
      <c r="I127" s="271">
        <v>611.47942</v>
      </c>
      <c r="J127" s="301">
        <f t="shared" si="31"/>
        <v>35.899690013503196</v>
      </c>
      <c r="K127" s="301">
        <f t="shared" si="32"/>
        <v>98.625712903225804</v>
      </c>
    </row>
    <row r="128" spans="1:11" x14ac:dyDescent="0.3">
      <c r="A128" s="6"/>
      <c r="B128" s="17" t="s">
        <v>438</v>
      </c>
      <c r="C128" s="16"/>
      <c r="D128" s="17"/>
      <c r="E128" s="14" t="s">
        <v>437</v>
      </c>
      <c r="F128" s="281">
        <f t="shared" ref="F128:I130" si="55">F129</f>
        <v>4855</v>
      </c>
      <c r="G128" s="281">
        <f t="shared" si="55"/>
        <v>4855</v>
      </c>
      <c r="H128" s="281">
        <f t="shared" si="55"/>
        <v>770</v>
      </c>
      <c r="I128" s="281">
        <f t="shared" si="55"/>
        <v>767.65323000000001</v>
      </c>
      <c r="J128" s="302">
        <f t="shared" si="31"/>
        <v>15.811601029866118</v>
      </c>
      <c r="K128" s="302">
        <f t="shared" si="32"/>
        <v>99.695224675324681</v>
      </c>
    </row>
    <row r="129" spans="1:11" x14ac:dyDescent="0.3">
      <c r="A129" s="6"/>
      <c r="B129" s="45"/>
      <c r="C129" s="16" t="s">
        <v>36</v>
      </c>
      <c r="D129" s="15"/>
      <c r="E129" s="21" t="s">
        <v>159</v>
      </c>
      <c r="F129" s="281">
        <f t="shared" si="55"/>
        <v>4855</v>
      </c>
      <c r="G129" s="281">
        <f t="shared" si="55"/>
        <v>4855</v>
      </c>
      <c r="H129" s="281">
        <f t="shared" si="55"/>
        <v>770</v>
      </c>
      <c r="I129" s="281">
        <f t="shared" si="55"/>
        <v>767.65323000000001</v>
      </c>
      <c r="J129" s="302">
        <f t="shared" si="31"/>
        <v>15.811601029866118</v>
      </c>
      <c r="K129" s="302">
        <f t="shared" si="32"/>
        <v>99.695224675324681</v>
      </c>
    </row>
    <row r="130" spans="1:11" ht="39.6" x14ac:dyDescent="0.3">
      <c r="A130" s="25"/>
      <c r="B130" s="25"/>
      <c r="C130" s="26" t="s">
        <v>410</v>
      </c>
      <c r="D130" s="25"/>
      <c r="E130" s="24" t="s">
        <v>409</v>
      </c>
      <c r="F130" s="277">
        <f t="shared" si="55"/>
        <v>4855</v>
      </c>
      <c r="G130" s="277">
        <f t="shared" si="55"/>
        <v>4855</v>
      </c>
      <c r="H130" s="277">
        <f t="shared" si="55"/>
        <v>770</v>
      </c>
      <c r="I130" s="277">
        <f t="shared" si="55"/>
        <v>767.65323000000001</v>
      </c>
      <c r="J130" s="297">
        <f t="shared" si="31"/>
        <v>15.811601029866118</v>
      </c>
      <c r="K130" s="297">
        <f t="shared" si="32"/>
        <v>99.695224675324681</v>
      </c>
    </row>
    <row r="131" spans="1:11" ht="27" x14ac:dyDescent="0.3">
      <c r="A131" s="104"/>
      <c r="B131" s="104"/>
      <c r="C131" s="104" t="s">
        <v>436</v>
      </c>
      <c r="D131" s="104"/>
      <c r="E131" s="111" t="s">
        <v>435</v>
      </c>
      <c r="F131" s="279">
        <f>F132+F134+F138</f>
        <v>4855</v>
      </c>
      <c r="G131" s="279">
        <f t="shared" ref="G131:I131" si="56">G132+G134+G138</f>
        <v>4855</v>
      </c>
      <c r="H131" s="279">
        <f t="shared" si="56"/>
        <v>770</v>
      </c>
      <c r="I131" s="279">
        <f t="shared" si="56"/>
        <v>767.65323000000001</v>
      </c>
      <c r="J131" s="299">
        <f t="shared" si="31"/>
        <v>15.811601029866118</v>
      </c>
      <c r="K131" s="299">
        <f t="shared" si="32"/>
        <v>99.695224675324681</v>
      </c>
    </row>
    <row r="132" spans="1:11" x14ac:dyDescent="0.3">
      <c r="A132" s="6"/>
      <c r="B132" s="6"/>
      <c r="C132" s="6" t="s">
        <v>434</v>
      </c>
      <c r="D132" s="6"/>
      <c r="E132" s="73" t="s">
        <v>433</v>
      </c>
      <c r="F132" s="280">
        <f>F133</f>
        <v>121.9</v>
      </c>
      <c r="G132" s="280">
        <f t="shared" ref="G132:I132" si="57">G133</f>
        <v>121.9</v>
      </c>
      <c r="H132" s="280">
        <f t="shared" si="57"/>
        <v>0</v>
      </c>
      <c r="I132" s="280">
        <f t="shared" si="57"/>
        <v>0</v>
      </c>
      <c r="J132" s="300">
        <f t="shared" si="31"/>
        <v>0</v>
      </c>
      <c r="K132" s="300"/>
    </row>
    <row r="133" spans="1:11" x14ac:dyDescent="0.3">
      <c r="A133" s="6"/>
      <c r="B133" s="6"/>
      <c r="C133" s="6"/>
      <c r="D133" s="6" t="s">
        <v>12</v>
      </c>
      <c r="E133" s="5" t="s">
        <v>11</v>
      </c>
      <c r="F133" s="284">
        <v>121.9</v>
      </c>
      <c r="G133" s="284">
        <v>121.9</v>
      </c>
      <c r="H133" s="284">
        <v>0</v>
      </c>
      <c r="I133" s="284">
        <v>0</v>
      </c>
      <c r="J133" s="301">
        <f t="shared" si="31"/>
        <v>0</v>
      </c>
      <c r="K133" s="301"/>
    </row>
    <row r="134" spans="1:11" x14ac:dyDescent="0.3">
      <c r="A134" s="6"/>
      <c r="B134" s="6"/>
      <c r="C134" s="6" t="s">
        <v>432</v>
      </c>
      <c r="D134" s="6"/>
      <c r="E134" s="9" t="s">
        <v>431</v>
      </c>
      <c r="F134" s="280">
        <f>F135+F136</f>
        <v>4115.6000000000004</v>
      </c>
      <c r="G134" s="280">
        <f>G135+G136+G137</f>
        <v>4115.6000000000004</v>
      </c>
      <c r="H134" s="280">
        <f>H135+H136+H137</f>
        <v>770</v>
      </c>
      <c r="I134" s="280">
        <f>I135+I136+I137</f>
        <v>767.65323000000001</v>
      </c>
      <c r="J134" s="300">
        <f t="shared" ref="J134:J195" si="58">I134/G134*100</f>
        <v>18.652279861988529</v>
      </c>
      <c r="K134" s="300">
        <f t="shared" ref="K134:K195" si="59">I134/H134*100</f>
        <v>99.695224675324681</v>
      </c>
    </row>
    <row r="135" spans="1:11" x14ac:dyDescent="0.3">
      <c r="A135" s="6"/>
      <c r="B135" s="6"/>
      <c r="C135" s="6"/>
      <c r="D135" s="6" t="s">
        <v>12</v>
      </c>
      <c r="E135" s="5" t="s">
        <v>11</v>
      </c>
      <c r="F135" s="280">
        <v>3976.1</v>
      </c>
      <c r="G135" s="271">
        <v>3676.1</v>
      </c>
      <c r="H135" s="280">
        <v>470</v>
      </c>
      <c r="I135" s="280">
        <v>467.65323000000001</v>
      </c>
      <c r="J135" s="300">
        <f t="shared" si="58"/>
        <v>12.721450178177962</v>
      </c>
      <c r="K135" s="300">
        <f t="shared" si="59"/>
        <v>99.500687234042545</v>
      </c>
    </row>
    <row r="136" spans="1:11" ht="27" x14ac:dyDescent="0.3">
      <c r="A136" s="6"/>
      <c r="B136" s="6"/>
      <c r="C136" s="6"/>
      <c r="D136" s="6" t="s">
        <v>57</v>
      </c>
      <c r="E136" s="5" t="s">
        <v>56</v>
      </c>
      <c r="F136" s="280">
        <v>139.5</v>
      </c>
      <c r="G136" s="271">
        <v>139.5</v>
      </c>
      <c r="H136" s="280">
        <v>0</v>
      </c>
      <c r="I136" s="280">
        <v>0</v>
      </c>
      <c r="J136" s="300">
        <f t="shared" si="58"/>
        <v>0</v>
      </c>
      <c r="K136" s="300"/>
    </row>
    <row r="137" spans="1:11" x14ac:dyDescent="0.3">
      <c r="A137" s="263"/>
      <c r="B137" s="263"/>
      <c r="C137" s="263"/>
      <c r="D137" s="263" t="s">
        <v>22</v>
      </c>
      <c r="E137" s="264" t="s">
        <v>21</v>
      </c>
      <c r="F137" s="280"/>
      <c r="G137" s="271">
        <v>300</v>
      </c>
      <c r="H137" s="280">
        <v>300</v>
      </c>
      <c r="I137" s="280">
        <v>300</v>
      </c>
      <c r="J137" s="300">
        <f t="shared" si="58"/>
        <v>100</v>
      </c>
      <c r="K137" s="300">
        <f t="shared" si="59"/>
        <v>100</v>
      </c>
    </row>
    <row r="138" spans="1:11" x14ac:dyDescent="0.3">
      <c r="A138" s="6"/>
      <c r="B138" s="6"/>
      <c r="C138" s="6" t="s">
        <v>430</v>
      </c>
      <c r="D138" s="6"/>
      <c r="E138" s="84" t="s">
        <v>429</v>
      </c>
      <c r="F138" s="280">
        <f>SUM(F139)</f>
        <v>617.5</v>
      </c>
      <c r="G138" s="280">
        <f t="shared" ref="G138:I138" si="60">SUM(G139)</f>
        <v>617.5</v>
      </c>
      <c r="H138" s="280">
        <f t="shared" si="60"/>
        <v>0</v>
      </c>
      <c r="I138" s="280">
        <f t="shared" si="60"/>
        <v>0</v>
      </c>
      <c r="J138" s="300">
        <f t="shared" si="58"/>
        <v>0</v>
      </c>
      <c r="K138" s="300"/>
    </row>
    <row r="139" spans="1:11" ht="40.200000000000003" x14ac:dyDescent="0.3">
      <c r="A139" s="6"/>
      <c r="B139" s="6"/>
      <c r="C139" s="6"/>
      <c r="D139" s="6" t="s">
        <v>2</v>
      </c>
      <c r="E139" s="5" t="s">
        <v>1</v>
      </c>
      <c r="F139" s="284">
        <v>617.5</v>
      </c>
      <c r="G139" s="284">
        <v>617.5</v>
      </c>
      <c r="H139" s="284">
        <v>0</v>
      </c>
      <c r="I139" s="284">
        <v>0</v>
      </c>
      <c r="J139" s="301">
        <f t="shared" si="58"/>
        <v>0</v>
      </c>
      <c r="K139" s="301"/>
    </row>
    <row r="140" spans="1:11" ht="26.4" x14ac:dyDescent="0.3">
      <c r="A140" s="6"/>
      <c r="B140" s="17" t="s">
        <v>428</v>
      </c>
      <c r="C140" s="16"/>
      <c r="D140" s="17"/>
      <c r="E140" s="21" t="s">
        <v>427</v>
      </c>
      <c r="F140" s="281">
        <f>F141</f>
        <v>1074.8</v>
      </c>
      <c r="G140" s="281">
        <f t="shared" ref="G140:I140" si="61">G141</f>
        <v>1074.8</v>
      </c>
      <c r="H140" s="281">
        <f t="shared" si="61"/>
        <v>107.075</v>
      </c>
      <c r="I140" s="281">
        <f t="shared" si="61"/>
        <v>106.11045</v>
      </c>
      <c r="J140" s="302">
        <f t="shared" si="58"/>
        <v>9.8725762932638634</v>
      </c>
      <c r="K140" s="302">
        <f t="shared" si="59"/>
        <v>99.099182815783323</v>
      </c>
    </row>
    <row r="141" spans="1:11" x14ac:dyDescent="0.3">
      <c r="A141" s="6"/>
      <c r="B141" s="17"/>
      <c r="C141" s="16" t="s">
        <v>36</v>
      </c>
      <c r="D141" s="15"/>
      <c r="E141" s="21" t="s">
        <v>35</v>
      </c>
      <c r="F141" s="281">
        <f>F142+F161</f>
        <v>1074.8</v>
      </c>
      <c r="G141" s="281">
        <f t="shared" ref="G141:I141" si="62">G142+G161</f>
        <v>1074.8</v>
      </c>
      <c r="H141" s="281">
        <f t="shared" si="62"/>
        <v>107.075</v>
      </c>
      <c r="I141" s="281">
        <f t="shared" si="62"/>
        <v>106.11045</v>
      </c>
      <c r="J141" s="302">
        <f t="shared" si="58"/>
        <v>9.8725762932638634</v>
      </c>
      <c r="K141" s="302">
        <f t="shared" si="59"/>
        <v>99.099182815783323</v>
      </c>
    </row>
    <row r="142" spans="1:11" ht="26.4" x14ac:dyDescent="0.3">
      <c r="A142" s="25"/>
      <c r="B142" s="25"/>
      <c r="C142" s="26" t="s">
        <v>426</v>
      </c>
      <c r="D142" s="25"/>
      <c r="E142" s="24" t="s">
        <v>425</v>
      </c>
      <c r="F142" s="277">
        <f>F143+F149</f>
        <v>1054.8</v>
      </c>
      <c r="G142" s="277">
        <f t="shared" ref="G142:I142" si="63">G143+G149</f>
        <v>1054.8</v>
      </c>
      <c r="H142" s="277">
        <f t="shared" si="63"/>
        <v>87.075000000000003</v>
      </c>
      <c r="I142" s="277">
        <f t="shared" si="63"/>
        <v>86.11045</v>
      </c>
      <c r="J142" s="297">
        <f t="shared" si="58"/>
        <v>8.1636755783086858</v>
      </c>
      <c r="K142" s="297">
        <f t="shared" si="59"/>
        <v>98.892276772896921</v>
      </c>
    </row>
    <row r="143" spans="1:11" ht="40.200000000000003" x14ac:dyDescent="0.3">
      <c r="A143" s="23"/>
      <c r="B143" s="23"/>
      <c r="C143" s="23" t="s">
        <v>424</v>
      </c>
      <c r="D143" s="23"/>
      <c r="E143" s="42" t="s">
        <v>565</v>
      </c>
      <c r="F143" s="278">
        <f>F144</f>
        <v>697.5</v>
      </c>
      <c r="G143" s="278">
        <f t="shared" ref="G143:I143" si="64">G144</f>
        <v>697.5</v>
      </c>
      <c r="H143" s="278">
        <f t="shared" si="64"/>
        <v>3</v>
      </c>
      <c r="I143" s="278">
        <f t="shared" si="64"/>
        <v>3</v>
      </c>
      <c r="J143" s="298">
        <f t="shared" si="58"/>
        <v>0.43010752688172044</v>
      </c>
      <c r="K143" s="298">
        <f t="shared" si="59"/>
        <v>100</v>
      </c>
    </row>
    <row r="144" spans="1:11" ht="40.200000000000003" x14ac:dyDescent="0.3">
      <c r="A144" s="104"/>
      <c r="B144" s="104"/>
      <c r="C144" s="104" t="s">
        <v>423</v>
      </c>
      <c r="D144" s="108"/>
      <c r="E144" s="105" t="s">
        <v>566</v>
      </c>
      <c r="F144" s="279">
        <f>F145+F147</f>
        <v>697.5</v>
      </c>
      <c r="G144" s="279">
        <f t="shared" ref="G144:I144" si="65">G145+G147</f>
        <v>697.5</v>
      </c>
      <c r="H144" s="279">
        <f t="shared" si="65"/>
        <v>3</v>
      </c>
      <c r="I144" s="279">
        <f t="shared" si="65"/>
        <v>3</v>
      </c>
      <c r="J144" s="299">
        <f t="shared" si="58"/>
        <v>0.43010752688172044</v>
      </c>
      <c r="K144" s="299">
        <f t="shared" si="59"/>
        <v>100</v>
      </c>
    </row>
    <row r="145" spans="1:11" ht="40.200000000000003" x14ac:dyDescent="0.3">
      <c r="A145" s="6"/>
      <c r="B145" s="6"/>
      <c r="C145" s="6" t="s">
        <v>422</v>
      </c>
      <c r="D145" s="6"/>
      <c r="E145" s="5" t="s">
        <v>421</v>
      </c>
      <c r="F145" s="280">
        <f>F146</f>
        <v>15.9</v>
      </c>
      <c r="G145" s="280">
        <f t="shared" ref="G145:I145" si="66">G146</f>
        <v>15.9</v>
      </c>
      <c r="H145" s="280">
        <f t="shared" si="66"/>
        <v>0</v>
      </c>
      <c r="I145" s="280">
        <f t="shared" si="66"/>
        <v>0</v>
      </c>
      <c r="J145" s="300">
        <f t="shared" si="58"/>
        <v>0</v>
      </c>
      <c r="K145" s="300"/>
    </row>
    <row r="146" spans="1:11" x14ac:dyDescent="0.3">
      <c r="A146" s="6"/>
      <c r="B146" s="6"/>
      <c r="C146" s="6"/>
      <c r="D146" s="6" t="s">
        <v>12</v>
      </c>
      <c r="E146" s="5" t="s">
        <v>11</v>
      </c>
      <c r="F146" s="284">
        <v>15.9</v>
      </c>
      <c r="G146" s="284">
        <v>15.9</v>
      </c>
      <c r="H146" s="284">
        <v>0</v>
      </c>
      <c r="I146" s="284">
        <v>0</v>
      </c>
      <c r="J146" s="301">
        <f t="shared" si="58"/>
        <v>0</v>
      </c>
      <c r="K146" s="301"/>
    </row>
    <row r="147" spans="1:11" ht="40.200000000000003" x14ac:dyDescent="0.3">
      <c r="A147" s="6"/>
      <c r="B147" s="6"/>
      <c r="C147" s="6" t="s">
        <v>420</v>
      </c>
      <c r="D147" s="6"/>
      <c r="E147" s="5" t="s">
        <v>419</v>
      </c>
      <c r="F147" s="280">
        <f>F148</f>
        <v>681.6</v>
      </c>
      <c r="G147" s="280">
        <f t="shared" ref="G147:I147" si="67">G148</f>
        <v>681.6</v>
      </c>
      <c r="H147" s="280">
        <f t="shared" si="67"/>
        <v>3</v>
      </c>
      <c r="I147" s="280">
        <f t="shared" si="67"/>
        <v>3</v>
      </c>
      <c r="J147" s="300">
        <f t="shared" si="58"/>
        <v>0.44014084507042256</v>
      </c>
      <c r="K147" s="300">
        <f t="shared" si="59"/>
        <v>100</v>
      </c>
    </row>
    <row r="148" spans="1:11" x14ac:dyDescent="0.3">
      <c r="A148" s="6"/>
      <c r="B148" s="6"/>
      <c r="C148" s="6"/>
      <c r="D148" s="6" t="s">
        <v>12</v>
      </c>
      <c r="E148" s="5" t="s">
        <v>11</v>
      </c>
      <c r="F148" s="284">
        <v>681.6</v>
      </c>
      <c r="G148" s="284">
        <v>681.6</v>
      </c>
      <c r="H148" s="284">
        <v>3</v>
      </c>
      <c r="I148" s="284">
        <v>3</v>
      </c>
      <c r="J148" s="301">
        <f t="shared" si="58"/>
        <v>0.44014084507042256</v>
      </c>
      <c r="K148" s="301">
        <f t="shared" si="59"/>
        <v>100</v>
      </c>
    </row>
    <row r="149" spans="1:11" ht="27" x14ac:dyDescent="0.3">
      <c r="A149" s="23"/>
      <c r="B149" s="23"/>
      <c r="C149" s="23" t="s">
        <v>418</v>
      </c>
      <c r="D149" s="23"/>
      <c r="E149" s="42" t="s">
        <v>417</v>
      </c>
      <c r="F149" s="278">
        <f>F150</f>
        <v>357.3</v>
      </c>
      <c r="G149" s="278">
        <f t="shared" ref="G149:I149" si="68">G150</f>
        <v>357.3</v>
      </c>
      <c r="H149" s="278">
        <f t="shared" si="68"/>
        <v>84.075000000000003</v>
      </c>
      <c r="I149" s="278">
        <f t="shared" si="68"/>
        <v>83.11045</v>
      </c>
      <c r="J149" s="298">
        <f t="shared" si="58"/>
        <v>23.260691295829833</v>
      </c>
      <c r="K149" s="298">
        <f t="shared" si="59"/>
        <v>98.852750520368716</v>
      </c>
    </row>
    <row r="150" spans="1:11" ht="27" x14ac:dyDescent="0.3">
      <c r="A150" s="104"/>
      <c r="B150" s="104"/>
      <c r="C150" s="104" t="s">
        <v>416</v>
      </c>
      <c r="D150" s="108"/>
      <c r="E150" s="105" t="s">
        <v>415</v>
      </c>
      <c r="F150" s="279">
        <f>F151+F159+F157</f>
        <v>357.3</v>
      </c>
      <c r="G150" s="279">
        <f t="shared" ref="G150:I150" si="69">G151+G159+G157</f>
        <v>357.3</v>
      </c>
      <c r="H150" s="279">
        <f t="shared" si="69"/>
        <v>84.075000000000003</v>
      </c>
      <c r="I150" s="279">
        <f t="shared" si="69"/>
        <v>83.11045</v>
      </c>
      <c r="J150" s="299">
        <f t="shared" si="58"/>
        <v>23.260691295829833</v>
      </c>
      <c r="K150" s="299">
        <f t="shared" si="59"/>
        <v>98.852750520368716</v>
      </c>
    </row>
    <row r="151" spans="1:11" x14ac:dyDescent="0.3">
      <c r="A151" s="7"/>
      <c r="B151" s="7"/>
      <c r="C151" s="6" t="s">
        <v>414</v>
      </c>
      <c r="D151" s="6"/>
      <c r="E151" s="83" t="s">
        <v>573</v>
      </c>
      <c r="F151" s="280">
        <f>F152+F155</f>
        <v>283.2</v>
      </c>
      <c r="G151" s="280">
        <f t="shared" ref="G151:I151" si="70">G152+G155</f>
        <v>283.2</v>
      </c>
      <c r="H151" s="280">
        <f t="shared" si="70"/>
        <v>79.075000000000003</v>
      </c>
      <c r="I151" s="280">
        <f t="shared" si="70"/>
        <v>78.11045</v>
      </c>
      <c r="J151" s="300">
        <f t="shared" si="58"/>
        <v>27.581373587570624</v>
      </c>
      <c r="K151" s="300">
        <f t="shared" si="59"/>
        <v>98.780208662662034</v>
      </c>
    </row>
    <row r="152" spans="1:11" x14ac:dyDescent="0.3">
      <c r="A152" s="7"/>
      <c r="B152" s="7"/>
      <c r="C152" s="6"/>
      <c r="D152" s="6" t="s">
        <v>2</v>
      </c>
      <c r="E152" s="5" t="s">
        <v>11</v>
      </c>
      <c r="F152" s="280">
        <f>SUM(F153:F154)</f>
        <v>262.5</v>
      </c>
      <c r="G152" s="280">
        <f t="shared" ref="G152:I152" si="71">SUM(G153:G154)</f>
        <v>262.5</v>
      </c>
      <c r="H152" s="280">
        <f t="shared" si="71"/>
        <v>78.075000000000003</v>
      </c>
      <c r="I152" s="280">
        <f t="shared" si="71"/>
        <v>78.075000000000003</v>
      </c>
      <c r="J152" s="300">
        <f t="shared" si="58"/>
        <v>29.742857142857144</v>
      </c>
      <c r="K152" s="300">
        <f t="shared" si="59"/>
        <v>100</v>
      </c>
    </row>
    <row r="153" spans="1:11" x14ac:dyDescent="0.3">
      <c r="A153" s="7"/>
      <c r="B153" s="7"/>
      <c r="C153" s="6"/>
      <c r="D153" s="6"/>
      <c r="E153" s="5" t="s">
        <v>148</v>
      </c>
      <c r="F153" s="280">
        <v>100.1</v>
      </c>
      <c r="G153" s="280">
        <v>100.1</v>
      </c>
      <c r="H153" s="280">
        <v>13.86</v>
      </c>
      <c r="I153" s="280">
        <v>13.86</v>
      </c>
      <c r="J153" s="300">
        <f t="shared" si="58"/>
        <v>13.846153846153847</v>
      </c>
      <c r="K153" s="300">
        <f t="shared" si="59"/>
        <v>100</v>
      </c>
    </row>
    <row r="154" spans="1:11" x14ac:dyDescent="0.3">
      <c r="A154" s="7"/>
      <c r="B154" s="7"/>
      <c r="C154" s="6"/>
      <c r="D154" s="6"/>
      <c r="E154" s="5" t="s">
        <v>147</v>
      </c>
      <c r="F154" s="284">
        <f>183.1-20.7</f>
        <v>162.4</v>
      </c>
      <c r="G154" s="284">
        <f t="shared" ref="G154" si="72">183.1-20.7</f>
        <v>162.4</v>
      </c>
      <c r="H154" s="284">
        <v>64.215000000000003</v>
      </c>
      <c r="I154" s="284">
        <v>64.215000000000003</v>
      </c>
      <c r="J154" s="301">
        <f t="shared" si="58"/>
        <v>39.541256157635466</v>
      </c>
      <c r="K154" s="301">
        <f t="shared" si="59"/>
        <v>100</v>
      </c>
    </row>
    <row r="155" spans="1:11" x14ac:dyDescent="0.3">
      <c r="A155" s="7"/>
      <c r="B155" s="7"/>
      <c r="C155" s="6"/>
      <c r="D155" s="6" t="s">
        <v>12</v>
      </c>
      <c r="E155" s="5" t="s">
        <v>11</v>
      </c>
      <c r="F155" s="280">
        <f>F156</f>
        <v>20.7</v>
      </c>
      <c r="G155" s="280">
        <f t="shared" ref="G155:I155" si="73">G156</f>
        <v>20.7</v>
      </c>
      <c r="H155" s="280">
        <f t="shared" si="73"/>
        <v>1</v>
      </c>
      <c r="I155" s="280">
        <f t="shared" si="73"/>
        <v>3.5450000000000002E-2</v>
      </c>
      <c r="J155" s="300">
        <f t="shared" si="58"/>
        <v>0.17125603864734301</v>
      </c>
      <c r="K155" s="300">
        <f t="shared" si="59"/>
        <v>3.5450000000000004</v>
      </c>
    </row>
    <row r="156" spans="1:11" x14ac:dyDescent="0.3">
      <c r="A156" s="7"/>
      <c r="B156" s="7"/>
      <c r="C156" s="6"/>
      <c r="D156" s="6"/>
      <c r="E156" s="5" t="s">
        <v>147</v>
      </c>
      <c r="F156" s="280">
        <v>20.7</v>
      </c>
      <c r="G156" s="280">
        <v>20.7</v>
      </c>
      <c r="H156" s="280">
        <v>1</v>
      </c>
      <c r="I156" s="271">
        <v>3.5450000000000002E-2</v>
      </c>
      <c r="J156" s="300">
        <f t="shared" si="58"/>
        <v>0.17125603864734301</v>
      </c>
      <c r="K156" s="300">
        <f t="shared" si="59"/>
        <v>3.5450000000000004</v>
      </c>
    </row>
    <row r="157" spans="1:11" ht="27" x14ac:dyDescent="0.3">
      <c r="A157" s="7"/>
      <c r="B157" s="7"/>
      <c r="C157" s="6" t="s">
        <v>413</v>
      </c>
      <c r="D157" s="6"/>
      <c r="E157" s="5" t="s">
        <v>574</v>
      </c>
      <c r="F157" s="282">
        <f>F158</f>
        <v>39.1</v>
      </c>
      <c r="G157" s="282">
        <f t="shared" ref="G157:I157" si="74">G158</f>
        <v>39.1</v>
      </c>
      <c r="H157" s="282">
        <f t="shared" si="74"/>
        <v>5</v>
      </c>
      <c r="I157" s="282">
        <f t="shared" si="74"/>
        <v>5</v>
      </c>
      <c r="J157" s="303">
        <f t="shared" si="58"/>
        <v>12.787723785166241</v>
      </c>
      <c r="K157" s="303">
        <f t="shared" si="59"/>
        <v>100</v>
      </c>
    </row>
    <row r="158" spans="1:11" x14ac:dyDescent="0.3">
      <c r="A158" s="7"/>
      <c r="B158" s="7"/>
      <c r="C158" s="6"/>
      <c r="D158" s="6" t="s">
        <v>12</v>
      </c>
      <c r="E158" s="5" t="s">
        <v>11</v>
      </c>
      <c r="F158" s="284">
        <v>39.1</v>
      </c>
      <c r="G158" s="284">
        <v>39.1</v>
      </c>
      <c r="H158" s="284">
        <v>5</v>
      </c>
      <c r="I158" s="284">
        <v>5</v>
      </c>
      <c r="J158" s="301">
        <f t="shared" si="58"/>
        <v>12.787723785166241</v>
      </c>
      <c r="K158" s="301">
        <f t="shared" si="59"/>
        <v>100</v>
      </c>
    </row>
    <row r="159" spans="1:11" x14ac:dyDescent="0.3">
      <c r="A159" s="7"/>
      <c r="B159" s="7"/>
      <c r="C159" s="6" t="s">
        <v>412</v>
      </c>
      <c r="D159" s="6"/>
      <c r="E159" s="5" t="s">
        <v>411</v>
      </c>
      <c r="F159" s="282">
        <f>F160</f>
        <v>35</v>
      </c>
      <c r="G159" s="282">
        <f t="shared" ref="G159:I159" si="75">G160</f>
        <v>35</v>
      </c>
      <c r="H159" s="282">
        <f t="shared" si="75"/>
        <v>0</v>
      </c>
      <c r="I159" s="282">
        <f t="shared" si="75"/>
        <v>0</v>
      </c>
      <c r="J159" s="303">
        <f t="shared" si="58"/>
        <v>0</v>
      </c>
      <c r="K159" s="303"/>
    </row>
    <row r="160" spans="1:11" x14ac:dyDescent="0.3">
      <c r="A160" s="7"/>
      <c r="B160" s="7"/>
      <c r="C160" s="6"/>
      <c r="D160" s="6" t="s">
        <v>12</v>
      </c>
      <c r="E160" s="5" t="s">
        <v>11</v>
      </c>
      <c r="F160" s="284">
        <v>35</v>
      </c>
      <c r="G160" s="284">
        <v>35</v>
      </c>
      <c r="H160" s="284">
        <v>0</v>
      </c>
      <c r="I160" s="284">
        <v>0</v>
      </c>
      <c r="J160" s="301">
        <f t="shared" si="58"/>
        <v>0</v>
      </c>
      <c r="K160" s="301"/>
    </row>
    <row r="161" spans="1:11" ht="39.6" x14ac:dyDescent="0.3">
      <c r="A161" s="25"/>
      <c r="B161" s="25"/>
      <c r="C161" s="26" t="s">
        <v>410</v>
      </c>
      <c r="D161" s="25"/>
      <c r="E161" s="24" t="s">
        <v>409</v>
      </c>
      <c r="F161" s="277">
        <f t="shared" ref="F161:I163" si="76">F162</f>
        <v>20</v>
      </c>
      <c r="G161" s="277">
        <f t="shared" si="76"/>
        <v>20</v>
      </c>
      <c r="H161" s="277">
        <f t="shared" si="76"/>
        <v>20</v>
      </c>
      <c r="I161" s="277">
        <f t="shared" si="76"/>
        <v>20</v>
      </c>
      <c r="J161" s="297">
        <f t="shared" si="58"/>
        <v>100</v>
      </c>
      <c r="K161" s="297">
        <f t="shared" si="59"/>
        <v>100</v>
      </c>
    </row>
    <row r="162" spans="1:11" x14ac:dyDescent="0.3">
      <c r="A162" s="104"/>
      <c r="B162" s="104"/>
      <c r="C162" s="104" t="s">
        <v>408</v>
      </c>
      <c r="D162" s="104"/>
      <c r="E162" s="111" t="s">
        <v>407</v>
      </c>
      <c r="F162" s="279">
        <f t="shared" si="76"/>
        <v>20</v>
      </c>
      <c r="G162" s="279">
        <f t="shared" si="76"/>
        <v>20</v>
      </c>
      <c r="H162" s="279">
        <f t="shared" si="76"/>
        <v>20</v>
      </c>
      <c r="I162" s="279">
        <f t="shared" si="76"/>
        <v>20</v>
      </c>
      <c r="J162" s="299">
        <f t="shared" si="58"/>
        <v>100</v>
      </c>
      <c r="K162" s="299">
        <f t="shared" si="59"/>
        <v>100</v>
      </c>
    </row>
    <row r="163" spans="1:11" x14ac:dyDescent="0.3">
      <c r="A163" s="7"/>
      <c r="B163" s="7"/>
      <c r="C163" s="6" t="s">
        <v>406</v>
      </c>
      <c r="D163" s="6"/>
      <c r="E163" s="82" t="s">
        <v>575</v>
      </c>
      <c r="F163" s="280">
        <f t="shared" si="76"/>
        <v>20</v>
      </c>
      <c r="G163" s="280">
        <f t="shared" si="76"/>
        <v>20</v>
      </c>
      <c r="H163" s="280">
        <f t="shared" si="76"/>
        <v>20</v>
      </c>
      <c r="I163" s="280">
        <f t="shared" si="76"/>
        <v>20</v>
      </c>
      <c r="J163" s="300">
        <f t="shared" si="58"/>
        <v>100</v>
      </c>
      <c r="K163" s="300">
        <f t="shared" si="59"/>
        <v>100</v>
      </c>
    </row>
    <row r="164" spans="1:11" x14ac:dyDescent="0.3">
      <c r="A164" s="7"/>
      <c r="B164" s="7"/>
      <c r="C164" s="6"/>
      <c r="D164" s="6" t="s">
        <v>12</v>
      </c>
      <c r="E164" s="5" t="s">
        <v>11</v>
      </c>
      <c r="F164" s="284">
        <v>20</v>
      </c>
      <c r="G164" s="284">
        <v>20</v>
      </c>
      <c r="H164" s="284">
        <v>20</v>
      </c>
      <c r="I164" s="284">
        <v>20</v>
      </c>
      <c r="J164" s="301">
        <f t="shared" si="58"/>
        <v>100</v>
      </c>
      <c r="K164" s="301">
        <f t="shared" si="59"/>
        <v>100</v>
      </c>
    </row>
    <row r="165" spans="1:11" x14ac:dyDescent="0.3">
      <c r="A165" s="15"/>
      <c r="B165" s="17" t="s">
        <v>405</v>
      </c>
      <c r="C165" s="16"/>
      <c r="D165" s="15"/>
      <c r="E165" s="14" t="s">
        <v>404</v>
      </c>
      <c r="F165" s="281">
        <f>F166+F191+F198+F242</f>
        <v>365911.62839999999</v>
      </c>
      <c r="G165" s="281">
        <f>G166+G191+G198+G242</f>
        <v>367193.29898999998</v>
      </c>
      <c r="H165" s="281">
        <f>H166+H191+H198+H242</f>
        <v>65650.958890000009</v>
      </c>
      <c r="I165" s="281">
        <f>I166+I191+I198+I242</f>
        <v>65563.878920000003</v>
      </c>
      <c r="J165" s="302">
        <f t="shared" si="58"/>
        <v>17.855412694169441</v>
      </c>
      <c r="K165" s="302">
        <f t="shared" si="59"/>
        <v>99.867359180319198</v>
      </c>
    </row>
    <row r="166" spans="1:11" x14ac:dyDescent="0.3">
      <c r="A166" s="15"/>
      <c r="B166" s="17" t="s">
        <v>403</v>
      </c>
      <c r="C166" s="16"/>
      <c r="D166" s="17"/>
      <c r="E166" s="21" t="s">
        <v>402</v>
      </c>
      <c r="F166" s="281">
        <f>F167+F187</f>
        <v>1325.6</v>
      </c>
      <c r="G166" s="281">
        <f>G167+G187</f>
        <v>1325.6</v>
      </c>
      <c r="H166" s="281">
        <f>H167+H187</f>
        <v>180.16000000000003</v>
      </c>
      <c r="I166" s="281">
        <f>I167+I187</f>
        <v>180.16000000000003</v>
      </c>
      <c r="J166" s="302">
        <f t="shared" si="58"/>
        <v>13.590826795413399</v>
      </c>
      <c r="K166" s="302">
        <f t="shared" si="59"/>
        <v>100</v>
      </c>
    </row>
    <row r="167" spans="1:11" x14ac:dyDescent="0.3">
      <c r="A167" s="15"/>
      <c r="B167" s="17"/>
      <c r="C167" s="16" t="s">
        <v>36</v>
      </c>
      <c r="D167" s="15"/>
      <c r="E167" s="21" t="s">
        <v>35</v>
      </c>
      <c r="F167" s="281">
        <f>F168+F182</f>
        <v>892.2</v>
      </c>
      <c r="G167" s="281">
        <f>G168+G182</f>
        <v>892.2</v>
      </c>
      <c r="H167" s="281">
        <f>H168+H182</f>
        <v>35.700000000000003</v>
      </c>
      <c r="I167" s="281">
        <f>I168+I182</f>
        <v>35.700000000000003</v>
      </c>
      <c r="J167" s="302">
        <f t="shared" si="58"/>
        <v>4.0013449899125764</v>
      </c>
      <c r="K167" s="302">
        <f t="shared" si="59"/>
        <v>100</v>
      </c>
    </row>
    <row r="168" spans="1:11" ht="26.4" x14ac:dyDescent="0.3">
      <c r="A168" s="25"/>
      <c r="B168" s="25"/>
      <c r="C168" s="26" t="s">
        <v>344</v>
      </c>
      <c r="D168" s="25"/>
      <c r="E168" s="24" t="s">
        <v>343</v>
      </c>
      <c r="F168" s="277">
        <f>F169</f>
        <v>260</v>
      </c>
      <c r="G168" s="277">
        <f t="shared" ref="G168:I168" si="77">G169</f>
        <v>260</v>
      </c>
      <c r="H168" s="277">
        <f t="shared" si="77"/>
        <v>35.700000000000003</v>
      </c>
      <c r="I168" s="277">
        <f t="shared" si="77"/>
        <v>35.700000000000003</v>
      </c>
      <c r="J168" s="297">
        <f t="shared" si="58"/>
        <v>13.730769230769232</v>
      </c>
      <c r="K168" s="297">
        <f t="shared" si="59"/>
        <v>100</v>
      </c>
    </row>
    <row r="169" spans="1:11" ht="27" x14ac:dyDescent="0.3">
      <c r="A169" s="23"/>
      <c r="B169" s="23"/>
      <c r="C169" s="23" t="s">
        <v>401</v>
      </c>
      <c r="D169" s="23"/>
      <c r="E169" s="64" t="s">
        <v>400</v>
      </c>
      <c r="F169" s="278">
        <f>F170+F173</f>
        <v>260</v>
      </c>
      <c r="G169" s="278">
        <f t="shared" ref="G169:I169" si="78">G170+G173</f>
        <v>260</v>
      </c>
      <c r="H169" s="278">
        <f t="shared" si="78"/>
        <v>35.700000000000003</v>
      </c>
      <c r="I169" s="278">
        <f t="shared" si="78"/>
        <v>35.700000000000003</v>
      </c>
      <c r="J169" s="298">
        <f t="shared" si="58"/>
        <v>13.730769230769232</v>
      </c>
      <c r="K169" s="298">
        <f t="shared" si="59"/>
        <v>100</v>
      </c>
    </row>
    <row r="170" spans="1:11" x14ac:dyDescent="0.3">
      <c r="A170" s="104"/>
      <c r="B170" s="104"/>
      <c r="C170" s="104" t="s">
        <v>399</v>
      </c>
      <c r="D170" s="104"/>
      <c r="E170" s="111" t="s">
        <v>398</v>
      </c>
      <c r="F170" s="279">
        <f t="shared" ref="F170:I171" si="79">F171</f>
        <v>124</v>
      </c>
      <c r="G170" s="279">
        <f t="shared" si="79"/>
        <v>124</v>
      </c>
      <c r="H170" s="279">
        <f t="shared" si="79"/>
        <v>35.700000000000003</v>
      </c>
      <c r="I170" s="279">
        <f t="shared" si="79"/>
        <v>35.700000000000003</v>
      </c>
      <c r="J170" s="299">
        <f t="shared" si="58"/>
        <v>28.79032258064516</v>
      </c>
      <c r="K170" s="299">
        <f t="shared" si="59"/>
        <v>100</v>
      </c>
    </row>
    <row r="171" spans="1:11" x14ac:dyDescent="0.3">
      <c r="A171" s="6"/>
      <c r="B171" s="6"/>
      <c r="C171" s="6" t="s">
        <v>397</v>
      </c>
      <c r="D171" s="6"/>
      <c r="E171" s="74" t="s">
        <v>396</v>
      </c>
      <c r="F171" s="282">
        <f t="shared" si="79"/>
        <v>124</v>
      </c>
      <c r="G171" s="282">
        <f t="shared" si="79"/>
        <v>124</v>
      </c>
      <c r="H171" s="282">
        <f t="shared" si="79"/>
        <v>35.700000000000003</v>
      </c>
      <c r="I171" s="282">
        <f t="shared" si="79"/>
        <v>35.700000000000003</v>
      </c>
      <c r="J171" s="303">
        <f t="shared" si="58"/>
        <v>28.79032258064516</v>
      </c>
      <c r="K171" s="303">
        <f t="shared" si="59"/>
        <v>100</v>
      </c>
    </row>
    <row r="172" spans="1:11" x14ac:dyDescent="0.3">
      <c r="A172" s="6"/>
      <c r="B172" s="6"/>
      <c r="C172" s="6"/>
      <c r="D172" s="6" t="s">
        <v>12</v>
      </c>
      <c r="E172" s="5" t="s">
        <v>11</v>
      </c>
      <c r="F172" s="284">
        <v>124</v>
      </c>
      <c r="G172" s="284">
        <v>124</v>
      </c>
      <c r="H172" s="284">
        <v>35.700000000000003</v>
      </c>
      <c r="I172" s="284">
        <v>35.700000000000003</v>
      </c>
      <c r="J172" s="301">
        <f t="shared" si="58"/>
        <v>28.79032258064516</v>
      </c>
      <c r="K172" s="301">
        <f t="shared" si="59"/>
        <v>100</v>
      </c>
    </row>
    <row r="173" spans="1:11" x14ac:dyDescent="0.3">
      <c r="A173" s="104"/>
      <c r="B173" s="104"/>
      <c r="C173" s="104" t="s">
        <v>395</v>
      </c>
      <c r="D173" s="104"/>
      <c r="E173" s="111" t="s">
        <v>394</v>
      </c>
      <c r="F173" s="279">
        <f>F174+F176+F178+F180</f>
        <v>136</v>
      </c>
      <c r="G173" s="279">
        <f t="shared" ref="G173:I173" si="80">G174+G176+G178+G180</f>
        <v>136</v>
      </c>
      <c r="H173" s="279">
        <f t="shared" si="80"/>
        <v>0</v>
      </c>
      <c r="I173" s="279">
        <f t="shared" si="80"/>
        <v>0</v>
      </c>
      <c r="J173" s="299">
        <f t="shared" si="58"/>
        <v>0</v>
      </c>
      <c r="K173" s="299"/>
    </row>
    <row r="174" spans="1:11" ht="27" x14ac:dyDescent="0.3">
      <c r="A174" s="7"/>
      <c r="B174" s="7"/>
      <c r="C174" s="6" t="s">
        <v>393</v>
      </c>
      <c r="D174" s="6"/>
      <c r="E174" s="74" t="s">
        <v>392</v>
      </c>
      <c r="F174" s="282">
        <f>F175</f>
        <v>40.6</v>
      </c>
      <c r="G174" s="282">
        <f t="shared" ref="G174:I174" si="81">G175</f>
        <v>40.6</v>
      </c>
      <c r="H174" s="282">
        <f t="shared" si="81"/>
        <v>0</v>
      </c>
      <c r="I174" s="282">
        <f t="shared" si="81"/>
        <v>0</v>
      </c>
      <c r="J174" s="303">
        <f t="shared" si="58"/>
        <v>0</v>
      </c>
      <c r="K174" s="303"/>
    </row>
    <row r="175" spans="1:11" x14ac:dyDescent="0.3">
      <c r="A175" s="7"/>
      <c r="B175" s="7"/>
      <c r="C175" s="6"/>
      <c r="D175" s="6" t="s">
        <v>12</v>
      </c>
      <c r="E175" s="5" t="s">
        <v>11</v>
      </c>
      <c r="F175" s="284">
        <v>40.6</v>
      </c>
      <c r="G175" s="284">
        <v>40.6</v>
      </c>
      <c r="H175" s="284">
        <v>0</v>
      </c>
      <c r="I175" s="284"/>
      <c r="J175" s="301">
        <f t="shared" si="58"/>
        <v>0</v>
      </c>
      <c r="K175" s="301"/>
    </row>
    <row r="176" spans="1:11" x14ac:dyDescent="0.3">
      <c r="A176" s="7"/>
      <c r="B176" s="7"/>
      <c r="C176" s="6" t="s">
        <v>391</v>
      </c>
      <c r="D176" s="6"/>
      <c r="E176" s="74" t="s">
        <v>390</v>
      </c>
      <c r="F176" s="282">
        <f>F177</f>
        <v>40</v>
      </c>
      <c r="G176" s="282">
        <f t="shared" ref="G176:I176" si="82">G177</f>
        <v>40</v>
      </c>
      <c r="H176" s="282">
        <f t="shared" si="82"/>
        <v>0</v>
      </c>
      <c r="I176" s="282">
        <f t="shared" si="82"/>
        <v>0</v>
      </c>
      <c r="J176" s="303">
        <f t="shared" si="58"/>
        <v>0</v>
      </c>
      <c r="K176" s="303"/>
    </row>
    <row r="177" spans="1:11" x14ac:dyDescent="0.3">
      <c r="A177" s="7"/>
      <c r="B177" s="7"/>
      <c r="C177" s="6"/>
      <c r="D177" s="6" t="s">
        <v>12</v>
      </c>
      <c r="E177" s="5" t="s">
        <v>11</v>
      </c>
      <c r="F177" s="282">
        <v>40</v>
      </c>
      <c r="G177" s="282">
        <v>40</v>
      </c>
      <c r="H177" s="282">
        <v>0</v>
      </c>
      <c r="I177" s="282"/>
      <c r="J177" s="303">
        <f t="shared" si="58"/>
        <v>0</v>
      </c>
      <c r="K177" s="303"/>
    </row>
    <row r="178" spans="1:11" x14ac:dyDescent="0.3">
      <c r="A178" s="7"/>
      <c r="B178" s="7"/>
      <c r="C178" s="6" t="s">
        <v>389</v>
      </c>
      <c r="D178" s="6"/>
      <c r="E178" s="74" t="s">
        <v>388</v>
      </c>
      <c r="F178" s="282">
        <f>F179</f>
        <v>26.6</v>
      </c>
      <c r="G178" s="282">
        <f t="shared" ref="G178:I178" si="83">G179</f>
        <v>26.6</v>
      </c>
      <c r="H178" s="282">
        <f t="shared" si="83"/>
        <v>0</v>
      </c>
      <c r="I178" s="282">
        <f t="shared" si="83"/>
        <v>0</v>
      </c>
      <c r="J178" s="303">
        <f t="shared" si="58"/>
        <v>0</v>
      </c>
      <c r="K178" s="303"/>
    </row>
    <row r="179" spans="1:11" x14ac:dyDescent="0.3">
      <c r="A179" s="7"/>
      <c r="B179" s="7"/>
      <c r="C179" s="6"/>
      <c r="D179" s="6" t="s">
        <v>12</v>
      </c>
      <c r="E179" s="5" t="s">
        <v>11</v>
      </c>
      <c r="F179" s="284">
        <v>26.6</v>
      </c>
      <c r="G179" s="284">
        <v>26.6</v>
      </c>
      <c r="H179" s="284">
        <v>0</v>
      </c>
      <c r="I179" s="284"/>
      <c r="J179" s="301">
        <f t="shared" si="58"/>
        <v>0</v>
      </c>
      <c r="K179" s="301"/>
    </row>
    <row r="180" spans="1:11" x14ac:dyDescent="0.3">
      <c r="A180" s="7"/>
      <c r="B180" s="7"/>
      <c r="C180" s="6" t="s">
        <v>387</v>
      </c>
      <c r="D180" s="6"/>
      <c r="E180" s="74" t="s">
        <v>386</v>
      </c>
      <c r="F180" s="282">
        <f>F181</f>
        <v>28.8</v>
      </c>
      <c r="G180" s="282">
        <f t="shared" ref="G180:I180" si="84">G181</f>
        <v>28.8</v>
      </c>
      <c r="H180" s="282">
        <f t="shared" si="84"/>
        <v>0</v>
      </c>
      <c r="I180" s="282">
        <f t="shared" si="84"/>
        <v>0</v>
      </c>
      <c r="J180" s="303">
        <f t="shared" si="58"/>
        <v>0</v>
      </c>
      <c r="K180" s="303"/>
    </row>
    <row r="181" spans="1:11" x14ac:dyDescent="0.3">
      <c r="A181" s="7"/>
      <c r="B181" s="7"/>
      <c r="C181" s="6"/>
      <c r="D181" s="6" t="s">
        <v>12</v>
      </c>
      <c r="E181" s="5" t="s">
        <v>11</v>
      </c>
      <c r="F181" s="282">
        <v>28.8</v>
      </c>
      <c r="G181" s="282">
        <v>28.8</v>
      </c>
      <c r="H181" s="282">
        <v>0</v>
      </c>
      <c r="I181" s="282"/>
      <c r="J181" s="303">
        <f t="shared" si="58"/>
        <v>0</v>
      </c>
      <c r="K181" s="303"/>
    </row>
    <row r="182" spans="1:11" ht="26.4" x14ac:dyDescent="0.3">
      <c r="A182" s="25"/>
      <c r="B182" s="25"/>
      <c r="C182" s="26" t="s">
        <v>273</v>
      </c>
      <c r="D182" s="25"/>
      <c r="E182" s="24" t="s">
        <v>272</v>
      </c>
      <c r="F182" s="277">
        <f t="shared" ref="F182:I185" si="85">F183</f>
        <v>632.20000000000005</v>
      </c>
      <c r="G182" s="277">
        <f t="shared" si="85"/>
        <v>632.20000000000005</v>
      </c>
      <c r="H182" s="277">
        <f t="shared" si="85"/>
        <v>0</v>
      </c>
      <c r="I182" s="277">
        <f t="shared" si="85"/>
        <v>0</v>
      </c>
      <c r="J182" s="297">
        <f t="shared" si="58"/>
        <v>0</v>
      </c>
      <c r="K182" s="297"/>
    </row>
    <row r="183" spans="1:11" ht="27" x14ac:dyDescent="0.3">
      <c r="A183" s="23"/>
      <c r="B183" s="23"/>
      <c r="C183" s="23" t="s">
        <v>271</v>
      </c>
      <c r="D183" s="23"/>
      <c r="E183" s="64" t="s">
        <v>270</v>
      </c>
      <c r="F183" s="278">
        <f t="shared" si="85"/>
        <v>632.20000000000005</v>
      </c>
      <c r="G183" s="278">
        <f t="shared" si="85"/>
        <v>632.20000000000005</v>
      </c>
      <c r="H183" s="278">
        <f t="shared" si="85"/>
        <v>0</v>
      </c>
      <c r="I183" s="278">
        <f t="shared" si="85"/>
        <v>0</v>
      </c>
      <c r="J183" s="298">
        <f t="shared" si="58"/>
        <v>0</v>
      </c>
      <c r="K183" s="298"/>
    </row>
    <row r="184" spans="1:11" ht="27" x14ac:dyDescent="0.3">
      <c r="A184" s="104"/>
      <c r="B184" s="104"/>
      <c r="C184" s="104" t="s">
        <v>385</v>
      </c>
      <c r="D184" s="108"/>
      <c r="E184" s="111" t="s">
        <v>384</v>
      </c>
      <c r="F184" s="279">
        <f t="shared" si="85"/>
        <v>632.20000000000005</v>
      </c>
      <c r="G184" s="279">
        <f t="shared" si="85"/>
        <v>632.20000000000005</v>
      </c>
      <c r="H184" s="279">
        <f t="shared" si="85"/>
        <v>0</v>
      </c>
      <c r="I184" s="279">
        <f t="shared" si="85"/>
        <v>0</v>
      </c>
      <c r="J184" s="299">
        <f t="shared" si="58"/>
        <v>0</v>
      </c>
      <c r="K184" s="299"/>
    </row>
    <row r="185" spans="1:11" ht="26.4" x14ac:dyDescent="0.3">
      <c r="A185" s="7"/>
      <c r="B185" s="7"/>
      <c r="C185" s="45" t="s">
        <v>383</v>
      </c>
      <c r="D185" s="45"/>
      <c r="E185" s="8" t="s">
        <v>382</v>
      </c>
      <c r="F185" s="282">
        <f t="shared" si="85"/>
        <v>632.20000000000005</v>
      </c>
      <c r="G185" s="282">
        <f t="shared" si="85"/>
        <v>632.20000000000005</v>
      </c>
      <c r="H185" s="282">
        <f t="shared" si="85"/>
        <v>0</v>
      </c>
      <c r="I185" s="282">
        <f t="shared" si="85"/>
        <v>0</v>
      </c>
      <c r="J185" s="303">
        <f t="shared" si="58"/>
        <v>0</v>
      </c>
      <c r="K185" s="303"/>
    </row>
    <row r="186" spans="1:11" x14ac:dyDescent="0.3">
      <c r="A186" s="7"/>
      <c r="B186" s="7"/>
      <c r="C186" s="45"/>
      <c r="D186" s="6" t="s">
        <v>12</v>
      </c>
      <c r="E186" s="5" t="s">
        <v>11</v>
      </c>
      <c r="F186" s="282">
        <v>632.20000000000005</v>
      </c>
      <c r="G186" s="282">
        <v>632.20000000000005</v>
      </c>
      <c r="H186" s="282">
        <v>0</v>
      </c>
      <c r="I186" s="282"/>
      <c r="J186" s="303">
        <f t="shared" si="58"/>
        <v>0</v>
      </c>
      <c r="K186" s="303"/>
    </row>
    <row r="187" spans="1:11" x14ac:dyDescent="0.3">
      <c r="A187" s="81"/>
      <c r="B187" s="81"/>
      <c r="C187" s="39" t="s">
        <v>52</v>
      </c>
      <c r="D187" s="38"/>
      <c r="E187" s="80" t="s">
        <v>51</v>
      </c>
      <c r="F187" s="286">
        <f t="shared" ref="F187:I189" si="86">F188</f>
        <v>433.4</v>
      </c>
      <c r="G187" s="286">
        <f t="shared" si="86"/>
        <v>433.4</v>
      </c>
      <c r="H187" s="286">
        <f t="shared" si="86"/>
        <v>144.46</v>
      </c>
      <c r="I187" s="286">
        <f t="shared" si="86"/>
        <v>144.46</v>
      </c>
      <c r="J187" s="306">
        <f t="shared" si="58"/>
        <v>33.331795108444858</v>
      </c>
      <c r="K187" s="306">
        <f t="shared" si="59"/>
        <v>100</v>
      </c>
    </row>
    <row r="188" spans="1:11" ht="26.4" x14ac:dyDescent="0.3">
      <c r="A188" s="76"/>
      <c r="B188" s="76"/>
      <c r="C188" s="35" t="s">
        <v>16</v>
      </c>
      <c r="D188" s="34"/>
      <c r="E188" s="69" t="s">
        <v>15</v>
      </c>
      <c r="F188" s="291">
        <f t="shared" si="86"/>
        <v>433.4</v>
      </c>
      <c r="G188" s="291">
        <f t="shared" si="86"/>
        <v>433.4</v>
      </c>
      <c r="H188" s="291">
        <f t="shared" si="86"/>
        <v>144.46</v>
      </c>
      <c r="I188" s="291">
        <f t="shared" si="86"/>
        <v>144.46</v>
      </c>
      <c r="J188" s="311">
        <f t="shared" si="58"/>
        <v>33.331795108444858</v>
      </c>
      <c r="K188" s="311">
        <f t="shared" si="59"/>
        <v>100</v>
      </c>
    </row>
    <row r="189" spans="1:11" ht="26.4" x14ac:dyDescent="0.3">
      <c r="A189" s="7"/>
      <c r="B189" s="7"/>
      <c r="C189" s="6" t="s">
        <v>576</v>
      </c>
      <c r="D189" s="6"/>
      <c r="E189" s="127" t="s">
        <v>589</v>
      </c>
      <c r="F189" s="280">
        <f t="shared" si="86"/>
        <v>433.4</v>
      </c>
      <c r="G189" s="280">
        <f t="shared" si="86"/>
        <v>433.4</v>
      </c>
      <c r="H189" s="280">
        <f t="shared" si="86"/>
        <v>144.46</v>
      </c>
      <c r="I189" s="280">
        <f t="shared" si="86"/>
        <v>144.46</v>
      </c>
      <c r="J189" s="300">
        <f t="shared" si="58"/>
        <v>33.331795108444858</v>
      </c>
      <c r="K189" s="300">
        <f t="shared" si="59"/>
        <v>100</v>
      </c>
    </row>
    <row r="190" spans="1:11" ht="27" x14ac:dyDescent="0.3">
      <c r="A190" s="7"/>
      <c r="B190" s="7"/>
      <c r="C190" s="6"/>
      <c r="D190" s="6" t="s">
        <v>57</v>
      </c>
      <c r="E190" s="5" t="s">
        <v>56</v>
      </c>
      <c r="F190" s="284">
        <v>433.4</v>
      </c>
      <c r="G190" s="284">
        <v>433.4</v>
      </c>
      <c r="H190" s="284">
        <v>144.46</v>
      </c>
      <c r="I190" s="284">
        <v>144.46</v>
      </c>
      <c r="J190" s="301">
        <f t="shared" si="58"/>
        <v>33.331795108444858</v>
      </c>
      <c r="K190" s="301">
        <f t="shared" si="59"/>
        <v>100</v>
      </c>
    </row>
    <row r="191" spans="1:11" x14ac:dyDescent="0.3">
      <c r="A191" s="15"/>
      <c r="B191" s="17" t="s">
        <v>381</v>
      </c>
      <c r="C191" s="16"/>
      <c r="D191" s="15"/>
      <c r="E191" s="14" t="s">
        <v>380</v>
      </c>
      <c r="F191" s="288">
        <f>F193</f>
        <v>7078.2</v>
      </c>
      <c r="G191" s="288">
        <f t="shared" ref="G191:I191" si="87">G193</f>
        <v>7078.2</v>
      </c>
      <c r="H191" s="288">
        <f t="shared" si="87"/>
        <v>1500</v>
      </c>
      <c r="I191" s="288">
        <f t="shared" si="87"/>
        <v>1482.0440000000001</v>
      </c>
      <c r="J191" s="308">
        <f t="shared" si="58"/>
        <v>20.938148116752849</v>
      </c>
      <c r="K191" s="308">
        <f t="shared" si="59"/>
        <v>98.802933333333343</v>
      </c>
    </row>
    <row r="192" spans="1:11" x14ac:dyDescent="0.3">
      <c r="A192" s="15"/>
      <c r="B192" s="17"/>
      <c r="C192" s="16" t="s">
        <v>36</v>
      </c>
      <c r="D192" s="15"/>
      <c r="E192" s="21" t="s">
        <v>35</v>
      </c>
      <c r="F192" s="288">
        <f t="shared" ref="F192:I196" si="88">F193</f>
        <v>7078.2</v>
      </c>
      <c r="G192" s="288">
        <f t="shared" si="88"/>
        <v>7078.2</v>
      </c>
      <c r="H192" s="288">
        <f t="shared" si="88"/>
        <v>1500</v>
      </c>
      <c r="I192" s="288">
        <f t="shared" si="88"/>
        <v>1482.0440000000001</v>
      </c>
      <c r="J192" s="308">
        <f t="shared" si="58"/>
        <v>20.938148116752849</v>
      </c>
      <c r="K192" s="308">
        <f t="shared" si="59"/>
        <v>98.802933333333343</v>
      </c>
    </row>
    <row r="193" spans="1:11" ht="26.4" x14ac:dyDescent="0.3">
      <c r="A193" s="25"/>
      <c r="B193" s="25"/>
      <c r="C193" s="26" t="s">
        <v>372</v>
      </c>
      <c r="D193" s="25"/>
      <c r="E193" s="24" t="s">
        <v>371</v>
      </c>
      <c r="F193" s="277">
        <f t="shared" si="88"/>
        <v>7078.2</v>
      </c>
      <c r="G193" s="277">
        <f t="shared" si="88"/>
        <v>7078.2</v>
      </c>
      <c r="H193" s="277">
        <f t="shared" si="88"/>
        <v>1500</v>
      </c>
      <c r="I193" s="277">
        <f t="shared" si="88"/>
        <v>1482.0440000000001</v>
      </c>
      <c r="J193" s="297">
        <f t="shared" si="58"/>
        <v>20.938148116752849</v>
      </c>
      <c r="K193" s="297">
        <f t="shared" si="59"/>
        <v>98.802933333333343</v>
      </c>
    </row>
    <row r="194" spans="1:11" ht="27" x14ac:dyDescent="0.3">
      <c r="A194" s="23"/>
      <c r="B194" s="23"/>
      <c r="C194" s="23" t="s">
        <v>379</v>
      </c>
      <c r="D194" s="23"/>
      <c r="E194" s="42" t="s">
        <v>378</v>
      </c>
      <c r="F194" s="278">
        <f t="shared" si="88"/>
        <v>7078.2</v>
      </c>
      <c r="G194" s="278">
        <f t="shared" si="88"/>
        <v>7078.2</v>
      </c>
      <c r="H194" s="278">
        <f t="shared" si="88"/>
        <v>1500</v>
      </c>
      <c r="I194" s="278">
        <f t="shared" si="88"/>
        <v>1482.0440000000001</v>
      </c>
      <c r="J194" s="298">
        <f t="shared" si="58"/>
        <v>20.938148116752849</v>
      </c>
      <c r="K194" s="298">
        <f t="shared" si="59"/>
        <v>98.802933333333343</v>
      </c>
    </row>
    <row r="195" spans="1:11" ht="27" x14ac:dyDescent="0.3">
      <c r="A195" s="104"/>
      <c r="B195" s="104"/>
      <c r="C195" s="104" t="s">
        <v>377</v>
      </c>
      <c r="D195" s="104"/>
      <c r="E195" s="105" t="s">
        <v>376</v>
      </c>
      <c r="F195" s="279">
        <f t="shared" si="88"/>
        <v>7078.2</v>
      </c>
      <c r="G195" s="279">
        <f t="shared" si="88"/>
        <v>7078.2</v>
      </c>
      <c r="H195" s="279">
        <f t="shared" si="88"/>
        <v>1500</v>
      </c>
      <c r="I195" s="279">
        <f t="shared" si="88"/>
        <v>1482.0440000000001</v>
      </c>
      <c r="J195" s="299">
        <f t="shared" si="58"/>
        <v>20.938148116752849</v>
      </c>
      <c r="K195" s="299">
        <f t="shared" si="59"/>
        <v>98.802933333333343</v>
      </c>
    </row>
    <row r="196" spans="1:11" ht="40.200000000000003" x14ac:dyDescent="0.3">
      <c r="A196" s="7"/>
      <c r="B196" s="7"/>
      <c r="C196" s="6" t="s">
        <v>375</v>
      </c>
      <c r="D196" s="49"/>
      <c r="E196" s="5" t="s">
        <v>537</v>
      </c>
      <c r="F196" s="280">
        <f t="shared" si="88"/>
        <v>7078.2</v>
      </c>
      <c r="G196" s="280">
        <f t="shared" si="88"/>
        <v>7078.2</v>
      </c>
      <c r="H196" s="280">
        <f t="shared" si="88"/>
        <v>1500</v>
      </c>
      <c r="I196" s="280">
        <f t="shared" si="88"/>
        <v>1482.0440000000001</v>
      </c>
      <c r="J196" s="300">
        <f t="shared" ref="J196:J259" si="89">I196/G196*100</f>
        <v>20.938148116752849</v>
      </c>
      <c r="K196" s="300">
        <f t="shared" ref="K196:K248" si="90">I196/H196*100</f>
        <v>98.802933333333343</v>
      </c>
    </row>
    <row r="197" spans="1:11" x14ac:dyDescent="0.3">
      <c r="A197" s="7"/>
      <c r="B197" s="7"/>
      <c r="C197" s="6"/>
      <c r="D197" s="6" t="s">
        <v>12</v>
      </c>
      <c r="E197" s="5" t="s">
        <v>11</v>
      </c>
      <c r="F197" s="284">
        <v>7078.2</v>
      </c>
      <c r="G197" s="284">
        <v>7078.2</v>
      </c>
      <c r="H197" s="284">
        <f>1588.3-88.3</f>
        <v>1500</v>
      </c>
      <c r="I197" s="284">
        <v>1482.0440000000001</v>
      </c>
      <c r="J197" s="301">
        <f t="shared" si="89"/>
        <v>20.938148116752849</v>
      </c>
      <c r="K197" s="301">
        <f t="shared" si="90"/>
        <v>98.802933333333343</v>
      </c>
    </row>
    <row r="198" spans="1:11" x14ac:dyDescent="0.3">
      <c r="A198" s="28"/>
      <c r="B198" s="17" t="s">
        <v>374</v>
      </c>
      <c r="C198" s="16"/>
      <c r="D198" s="15"/>
      <c r="E198" s="14" t="s">
        <v>373</v>
      </c>
      <c r="F198" s="288">
        <f t="shared" ref="F198:I199" si="91">F199</f>
        <v>347225.22899999999</v>
      </c>
      <c r="G198" s="288">
        <f t="shared" si="91"/>
        <v>347923.59959</v>
      </c>
      <c r="H198" s="288">
        <f t="shared" si="91"/>
        <v>63301.298889999998</v>
      </c>
      <c r="I198" s="288">
        <f t="shared" si="91"/>
        <v>63262.780599999998</v>
      </c>
      <c r="J198" s="308">
        <f t="shared" si="89"/>
        <v>18.182951853381056</v>
      </c>
      <c r="K198" s="308">
        <f t="shared" si="90"/>
        <v>99.939150869452249</v>
      </c>
    </row>
    <row r="199" spans="1:11" x14ac:dyDescent="0.3">
      <c r="A199" s="28"/>
      <c r="B199" s="17"/>
      <c r="C199" s="16" t="s">
        <v>36</v>
      </c>
      <c r="D199" s="15"/>
      <c r="E199" s="21" t="s">
        <v>35</v>
      </c>
      <c r="F199" s="288">
        <f t="shared" si="91"/>
        <v>347225.22899999999</v>
      </c>
      <c r="G199" s="288">
        <f t="shared" si="91"/>
        <v>347923.59959</v>
      </c>
      <c r="H199" s="288">
        <f t="shared" si="91"/>
        <v>63301.298889999998</v>
      </c>
      <c r="I199" s="288">
        <f t="shared" si="91"/>
        <v>63262.780599999998</v>
      </c>
      <c r="J199" s="308">
        <f t="shared" si="89"/>
        <v>18.182951853381056</v>
      </c>
      <c r="K199" s="308">
        <f t="shared" si="90"/>
        <v>99.939150869452249</v>
      </c>
    </row>
    <row r="200" spans="1:11" ht="26.4" x14ac:dyDescent="0.3">
      <c r="A200" s="25"/>
      <c r="B200" s="25"/>
      <c r="C200" s="26" t="s">
        <v>372</v>
      </c>
      <c r="D200" s="25"/>
      <c r="E200" s="24" t="s">
        <v>371</v>
      </c>
      <c r="F200" s="277">
        <f>F201+F230</f>
        <v>347225.22899999999</v>
      </c>
      <c r="G200" s="277">
        <f t="shared" ref="G200:I200" si="92">G201+G230</f>
        <v>347923.59959</v>
      </c>
      <c r="H200" s="277">
        <f t="shared" si="92"/>
        <v>63301.298889999998</v>
      </c>
      <c r="I200" s="277">
        <f t="shared" si="92"/>
        <v>63262.780599999998</v>
      </c>
      <c r="J200" s="297">
        <f t="shared" si="89"/>
        <v>18.182951853381056</v>
      </c>
      <c r="K200" s="297">
        <f t="shared" si="90"/>
        <v>99.939150869452249</v>
      </c>
    </row>
    <row r="201" spans="1:11" ht="27" x14ac:dyDescent="0.3">
      <c r="A201" s="23"/>
      <c r="B201" s="23"/>
      <c r="C201" s="23" t="s">
        <v>370</v>
      </c>
      <c r="D201" s="23"/>
      <c r="E201" s="42" t="s">
        <v>369</v>
      </c>
      <c r="F201" s="278">
        <f>F202+F205+F208+F217+F224+F220</f>
        <v>343288.22899999999</v>
      </c>
      <c r="G201" s="278">
        <f t="shared" ref="G201:I201" si="93">G202+G205+G208+G217+G224+G220</f>
        <v>343986.59959</v>
      </c>
      <c r="H201" s="278">
        <f t="shared" si="93"/>
        <v>63301.298889999998</v>
      </c>
      <c r="I201" s="278">
        <f t="shared" si="93"/>
        <v>63262.780599999998</v>
      </c>
      <c r="J201" s="298">
        <f t="shared" si="89"/>
        <v>18.391059615520881</v>
      </c>
      <c r="K201" s="298">
        <f t="shared" si="90"/>
        <v>99.939150869452249</v>
      </c>
    </row>
    <row r="202" spans="1:11" ht="27" x14ac:dyDescent="0.3">
      <c r="A202" s="104"/>
      <c r="B202" s="104"/>
      <c r="C202" s="104" t="s">
        <v>368</v>
      </c>
      <c r="D202" s="104"/>
      <c r="E202" s="105" t="s">
        <v>617</v>
      </c>
      <c r="F202" s="279">
        <f>F203</f>
        <v>1127.5999999999999</v>
      </c>
      <c r="G202" s="279">
        <f t="shared" ref="G202:I202" si="94">G203</f>
        <v>1127.5999999999999</v>
      </c>
      <c r="H202" s="279">
        <f t="shared" si="94"/>
        <v>0</v>
      </c>
      <c r="I202" s="279">
        <f t="shared" si="94"/>
        <v>0</v>
      </c>
      <c r="J202" s="299">
        <f t="shared" si="89"/>
        <v>0</v>
      </c>
      <c r="K202" s="299"/>
    </row>
    <row r="203" spans="1:11" ht="27" x14ac:dyDescent="0.3">
      <c r="A203" s="6"/>
      <c r="B203" s="6"/>
      <c r="C203" s="6" t="s">
        <v>588</v>
      </c>
      <c r="D203" s="49"/>
      <c r="E203" s="5" t="s">
        <v>367</v>
      </c>
      <c r="F203" s="280">
        <f>SUM(F204)</f>
        <v>1127.5999999999999</v>
      </c>
      <c r="G203" s="280">
        <f t="shared" ref="G203:I203" si="95">SUM(G204)</f>
        <v>1127.5999999999999</v>
      </c>
      <c r="H203" s="280">
        <f t="shared" si="95"/>
        <v>0</v>
      </c>
      <c r="I203" s="280">
        <f t="shared" si="95"/>
        <v>0</v>
      </c>
      <c r="J203" s="300">
        <f t="shared" si="89"/>
        <v>0</v>
      </c>
      <c r="K203" s="300"/>
    </row>
    <row r="204" spans="1:11" x14ac:dyDescent="0.3">
      <c r="A204" s="6"/>
      <c r="B204" s="6"/>
      <c r="C204" s="6"/>
      <c r="D204" s="6" t="s">
        <v>12</v>
      </c>
      <c r="E204" s="5" t="s">
        <v>11</v>
      </c>
      <c r="F204" s="284">
        <f>574.3+553.3</f>
        <v>1127.5999999999999</v>
      </c>
      <c r="G204" s="284">
        <f t="shared" ref="G204" si="96">574.3+553.3</f>
        <v>1127.5999999999999</v>
      </c>
      <c r="H204" s="284">
        <v>0</v>
      </c>
      <c r="I204" s="284">
        <v>0</v>
      </c>
      <c r="J204" s="301">
        <f t="shared" si="89"/>
        <v>0</v>
      </c>
      <c r="K204" s="301"/>
    </row>
    <row r="205" spans="1:11" x14ac:dyDescent="0.3">
      <c r="A205" s="104"/>
      <c r="B205" s="104"/>
      <c r="C205" s="104" t="s">
        <v>366</v>
      </c>
      <c r="D205" s="104"/>
      <c r="E205" s="105" t="s">
        <v>365</v>
      </c>
      <c r="F205" s="279">
        <f>F206</f>
        <v>4608</v>
      </c>
      <c r="G205" s="279">
        <f t="shared" ref="G205:I205" si="97">G206</f>
        <v>4608</v>
      </c>
      <c r="H205" s="279">
        <f t="shared" si="97"/>
        <v>0</v>
      </c>
      <c r="I205" s="279">
        <f t="shared" si="97"/>
        <v>0</v>
      </c>
      <c r="J205" s="299">
        <f t="shared" si="89"/>
        <v>0</v>
      </c>
      <c r="K205" s="299"/>
    </row>
    <row r="206" spans="1:11" ht="27" x14ac:dyDescent="0.3">
      <c r="A206" s="6"/>
      <c r="B206" s="6"/>
      <c r="C206" s="6" t="s">
        <v>618</v>
      </c>
      <c r="D206" s="49"/>
      <c r="E206" s="5" t="s">
        <v>619</v>
      </c>
      <c r="F206" s="280">
        <f>SUM(F207)</f>
        <v>4608</v>
      </c>
      <c r="G206" s="280">
        <f t="shared" ref="G206:I206" si="98">SUM(G207)</f>
        <v>4608</v>
      </c>
      <c r="H206" s="280">
        <f t="shared" si="98"/>
        <v>0</v>
      </c>
      <c r="I206" s="280">
        <f t="shared" si="98"/>
        <v>0</v>
      </c>
      <c r="J206" s="300">
        <f t="shared" si="89"/>
        <v>0</v>
      </c>
      <c r="K206" s="300"/>
    </row>
    <row r="207" spans="1:11" x14ac:dyDescent="0.3">
      <c r="A207" s="6"/>
      <c r="B207" s="6"/>
      <c r="C207" s="6"/>
      <c r="D207" s="6" t="s">
        <v>12</v>
      </c>
      <c r="E207" s="5" t="s">
        <v>11</v>
      </c>
      <c r="F207" s="280">
        <v>4608</v>
      </c>
      <c r="G207" s="280">
        <v>4608</v>
      </c>
      <c r="H207" s="280">
        <v>0</v>
      </c>
      <c r="I207" s="280">
        <v>0</v>
      </c>
      <c r="J207" s="300">
        <f t="shared" si="89"/>
        <v>0</v>
      </c>
      <c r="K207" s="300"/>
    </row>
    <row r="208" spans="1:11" ht="27" x14ac:dyDescent="0.3">
      <c r="A208" s="104"/>
      <c r="B208" s="104"/>
      <c r="C208" s="104" t="s">
        <v>364</v>
      </c>
      <c r="D208" s="104"/>
      <c r="E208" s="105" t="s">
        <v>363</v>
      </c>
      <c r="F208" s="279">
        <f>F209+F213+F215</f>
        <v>40997.122279999996</v>
      </c>
      <c r="G208" s="279">
        <f t="shared" ref="G208:I208" si="99">G209+G213+G215</f>
        <v>40997.122279999996</v>
      </c>
      <c r="H208" s="279">
        <f t="shared" si="99"/>
        <v>3350</v>
      </c>
      <c r="I208" s="279">
        <f t="shared" si="99"/>
        <v>3347.8018700000002</v>
      </c>
      <c r="J208" s="299">
        <f t="shared" si="89"/>
        <v>8.1659435682713504</v>
      </c>
      <c r="K208" s="299">
        <f t="shared" si="90"/>
        <v>99.934384179104484</v>
      </c>
    </row>
    <row r="209" spans="1:12" x14ac:dyDescent="0.3">
      <c r="A209" s="6"/>
      <c r="B209" s="6"/>
      <c r="C209" s="6" t="s">
        <v>583</v>
      </c>
      <c r="D209" s="49"/>
      <c r="E209" s="5" t="s">
        <v>362</v>
      </c>
      <c r="F209" s="280">
        <f>F211+F212</f>
        <v>27092.222280000002</v>
      </c>
      <c r="G209" s="280">
        <f t="shared" ref="G209:I209" si="100">G211+G212</f>
        <v>27092.222280000002</v>
      </c>
      <c r="H209" s="280">
        <f t="shared" si="100"/>
        <v>1800</v>
      </c>
      <c r="I209" s="280">
        <f t="shared" si="100"/>
        <v>1800</v>
      </c>
      <c r="J209" s="300">
        <f t="shared" si="89"/>
        <v>6.643973245889077</v>
      </c>
      <c r="K209" s="300">
        <f t="shared" si="90"/>
        <v>100</v>
      </c>
    </row>
    <row r="210" spans="1:12" x14ac:dyDescent="0.3">
      <c r="A210" s="6"/>
      <c r="B210" s="6"/>
      <c r="C210" s="6"/>
      <c r="D210" s="6" t="s">
        <v>12</v>
      </c>
      <c r="E210" s="5" t="s">
        <v>11</v>
      </c>
      <c r="F210" s="280">
        <f>SUM(F211+F212)</f>
        <v>27092.222280000002</v>
      </c>
      <c r="G210" s="280">
        <f t="shared" ref="G210:I210" si="101">SUM(G211+G212)</f>
        <v>27092.222280000002</v>
      </c>
      <c r="H210" s="280">
        <f t="shared" si="101"/>
        <v>1800</v>
      </c>
      <c r="I210" s="280">
        <f t="shared" si="101"/>
        <v>1800</v>
      </c>
      <c r="J210" s="300">
        <f t="shared" si="89"/>
        <v>6.643973245889077</v>
      </c>
      <c r="K210" s="300">
        <f t="shared" si="90"/>
        <v>100</v>
      </c>
    </row>
    <row r="211" spans="1:12" x14ac:dyDescent="0.3">
      <c r="A211" s="6"/>
      <c r="B211" s="6"/>
      <c r="C211" s="6"/>
      <c r="D211" s="6"/>
      <c r="E211" s="5" t="s">
        <v>208</v>
      </c>
      <c r="F211" s="280">
        <v>24383</v>
      </c>
      <c r="G211" s="280">
        <v>24383</v>
      </c>
      <c r="H211" s="280">
        <v>1620</v>
      </c>
      <c r="I211" s="280">
        <v>1620</v>
      </c>
      <c r="J211" s="300">
        <f t="shared" si="89"/>
        <v>6.643973260058238</v>
      </c>
      <c r="K211" s="300">
        <f t="shared" si="90"/>
        <v>100</v>
      </c>
    </row>
    <row r="212" spans="1:12" x14ac:dyDescent="0.3">
      <c r="A212" s="6"/>
      <c r="B212" s="6"/>
      <c r="C212" s="6"/>
      <c r="D212" s="6"/>
      <c r="E212" s="5" t="s">
        <v>96</v>
      </c>
      <c r="F212" s="280">
        <v>2709.22228</v>
      </c>
      <c r="G212" s="280">
        <v>2709.22228</v>
      </c>
      <c r="H212" s="280">
        <v>180</v>
      </c>
      <c r="I212" s="280">
        <v>180</v>
      </c>
      <c r="J212" s="300">
        <f t="shared" si="89"/>
        <v>6.6439731183666488</v>
      </c>
      <c r="K212" s="300">
        <f t="shared" si="90"/>
        <v>100</v>
      </c>
    </row>
    <row r="213" spans="1:12" x14ac:dyDescent="0.3">
      <c r="A213" s="6"/>
      <c r="B213" s="6"/>
      <c r="C213" s="6" t="s">
        <v>587</v>
      </c>
      <c r="D213" s="49"/>
      <c r="E213" s="5" t="s">
        <v>361</v>
      </c>
      <c r="F213" s="280">
        <f>F214</f>
        <v>6237.2</v>
      </c>
      <c r="G213" s="280">
        <f t="shared" ref="G213:I213" si="102">G214</f>
        <v>6237.2</v>
      </c>
      <c r="H213" s="280">
        <f t="shared" si="102"/>
        <v>0</v>
      </c>
      <c r="I213" s="280">
        <f t="shared" si="102"/>
        <v>0</v>
      </c>
      <c r="J213" s="300">
        <f t="shared" si="89"/>
        <v>0</v>
      </c>
      <c r="K213" s="300"/>
    </row>
    <row r="214" spans="1:12" x14ac:dyDescent="0.3">
      <c r="A214" s="6"/>
      <c r="B214" s="6"/>
      <c r="C214" s="6"/>
      <c r="D214" s="6" t="s">
        <v>12</v>
      </c>
      <c r="E214" s="5" t="s">
        <v>11</v>
      </c>
      <c r="F214" s="284">
        <v>6237.2</v>
      </c>
      <c r="G214" s="284">
        <v>6237.2</v>
      </c>
      <c r="H214" s="284">
        <v>0</v>
      </c>
      <c r="I214" s="284">
        <v>0</v>
      </c>
      <c r="J214" s="301">
        <f t="shared" si="89"/>
        <v>0</v>
      </c>
      <c r="K214" s="301"/>
    </row>
    <row r="215" spans="1:12" x14ac:dyDescent="0.3">
      <c r="A215" s="6"/>
      <c r="B215" s="6"/>
      <c r="C215" s="6" t="s">
        <v>586</v>
      </c>
      <c r="D215" s="49"/>
      <c r="E215" s="5" t="s">
        <v>360</v>
      </c>
      <c r="F215" s="280">
        <f>F216</f>
        <v>7667.7</v>
      </c>
      <c r="G215" s="280">
        <f t="shared" ref="G215:I215" si="103">G216</f>
        <v>7667.7</v>
      </c>
      <c r="H215" s="280">
        <f t="shared" si="103"/>
        <v>1550</v>
      </c>
      <c r="I215" s="280">
        <f t="shared" si="103"/>
        <v>1547.80187</v>
      </c>
      <c r="J215" s="300">
        <f t="shared" si="89"/>
        <v>20.185999321830536</v>
      </c>
      <c r="K215" s="300">
        <f t="shared" si="90"/>
        <v>99.858185161290322</v>
      </c>
    </row>
    <row r="216" spans="1:12" x14ac:dyDescent="0.3">
      <c r="A216" s="71"/>
      <c r="B216" s="71"/>
      <c r="C216" s="71"/>
      <c r="D216" s="6" t="s">
        <v>12</v>
      </c>
      <c r="E216" s="5" t="s">
        <v>11</v>
      </c>
      <c r="F216" s="284">
        <v>7667.7</v>
      </c>
      <c r="G216" s="284">
        <v>7667.7</v>
      </c>
      <c r="H216" s="284">
        <v>1550</v>
      </c>
      <c r="I216" s="271">
        <v>1547.80187</v>
      </c>
      <c r="J216" s="301">
        <f t="shared" si="89"/>
        <v>20.185999321830536</v>
      </c>
      <c r="K216" s="301">
        <f t="shared" si="90"/>
        <v>99.858185161290322</v>
      </c>
    </row>
    <row r="217" spans="1:12" x14ac:dyDescent="0.3">
      <c r="A217" s="104"/>
      <c r="B217" s="104"/>
      <c r="C217" s="104" t="s">
        <v>359</v>
      </c>
      <c r="D217" s="104"/>
      <c r="E217" s="105" t="s">
        <v>358</v>
      </c>
      <c r="F217" s="279">
        <f t="shared" ref="F217:I222" si="104">F218</f>
        <v>33838.699999999997</v>
      </c>
      <c r="G217" s="279">
        <f t="shared" si="104"/>
        <v>34537.070590000003</v>
      </c>
      <c r="H217" s="279">
        <f t="shared" si="104"/>
        <v>13400</v>
      </c>
      <c r="I217" s="279">
        <f t="shared" si="104"/>
        <v>13363.679840000001</v>
      </c>
      <c r="J217" s="299">
        <f t="shared" si="89"/>
        <v>38.693727092967087</v>
      </c>
      <c r="K217" s="299">
        <f t="shared" si="90"/>
        <v>99.72895402985074</v>
      </c>
    </row>
    <row r="218" spans="1:12" ht="27" x14ac:dyDescent="0.3">
      <c r="A218" s="6"/>
      <c r="B218" s="6"/>
      <c r="C218" s="6" t="s">
        <v>585</v>
      </c>
      <c r="D218" s="49"/>
      <c r="E218" s="5" t="s">
        <v>357</v>
      </c>
      <c r="F218" s="280">
        <f t="shared" si="104"/>
        <v>33838.699999999997</v>
      </c>
      <c r="G218" s="280">
        <f t="shared" si="104"/>
        <v>34537.070590000003</v>
      </c>
      <c r="H218" s="280">
        <f t="shared" si="104"/>
        <v>13400</v>
      </c>
      <c r="I218" s="280">
        <f t="shared" si="104"/>
        <v>13363.679840000001</v>
      </c>
      <c r="J218" s="300">
        <f t="shared" si="89"/>
        <v>38.693727092967087</v>
      </c>
      <c r="K218" s="300">
        <f t="shared" si="90"/>
        <v>99.72895402985074</v>
      </c>
    </row>
    <row r="219" spans="1:12" x14ac:dyDescent="0.3">
      <c r="A219" s="6"/>
      <c r="B219" s="6"/>
      <c r="C219" s="6"/>
      <c r="D219" s="6" t="s">
        <v>12</v>
      </c>
      <c r="E219" s="5" t="s">
        <v>11</v>
      </c>
      <c r="F219" s="284">
        <v>33838.699999999997</v>
      </c>
      <c r="G219" s="271">
        <v>34537.070590000003</v>
      </c>
      <c r="H219" s="284">
        <v>13400</v>
      </c>
      <c r="I219" s="271">
        <v>13363.679840000001</v>
      </c>
      <c r="J219" s="301">
        <f t="shared" si="89"/>
        <v>38.693727092967087</v>
      </c>
      <c r="K219" s="301">
        <f t="shared" si="90"/>
        <v>99.72895402985074</v>
      </c>
      <c r="L219" s="273"/>
    </row>
    <row r="220" spans="1:12" ht="40.200000000000003" x14ac:dyDescent="0.3">
      <c r="A220" s="104"/>
      <c r="B220" s="104"/>
      <c r="C220" s="104" t="s">
        <v>644</v>
      </c>
      <c r="D220" s="104"/>
      <c r="E220" s="106" t="s">
        <v>658</v>
      </c>
      <c r="F220" s="279">
        <f t="shared" si="104"/>
        <v>438.88</v>
      </c>
      <c r="G220" s="279">
        <f t="shared" si="104"/>
        <v>438.88</v>
      </c>
      <c r="H220" s="279">
        <f t="shared" si="104"/>
        <v>0</v>
      </c>
      <c r="I220" s="279">
        <f t="shared" si="104"/>
        <v>0</v>
      </c>
      <c r="J220" s="299">
        <f t="shared" si="89"/>
        <v>0</v>
      </c>
      <c r="K220" s="299"/>
    </row>
    <row r="221" spans="1:12" x14ac:dyDescent="0.3">
      <c r="A221" s="6"/>
      <c r="B221" s="6"/>
      <c r="C221" s="6" t="s">
        <v>643</v>
      </c>
      <c r="D221" s="6"/>
      <c r="E221" s="9" t="s">
        <v>629</v>
      </c>
      <c r="F221" s="280">
        <f t="shared" si="104"/>
        <v>438.88</v>
      </c>
      <c r="G221" s="280">
        <f t="shared" si="104"/>
        <v>438.88</v>
      </c>
      <c r="H221" s="280">
        <f t="shared" si="104"/>
        <v>0</v>
      </c>
      <c r="I221" s="280">
        <f t="shared" si="104"/>
        <v>0</v>
      </c>
      <c r="J221" s="300">
        <f t="shared" si="89"/>
        <v>0</v>
      </c>
      <c r="K221" s="300"/>
    </row>
    <row r="222" spans="1:12" x14ac:dyDescent="0.3">
      <c r="A222" s="6"/>
      <c r="B222" s="6"/>
      <c r="C222" s="6"/>
      <c r="D222" s="6" t="s">
        <v>12</v>
      </c>
      <c r="E222" s="5" t="s">
        <v>11</v>
      </c>
      <c r="F222" s="284">
        <f>F223</f>
        <v>438.88</v>
      </c>
      <c r="G222" s="284">
        <f t="shared" si="104"/>
        <v>438.88</v>
      </c>
      <c r="H222" s="284">
        <f t="shared" si="104"/>
        <v>0</v>
      </c>
      <c r="I222" s="284">
        <f t="shared" si="104"/>
        <v>0</v>
      </c>
      <c r="J222" s="301">
        <f t="shared" si="89"/>
        <v>0</v>
      </c>
      <c r="K222" s="301"/>
    </row>
    <row r="223" spans="1:12" x14ac:dyDescent="0.3">
      <c r="A223" s="6"/>
      <c r="B223" s="6"/>
      <c r="C223" s="6"/>
      <c r="D223" s="6"/>
      <c r="E223" s="5" t="s">
        <v>96</v>
      </c>
      <c r="F223" s="280">
        <v>438.88</v>
      </c>
      <c r="G223" s="280">
        <v>438.88</v>
      </c>
      <c r="H223" s="280">
        <v>0</v>
      </c>
      <c r="I223" s="280">
        <v>0</v>
      </c>
      <c r="J223" s="300">
        <f t="shared" si="89"/>
        <v>0</v>
      </c>
      <c r="K223" s="300"/>
    </row>
    <row r="224" spans="1:12" ht="27" x14ac:dyDescent="0.3">
      <c r="A224" s="104"/>
      <c r="B224" s="104"/>
      <c r="C224" s="104" t="s">
        <v>601</v>
      </c>
      <c r="D224" s="104"/>
      <c r="E224" s="105" t="s">
        <v>356</v>
      </c>
      <c r="F224" s="279">
        <f>F225</f>
        <v>262277.92671999999</v>
      </c>
      <c r="G224" s="279">
        <f t="shared" ref="G224:I225" si="105">G225</f>
        <v>262277.92671999999</v>
      </c>
      <c r="H224" s="279">
        <f t="shared" si="105"/>
        <v>46551.298889999998</v>
      </c>
      <c r="I224" s="279">
        <f t="shared" si="105"/>
        <v>46551.298889999998</v>
      </c>
      <c r="J224" s="299">
        <f t="shared" si="89"/>
        <v>17.748843553920864</v>
      </c>
      <c r="K224" s="299">
        <f t="shared" si="90"/>
        <v>100</v>
      </c>
    </row>
    <row r="225" spans="1:11" x14ac:dyDescent="0.3">
      <c r="A225" s="6"/>
      <c r="B225" s="6"/>
      <c r="C225" s="6" t="s">
        <v>602</v>
      </c>
      <c r="D225" s="6"/>
      <c r="E225" s="5" t="s">
        <v>355</v>
      </c>
      <c r="F225" s="280">
        <f>F226</f>
        <v>262277.92671999999</v>
      </c>
      <c r="G225" s="280">
        <f t="shared" si="105"/>
        <v>262277.92671999999</v>
      </c>
      <c r="H225" s="280">
        <f t="shared" si="105"/>
        <v>46551.298889999998</v>
      </c>
      <c r="I225" s="280">
        <f t="shared" si="105"/>
        <v>46551.298889999998</v>
      </c>
      <c r="J225" s="300">
        <f t="shared" si="89"/>
        <v>17.748843553920864</v>
      </c>
      <c r="K225" s="300">
        <f t="shared" si="90"/>
        <v>100</v>
      </c>
    </row>
    <row r="226" spans="1:11" x14ac:dyDescent="0.3">
      <c r="A226" s="6"/>
      <c r="B226" s="6"/>
      <c r="C226" s="6"/>
      <c r="D226" s="6" t="s">
        <v>12</v>
      </c>
      <c r="E226" s="5" t="s">
        <v>11</v>
      </c>
      <c r="F226" s="280">
        <f>F227+F228+F229</f>
        <v>262277.92671999999</v>
      </c>
      <c r="G226" s="280">
        <f t="shared" ref="G226:I226" si="106">G227+G228+G229</f>
        <v>262277.92671999999</v>
      </c>
      <c r="H226" s="280">
        <f t="shared" si="106"/>
        <v>46551.298889999998</v>
      </c>
      <c r="I226" s="280">
        <f t="shared" si="106"/>
        <v>46551.298889999998</v>
      </c>
      <c r="J226" s="300">
        <f t="shared" si="89"/>
        <v>17.748843553920864</v>
      </c>
      <c r="K226" s="300">
        <f t="shared" si="90"/>
        <v>100</v>
      </c>
    </row>
    <row r="227" spans="1:11" x14ac:dyDescent="0.3">
      <c r="A227" s="6"/>
      <c r="B227" s="6"/>
      <c r="C227" s="6"/>
      <c r="D227" s="6"/>
      <c r="E227" s="5" t="s">
        <v>100</v>
      </c>
      <c r="F227" s="280">
        <v>250527.87560999999</v>
      </c>
      <c r="G227" s="280">
        <v>250527.87560999999</v>
      </c>
      <c r="H227" s="280">
        <v>44465.8007</v>
      </c>
      <c r="I227" s="280">
        <v>44465.8007</v>
      </c>
      <c r="J227" s="300">
        <f t="shared" si="89"/>
        <v>17.748843553529543</v>
      </c>
      <c r="K227" s="300">
        <f t="shared" si="90"/>
        <v>100</v>
      </c>
    </row>
    <row r="228" spans="1:11" x14ac:dyDescent="0.3">
      <c r="A228" s="6"/>
      <c r="B228" s="6"/>
      <c r="C228" s="6"/>
      <c r="D228" s="6"/>
      <c r="E228" s="5" t="s">
        <v>99</v>
      </c>
      <c r="F228" s="280">
        <v>10438.661480000001</v>
      </c>
      <c r="G228" s="280">
        <v>10438.661480000001</v>
      </c>
      <c r="H228" s="280">
        <v>1852.7417</v>
      </c>
      <c r="I228" s="280">
        <v>1852.7417</v>
      </c>
      <c r="J228" s="300">
        <f t="shared" si="89"/>
        <v>17.748843599821381</v>
      </c>
      <c r="K228" s="300">
        <f t="shared" si="90"/>
        <v>100</v>
      </c>
    </row>
    <row r="229" spans="1:11" x14ac:dyDescent="0.3">
      <c r="A229" s="6"/>
      <c r="B229" s="6"/>
      <c r="C229" s="6"/>
      <c r="D229" s="6"/>
      <c r="E229" s="5" t="s">
        <v>96</v>
      </c>
      <c r="F229" s="280">
        <v>1311.3896299999999</v>
      </c>
      <c r="G229" s="280">
        <v>1311.3896299999999</v>
      </c>
      <c r="H229" s="280">
        <v>232.75649000000001</v>
      </c>
      <c r="I229" s="280">
        <v>232.75649000000001</v>
      </c>
      <c r="J229" s="300">
        <f t="shared" si="89"/>
        <v>17.748843263309933</v>
      </c>
      <c r="K229" s="300">
        <f t="shared" si="90"/>
        <v>100</v>
      </c>
    </row>
    <row r="230" spans="1:11" ht="27" x14ac:dyDescent="0.3">
      <c r="A230" s="23"/>
      <c r="B230" s="23"/>
      <c r="C230" s="23" t="s">
        <v>354</v>
      </c>
      <c r="D230" s="23"/>
      <c r="E230" s="42" t="s">
        <v>353</v>
      </c>
      <c r="F230" s="278">
        <f>F231+F234+F237</f>
        <v>3937</v>
      </c>
      <c r="G230" s="278">
        <f t="shared" ref="G230:I230" si="107">G231+G234+G237</f>
        <v>3937</v>
      </c>
      <c r="H230" s="278">
        <f t="shared" si="107"/>
        <v>0</v>
      </c>
      <c r="I230" s="278">
        <f t="shared" si="107"/>
        <v>0</v>
      </c>
      <c r="J230" s="298">
        <f t="shared" si="89"/>
        <v>0</v>
      </c>
      <c r="K230" s="298"/>
    </row>
    <row r="231" spans="1:11" ht="27" x14ac:dyDescent="0.3">
      <c r="A231" s="104"/>
      <c r="B231" s="104"/>
      <c r="C231" s="104" t="s">
        <v>352</v>
      </c>
      <c r="D231" s="104"/>
      <c r="E231" s="112" t="s">
        <v>351</v>
      </c>
      <c r="F231" s="279">
        <f t="shared" ref="F231:I232" si="108">F232</f>
        <v>1236.5999999999999</v>
      </c>
      <c r="G231" s="279">
        <f t="shared" si="108"/>
        <v>1236.5999999999999</v>
      </c>
      <c r="H231" s="279">
        <f t="shared" si="108"/>
        <v>0</v>
      </c>
      <c r="I231" s="279">
        <f t="shared" si="108"/>
        <v>0</v>
      </c>
      <c r="J231" s="299">
        <f t="shared" si="89"/>
        <v>0</v>
      </c>
      <c r="K231" s="299"/>
    </row>
    <row r="232" spans="1:11" ht="27" x14ac:dyDescent="0.3">
      <c r="A232" s="7"/>
      <c r="B232" s="7"/>
      <c r="C232" s="6" t="s">
        <v>584</v>
      </c>
      <c r="D232" s="6"/>
      <c r="E232" s="75" t="s">
        <v>350</v>
      </c>
      <c r="F232" s="280">
        <f t="shared" si="108"/>
        <v>1236.5999999999999</v>
      </c>
      <c r="G232" s="280">
        <f t="shared" si="108"/>
        <v>1236.5999999999999</v>
      </c>
      <c r="H232" s="280">
        <f t="shared" si="108"/>
        <v>0</v>
      </c>
      <c r="I232" s="280">
        <f t="shared" si="108"/>
        <v>0</v>
      </c>
      <c r="J232" s="300">
        <f t="shared" si="89"/>
        <v>0</v>
      </c>
      <c r="K232" s="300"/>
    </row>
    <row r="233" spans="1:11" x14ac:dyDescent="0.3">
      <c r="A233" s="7"/>
      <c r="B233" s="7"/>
      <c r="C233" s="6"/>
      <c r="D233" s="6" t="s">
        <v>12</v>
      </c>
      <c r="E233" s="5" t="s">
        <v>11</v>
      </c>
      <c r="F233" s="280">
        <v>1236.5999999999999</v>
      </c>
      <c r="G233" s="280">
        <v>1236.5999999999999</v>
      </c>
      <c r="H233" s="280">
        <v>0</v>
      </c>
      <c r="I233" s="280">
        <v>0</v>
      </c>
      <c r="J233" s="300">
        <f t="shared" si="89"/>
        <v>0</v>
      </c>
      <c r="K233" s="300"/>
    </row>
    <row r="234" spans="1:11" ht="27" x14ac:dyDescent="0.3">
      <c r="A234" s="104"/>
      <c r="B234" s="104"/>
      <c r="C234" s="104" t="s">
        <v>598</v>
      </c>
      <c r="D234" s="104"/>
      <c r="E234" s="112" t="s">
        <v>599</v>
      </c>
      <c r="F234" s="292">
        <f>F235</f>
        <v>300.39999999999998</v>
      </c>
      <c r="G234" s="292">
        <f t="shared" ref="G234:I235" si="109">G235</f>
        <v>300.39999999999998</v>
      </c>
      <c r="H234" s="292">
        <f t="shared" si="109"/>
        <v>0</v>
      </c>
      <c r="I234" s="292">
        <f t="shared" si="109"/>
        <v>0</v>
      </c>
      <c r="J234" s="312">
        <f t="shared" si="89"/>
        <v>0</v>
      </c>
      <c r="K234" s="312"/>
    </row>
    <row r="235" spans="1:11" ht="27" x14ac:dyDescent="0.3">
      <c r="A235" s="140"/>
      <c r="B235" s="140"/>
      <c r="C235" s="131" t="s">
        <v>683</v>
      </c>
      <c r="D235" s="131"/>
      <c r="E235" s="137" t="s">
        <v>600</v>
      </c>
      <c r="F235" s="280">
        <f>F236</f>
        <v>300.39999999999998</v>
      </c>
      <c r="G235" s="280">
        <f t="shared" si="109"/>
        <v>300.39999999999998</v>
      </c>
      <c r="H235" s="280">
        <f t="shared" si="109"/>
        <v>0</v>
      </c>
      <c r="I235" s="280">
        <f t="shared" si="109"/>
        <v>0</v>
      </c>
      <c r="J235" s="300">
        <f t="shared" si="89"/>
        <v>0</v>
      </c>
      <c r="K235" s="300"/>
    </row>
    <row r="236" spans="1:11" x14ac:dyDescent="0.3">
      <c r="A236" s="140"/>
      <c r="B236" s="140"/>
      <c r="C236" s="131"/>
      <c r="D236" s="6" t="s">
        <v>12</v>
      </c>
      <c r="E236" s="5" t="s">
        <v>11</v>
      </c>
      <c r="F236" s="280">
        <v>300.39999999999998</v>
      </c>
      <c r="G236" s="280">
        <v>300.39999999999998</v>
      </c>
      <c r="H236" s="280">
        <v>0</v>
      </c>
      <c r="I236" s="280">
        <v>0</v>
      </c>
      <c r="J236" s="300">
        <f t="shared" si="89"/>
        <v>0</v>
      </c>
      <c r="K236" s="300"/>
    </row>
    <row r="237" spans="1:11" x14ac:dyDescent="0.3">
      <c r="A237" s="104"/>
      <c r="B237" s="104"/>
      <c r="C237" s="104" t="s">
        <v>655</v>
      </c>
      <c r="D237" s="104"/>
      <c r="E237" s="112" t="s">
        <v>595</v>
      </c>
      <c r="F237" s="292">
        <f>F238</f>
        <v>2400</v>
      </c>
      <c r="G237" s="292">
        <f t="shared" ref="G237:I238" si="110">G238</f>
        <v>2400</v>
      </c>
      <c r="H237" s="292">
        <f t="shared" si="110"/>
        <v>0</v>
      </c>
      <c r="I237" s="292">
        <f t="shared" si="110"/>
        <v>0</v>
      </c>
      <c r="J237" s="312">
        <f t="shared" si="89"/>
        <v>0</v>
      </c>
      <c r="K237" s="312"/>
    </row>
    <row r="238" spans="1:11" ht="27" x14ac:dyDescent="0.3">
      <c r="A238" s="153"/>
      <c r="B238" s="153"/>
      <c r="C238" s="6" t="s">
        <v>656</v>
      </c>
      <c r="D238" s="6"/>
      <c r="E238" s="75" t="s">
        <v>657</v>
      </c>
      <c r="F238" s="284">
        <f>F239</f>
        <v>2400</v>
      </c>
      <c r="G238" s="284">
        <f t="shared" si="110"/>
        <v>2400</v>
      </c>
      <c r="H238" s="284">
        <f t="shared" si="110"/>
        <v>0</v>
      </c>
      <c r="I238" s="284">
        <f t="shared" si="110"/>
        <v>0</v>
      </c>
      <c r="J238" s="301">
        <f t="shared" si="89"/>
        <v>0</v>
      </c>
      <c r="K238" s="301"/>
    </row>
    <row r="239" spans="1:11" x14ac:dyDescent="0.3">
      <c r="A239" s="153"/>
      <c r="B239" s="153"/>
      <c r="C239" s="6"/>
      <c r="D239" s="6" t="s">
        <v>12</v>
      </c>
      <c r="E239" s="5" t="s">
        <v>11</v>
      </c>
      <c r="F239" s="284">
        <f>F240+F241</f>
        <v>2400</v>
      </c>
      <c r="G239" s="284">
        <f t="shared" ref="G239:I239" si="111">G240+G241</f>
        <v>2400</v>
      </c>
      <c r="H239" s="284">
        <f t="shared" si="111"/>
        <v>0</v>
      </c>
      <c r="I239" s="284">
        <f t="shared" si="111"/>
        <v>0</v>
      </c>
      <c r="J239" s="301">
        <f t="shared" si="89"/>
        <v>0</v>
      </c>
      <c r="K239" s="301"/>
    </row>
    <row r="240" spans="1:11" x14ac:dyDescent="0.3">
      <c r="A240" s="153"/>
      <c r="B240" s="153"/>
      <c r="C240" s="152"/>
      <c r="D240" s="152"/>
      <c r="E240" s="5" t="s">
        <v>99</v>
      </c>
      <c r="F240" s="284">
        <v>2160</v>
      </c>
      <c r="G240" s="284">
        <v>2160</v>
      </c>
      <c r="H240" s="284">
        <v>0</v>
      </c>
      <c r="I240" s="284">
        <v>0</v>
      </c>
      <c r="J240" s="301">
        <f t="shared" si="89"/>
        <v>0</v>
      </c>
      <c r="K240" s="301"/>
    </row>
    <row r="241" spans="1:11" x14ac:dyDescent="0.3">
      <c r="A241" s="153"/>
      <c r="B241" s="153"/>
      <c r="C241" s="152"/>
      <c r="D241" s="152"/>
      <c r="E241" s="5" t="s">
        <v>96</v>
      </c>
      <c r="F241" s="284">
        <v>240</v>
      </c>
      <c r="G241" s="284">
        <v>240</v>
      </c>
      <c r="H241" s="284">
        <v>0</v>
      </c>
      <c r="I241" s="284">
        <v>0</v>
      </c>
      <c r="J241" s="301">
        <f t="shared" si="89"/>
        <v>0</v>
      </c>
      <c r="K241" s="301"/>
    </row>
    <row r="242" spans="1:11" x14ac:dyDescent="0.3">
      <c r="A242" s="7"/>
      <c r="B242" s="17" t="s">
        <v>349</v>
      </c>
      <c r="C242" s="47"/>
      <c r="D242" s="28"/>
      <c r="E242" s="14" t="s">
        <v>348</v>
      </c>
      <c r="F242" s="281">
        <f t="shared" ref="F242:I242" si="112">F243+F273</f>
        <v>10282.599399999999</v>
      </c>
      <c r="G242" s="281">
        <f t="shared" si="112"/>
        <v>10865.899399999998</v>
      </c>
      <c r="H242" s="281">
        <f t="shared" si="112"/>
        <v>669.5</v>
      </c>
      <c r="I242" s="281">
        <f t="shared" si="112"/>
        <v>638.89431999999999</v>
      </c>
      <c r="J242" s="302">
        <f t="shared" si="89"/>
        <v>5.8798107407473337</v>
      </c>
      <c r="K242" s="302">
        <f t="shared" si="90"/>
        <v>95.42857654966393</v>
      </c>
    </row>
    <row r="243" spans="1:11" x14ac:dyDescent="0.3">
      <c r="A243" s="7"/>
      <c r="B243" s="17"/>
      <c r="C243" s="16" t="s">
        <v>36</v>
      </c>
      <c r="D243" s="15"/>
      <c r="E243" s="21" t="s">
        <v>35</v>
      </c>
      <c r="F243" s="281">
        <f t="shared" ref="F243:I243" si="113">F244+F249+F261</f>
        <v>6850.3993999999993</v>
      </c>
      <c r="G243" s="281">
        <f t="shared" si="113"/>
        <v>7433.6993999999995</v>
      </c>
      <c r="H243" s="281">
        <f t="shared" si="113"/>
        <v>154.5</v>
      </c>
      <c r="I243" s="281">
        <f t="shared" si="113"/>
        <v>153.95119</v>
      </c>
      <c r="J243" s="302">
        <f t="shared" si="89"/>
        <v>2.0709902528477273</v>
      </c>
      <c r="K243" s="302">
        <f t="shared" si="90"/>
        <v>99.644783171521027</v>
      </c>
    </row>
    <row r="244" spans="1:11" s="79" customFormat="1" ht="26.4" x14ac:dyDescent="0.3">
      <c r="A244" s="25"/>
      <c r="B244" s="25"/>
      <c r="C244" s="26" t="s">
        <v>258</v>
      </c>
      <c r="D244" s="25"/>
      <c r="E244" s="24" t="s">
        <v>257</v>
      </c>
      <c r="F244" s="277">
        <f>F245</f>
        <v>974</v>
      </c>
      <c r="G244" s="277">
        <f t="shared" ref="G244:H244" si="114">G245</f>
        <v>974</v>
      </c>
      <c r="H244" s="277">
        <f t="shared" si="114"/>
        <v>102</v>
      </c>
      <c r="I244" s="277">
        <f>I245</f>
        <v>101.45119</v>
      </c>
      <c r="J244" s="297">
        <f t="shared" si="89"/>
        <v>10.415933264887062</v>
      </c>
      <c r="K244" s="297">
        <f t="shared" si="90"/>
        <v>99.46195098039216</v>
      </c>
    </row>
    <row r="245" spans="1:11" ht="27" x14ac:dyDescent="0.3">
      <c r="A245" s="104"/>
      <c r="B245" s="104"/>
      <c r="C245" s="104" t="s">
        <v>256</v>
      </c>
      <c r="D245" s="104"/>
      <c r="E245" s="105" t="s">
        <v>255</v>
      </c>
      <c r="F245" s="279">
        <f t="shared" ref="F245:I246" si="115">F246</f>
        <v>974</v>
      </c>
      <c r="G245" s="279">
        <f t="shared" si="115"/>
        <v>974</v>
      </c>
      <c r="H245" s="279">
        <f t="shared" si="115"/>
        <v>102</v>
      </c>
      <c r="I245" s="279">
        <f t="shared" si="115"/>
        <v>101.45119</v>
      </c>
      <c r="J245" s="299">
        <f t="shared" si="89"/>
        <v>10.415933264887062</v>
      </c>
      <c r="K245" s="299">
        <f t="shared" si="90"/>
        <v>99.46195098039216</v>
      </c>
    </row>
    <row r="246" spans="1:11" ht="39.6" x14ac:dyDescent="0.3">
      <c r="A246" s="7"/>
      <c r="B246" s="7"/>
      <c r="C246" s="6" t="s">
        <v>347</v>
      </c>
      <c r="D246" s="6"/>
      <c r="E246" s="78" t="s">
        <v>563</v>
      </c>
      <c r="F246" s="280">
        <f t="shared" si="115"/>
        <v>974</v>
      </c>
      <c r="G246" s="280">
        <f>G247+G248</f>
        <v>974</v>
      </c>
      <c r="H246" s="280">
        <f>H247+H248</f>
        <v>102</v>
      </c>
      <c r="I246" s="280">
        <f>I247+I248</f>
        <v>101.45119</v>
      </c>
      <c r="J246" s="300">
        <f t="shared" si="89"/>
        <v>10.415933264887062</v>
      </c>
      <c r="K246" s="300">
        <f t="shared" si="90"/>
        <v>99.46195098039216</v>
      </c>
    </row>
    <row r="247" spans="1:11" x14ac:dyDescent="0.3">
      <c r="A247" s="7"/>
      <c r="B247" s="7"/>
      <c r="C247" s="6"/>
      <c r="D247" s="6" t="s">
        <v>12</v>
      </c>
      <c r="E247" s="5" t="s">
        <v>11</v>
      </c>
      <c r="F247" s="284">
        <v>974</v>
      </c>
      <c r="G247" s="271">
        <v>972.45</v>
      </c>
      <c r="H247" s="284">
        <v>100</v>
      </c>
      <c r="I247" s="271">
        <v>99.90119</v>
      </c>
      <c r="J247" s="301">
        <f t="shared" si="89"/>
        <v>10.273144120520335</v>
      </c>
      <c r="K247" s="301">
        <f t="shared" si="90"/>
        <v>99.90119</v>
      </c>
    </row>
    <row r="248" spans="1:11" x14ac:dyDescent="0.3">
      <c r="A248" s="260"/>
      <c r="B248" s="260"/>
      <c r="C248" s="263"/>
      <c r="D248" s="263" t="s">
        <v>22</v>
      </c>
      <c r="E248" s="264" t="s">
        <v>21</v>
      </c>
      <c r="F248" s="284">
        <v>0</v>
      </c>
      <c r="G248" s="271">
        <v>1.55</v>
      </c>
      <c r="H248" s="284">
        <v>2</v>
      </c>
      <c r="I248" s="271">
        <v>1.55</v>
      </c>
      <c r="J248" s="301">
        <f t="shared" si="89"/>
        <v>100</v>
      </c>
      <c r="K248" s="301">
        <f t="shared" si="90"/>
        <v>77.5</v>
      </c>
    </row>
    <row r="249" spans="1:11" ht="26.4" x14ac:dyDescent="0.3">
      <c r="A249" s="25"/>
      <c r="B249" s="25"/>
      <c r="C249" s="26" t="s">
        <v>344</v>
      </c>
      <c r="D249" s="25"/>
      <c r="E249" s="24" t="s">
        <v>343</v>
      </c>
      <c r="F249" s="277">
        <f>F250+F257</f>
        <v>189.5</v>
      </c>
      <c r="G249" s="277">
        <f t="shared" ref="G249:I249" si="116">G250+G257</f>
        <v>189.5</v>
      </c>
      <c r="H249" s="277">
        <f t="shared" si="116"/>
        <v>0</v>
      </c>
      <c r="I249" s="277">
        <f t="shared" si="116"/>
        <v>0</v>
      </c>
      <c r="J249" s="297">
        <f t="shared" si="89"/>
        <v>0</v>
      </c>
      <c r="K249" s="297"/>
    </row>
    <row r="250" spans="1:11" ht="27" x14ac:dyDescent="0.3">
      <c r="A250" s="23"/>
      <c r="B250" s="23"/>
      <c r="C250" s="23" t="s">
        <v>342</v>
      </c>
      <c r="D250" s="23"/>
      <c r="E250" s="64" t="s">
        <v>341</v>
      </c>
      <c r="F250" s="278">
        <f>F251+F254</f>
        <v>173.5</v>
      </c>
      <c r="G250" s="278">
        <f t="shared" ref="G250:I250" si="117">G251+G254</f>
        <v>173.5</v>
      </c>
      <c r="H250" s="278">
        <f t="shared" si="117"/>
        <v>0</v>
      </c>
      <c r="I250" s="278">
        <f t="shared" si="117"/>
        <v>0</v>
      </c>
      <c r="J250" s="298">
        <f t="shared" si="89"/>
        <v>0</v>
      </c>
      <c r="K250" s="298"/>
    </row>
    <row r="251" spans="1:11" ht="27" x14ac:dyDescent="0.3">
      <c r="A251" s="104"/>
      <c r="B251" s="104"/>
      <c r="C251" s="104" t="s">
        <v>340</v>
      </c>
      <c r="D251" s="108"/>
      <c r="E251" s="111" t="s">
        <v>339</v>
      </c>
      <c r="F251" s="279">
        <f>F252</f>
        <v>48.5</v>
      </c>
      <c r="G251" s="279">
        <f t="shared" ref="G251:I252" si="118">G252</f>
        <v>48.5</v>
      </c>
      <c r="H251" s="279">
        <f t="shared" si="118"/>
        <v>0</v>
      </c>
      <c r="I251" s="279">
        <f t="shared" si="118"/>
        <v>0</v>
      </c>
      <c r="J251" s="299">
        <f t="shared" si="89"/>
        <v>0</v>
      </c>
      <c r="K251" s="299"/>
    </row>
    <row r="252" spans="1:11" x14ac:dyDescent="0.3">
      <c r="A252" s="49"/>
      <c r="B252" s="49"/>
      <c r="C252" s="6" t="s">
        <v>338</v>
      </c>
      <c r="D252" s="6"/>
      <c r="E252" s="74" t="s">
        <v>337</v>
      </c>
      <c r="F252" s="280">
        <f>F253</f>
        <v>48.5</v>
      </c>
      <c r="G252" s="280">
        <f t="shared" si="118"/>
        <v>48.5</v>
      </c>
      <c r="H252" s="280">
        <f t="shared" si="118"/>
        <v>0</v>
      </c>
      <c r="I252" s="280">
        <f t="shared" si="118"/>
        <v>0</v>
      </c>
      <c r="J252" s="300">
        <f t="shared" si="89"/>
        <v>0</v>
      </c>
      <c r="K252" s="300"/>
    </row>
    <row r="253" spans="1:11" x14ac:dyDescent="0.3">
      <c r="A253" s="49"/>
      <c r="B253" s="49"/>
      <c r="C253" s="6"/>
      <c r="D253" s="6" t="s">
        <v>12</v>
      </c>
      <c r="E253" s="5" t="s">
        <v>11</v>
      </c>
      <c r="F253" s="284">
        <v>48.5</v>
      </c>
      <c r="G253" s="284">
        <v>48.5</v>
      </c>
      <c r="H253" s="284">
        <v>0</v>
      </c>
      <c r="I253" s="284">
        <v>0</v>
      </c>
      <c r="J253" s="301">
        <f t="shared" si="89"/>
        <v>0</v>
      </c>
      <c r="K253" s="301"/>
    </row>
    <row r="254" spans="1:11" ht="27" x14ac:dyDescent="0.3">
      <c r="A254" s="104"/>
      <c r="B254" s="104"/>
      <c r="C254" s="104" t="s">
        <v>520</v>
      </c>
      <c r="D254" s="104"/>
      <c r="E254" s="105" t="s">
        <v>521</v>
      </c>
      <c r="F254" s="279">
        <f>F255</f>
        <v>125</v>
      </c>
      <c r="G254" s="279">
        <f t="shared" ref="G254:I255" si="119">G255</f>
        <v>125</v>
      </c>
      <c r="H254" s="279">
        <f t="shared" si="119"/>
        <v>0</v>
      </c>
      <c r="I254" s="279">
        <f t="shared" si="119"/>
        <v>0</v>
      </c>
      <c r="J254" s="299">
        <f t="shared" si="89"/>
        <v>0</v>
      </c>
      <c r="K254" s="299"/>
    </row>
    <row r="255" spans="1:11" ht="27" x14ac:dyDescent="0.3">
      <c r="A255" s="49"/>
      <c r="B255" s="49"/>
      <c r="C255" s="6" t="s">
        <v>567</v>
      </c>
      <c r="D255" s="6"/>
      <c r="E255" s="5" t="s">
        <v>522</v>
      </c>
      <c r="F255" s="280">
        <f>F256</f>
        <v>125</v>
      </c>
      <c r="G255" s="280">
        <f t="shared" si="119"/>
        <v>125</v>
      </c>
      <c r="H255" s="280">
        <f t="shared" si="119"/>
        <v>0</v>
      </c>
      <c r="I255" s="280">
        <f t="shared" si="119"/>
        <v>0</v>
      </c>
      <c r="J255" s="300">
        <f t="shared" si="89"/>
        <v>0</v>
      </c>
      <c r="K255" s="300"/>
    </row>
    <row r="256" spans="1:11" x14ac:dyDescent="0.3">
      <c r="A256" s="49"/>
      <c r="B256" s="49"/>
      <c r="C256" s="6"/>
      <c r="D256" s="6" t="s">
        <v>12</v>
      </c>
      <c r="E256" s="5" t="s">
        <v>11</v>
      </c>
      <c r="F256" s="284">
        <v>125</v>
      </c>
      <c r="G256" s="284">
        <v>125</v>
      </c>
      <c r="H256" s="284">
        <v>0</v>
      </c>
      <c r="I256" s="284">
        <v>0</v>
      </c>
      <c r="J256" s="301">
        <f t="shared" si="89"/>
        <v>0</v>
      </c>
      <c r="K256" s="301"/>
    </row>
    <row r="257" spans="1:11" x14ac:dyDescent="0.3">
      <c r="A257" s="23"/>
      <c r="B257" s="23"/>
      <c r="C257" s="23" t="s">
        <v>624</v>
      </c>
      <c r="D257" s="23"/>
      <c r="E257" s="64" t="s">
        <v>690</v>
      </c>
      <c r="F257" s="293">
        <f t="shared" ref="F257:I259" si="120">F258</f>
        <v>16</v>
      </c>
      <c r="G257" s="293">
        <f t="shared" si="120"/>
        <v>16</v>
      </c>
      <c r="H257" s="293">
        <f t="shared" si="120"/>
        <v>0</v>
      </c>
      <c r="I257" s="293">
        <f t="shared" si="120"/>
        <v>0</v>
      </c>
      <c r="J257" s="313">
        <f t="shared" si="89"/>
        <v>0</v>
      </c>
      <c r="K257" s="313"/>
    </row>
    <row r="258" spans="1:11" x14ac:dyDescent="0.3">
      <c r="A258" s="104"/>
      <c r="B258" s="104"/>
      <c r="C258" s="104" t="s">
        <v>625</v>
      </c>
      <c r="D258" s="104"/>
      <c r="E258" s="111" t="s">
        <v>627</v>
      </c>
      <c r="F258" s="292">
        <f t="shared" si="120"/>
        <v>16</v>
      </c>
      <c r="G258" s="292">
        <f t="shared" si="120"/>
        <v>16</v>
      </c>
      <c r="H258" s="292">
        <f t="shared" si="120"/>
        <v>0</v>
      </c>
      <c r="I258" s="292">
        <f t="shared" si="120"/>
        <v>0</v>
      </c>
      <c r="J258" s="312">
        <f t="shared" si="89"/>
        <v>0</v>
      </c>
      <c r="K258" s="312"/>
    </row>
    <row r="259" spans="1:11" x14ac:dyDescent="0.3">
      <c r="A259" s="156"/>
      <c r="B259" s="156"/>
      <c r="C259" s="6" t="s">
        <v>642</v>
      </c>
      <c r="D259" s="6"/>
      <c r="E259" s="74" t="s">
        <v>626</v>
      </c>
      <c r="F259" s="284">
        <f t="shared" si="120"/>
        <v>16</v>
      </c>
      <c r="G259" s="284">
        <f t="shared" si="120"/>
        <v>16</v>
      </c>
      <c r="H259" s="284">
        <f t="shared" si="120"/>
        <v>0</v>
      </c>
      <c r="I259" s="284">
        <f t="shared" si="120"/>
        <v>0</v>
      </c>
      <c r="J259" s="301">
        <f t="shared" si="89"/>
        <v>0</v>
      </c>
      <c r="K259" s="301"/>
    </row>
    <row r="260" spans="1:11" x14ac:dyDescent="0.3">
      <c r="A260" s="156"/>
      <c r="B260" s="156"/>
      <c r="C260" s="6"/>
      <c r="D260" s="6" t="s">
        <v>12</v>
      </c>
      <c r="E260" s="5" t="s">
        <v>11</v>
      </c>
      <c r="F260" s="284">
        <v>16</v>
      </c>
      <c r="G260" s="284">
        <v>16</v>
      </c>
      <c r="H260" s="284">
        <v>0</v>
      </c>
      <c r="I260" s="284">
        <v>0</v>
      </c>
      <c r="J260" s="301">
        <f t="shared" ref="J260:J322" si="121">I260/G260*100</f>
        <v>0</v>
      </c>
      <c r="K260" s="301"/>
    </row>
    <row r="261" spans="1:11" ht="39.6" x14ac:dyDescent="0.3">
      <c r="A261" s="25"/>
      <c r="B261" s="25"/>
      <c r="C261" s="26" t="s">
        <v>336</v>
      </c>
      <c r="D261" s="25"/>
      <c r="E261" s="24" t="s">
        <v>335</v>
      </c>
      <c r="F261" s="277">
        <f>F262</f>
        <v>5686.8993999999993</v>
      </c>
      <c r="G261" s="277">
        <f>G262+G269</f>
        <v>6270.1993999999995</v>
      </c>
      <c r="H261" s="277">
        <f t="shared" ref="H261:I261" si="122">H262</f>
        <v>52.5</v>
      </c>
      <c r="I261" s="277">
        <f t="shared" si="122"/>
        <v>52.5</v>
      </c>
      <c r="J261" s="297">
        <f t="shared" si="121"/>
        <v>0.83729394634562992</v>
      </c>
      <c r="K261" s="297">
        <f t="shared" ref="K261:K322" si="123">I261/H261*100</f>
        <v>100</v>
      </c>
    </row>
    <row r="262" spans="1:11" x14ac:dyDescent="0.3">
      <c r="A262" s="104"/>
      <c r="B262" s="104"/>
      <c r="C262" s="104" t="s">
        <v>334</v>
      </c>
      <c r="D262" s="108"/>
      <c r="E262" s="105" t="s">
        <v>333</v>
      </c>
      <c r="F262" s="279">
        <f>F263+F265</f>
        <v>5686.8993999999993</v>
      </c>
      <c r="G262" s="279">
        <f t="shared" ref="G262:I262" si="124">G263+G265</f>
        <v>5686.8993999999993</v>
      </c>
      <c r="H262" s="279">
        <f t="shared" si="124"/>
        <v>52.5</v>
      </c>
      <c r="I262" s="279">
        <f t="shared" si="124"/>
        <v>52.5</v>
      </c>
      <c r="J262" s="299">
        <f t="shared" si="121"/>
        <v>0.92317441029465042</v>
      </c>
      <c r="K262" s="299">
        <f t="shared" si="123"/>
        <v>100</v>
      </c>
    </row>
    <row r="263" spans="1:11" x14ac:dyDescent="0.3">
      <c r="A263" s="6"/>
      <c r="B263" s="6"/>
      <c r="C263" s="6" t="s">
        <v>332</v>
      </c>
      <c r="D263" s="6"/>
      <c r="E263" s="5" t="s">
        <v>331</v>
      </c>
      <c r="F263" s="280">
        <f>F264</f>
        <v>550.9</v>
      </c>
      <c r="G263" s="280">
        <f t="shared" ref="G263:I263" si="125">G264</f>
        <v>550.9</v>
      </c>
      <c r="H263" s="280">
        <f t="shared" si="125"/>
        <v>52.5</v>
      </c>
      <c r="I263" s="280">
        <f t="shared" si="125"/>
        <v>52.5</v>
      </c>
      <c r="J263" s="300">
        <f t="shared" si="121"/>
        <v>9.529860228716645</v>
      </c>
      <c r="K263" s="300">
        <f t="shared" si="123"/>
        <v>100</v>
      </c>
    </row>
    <row r="264" spans="1:11" x14ac:dyDescent="0.3">
      <c r="A264" s="6"/>
      <c r="B264" s="6"/>
      <c r="C264" s="6"/>
      <c r="D264" s="6" t="s">
        <v>12</v>
      </c>
      <c r="E264" s="5" t="s">
        <v>11</v>
      </c>
      <c r="F264" s="284">
        <v>550.9</v>
      </c>
      <c r="G264" s="284">
        <v>550.9</v>
      </c>
      <c r="H264" s="284">
        <v>52.5</v>
      </c>
      <c r="I264" s="284">
        <v>52.5</v>
      </c>
      <c r="J264" s="301">
        <f t="shared" si="121"/>
        <v>9.529860228716645</v>
      </c>
      <c r="K264" s="301">
        <f t="shared" si="123"/>
        <v>100</v>
      </c>
    </row>
    <row r="265" spans="1:11" ht="18.75" customHeight="1" x14ac:dyDescent="0.3">
      <c r="A265" s="6"/>
      <c r="B265" s="6"/>
      <c r="C265" s="6" t="s">
        <v>330</v>
      </c>
      <c r="D265" s="6"/>
      <c r="E265" s="8" t="s">
        <v>329</v>
      </c>
      <c r="F265" s="284">
        <f t="shared" ref="F265:I265" si="126">F266</f>
        <v>5135.9993999999997</v>
      </c>
      <c r="G265" s="284">
        <f t="shared" si="126"/>
        <v>5135.9993999999997</v>
      </c>
      <c r="H265" s="284">
        <f t="shared" si="126"/>
        <v>0</v>
      </c>
      <c r="I265" s="284">
        <f t="shared" si="126"/>
        <v>0</v>
      </c>
      <c r="J265" s="301">
        <f t="shared" si="121"/>
        <v>0</v>
      </c>
      <c r="K265" s="301"/>
    </row>
    <row r="266" spans="1:11" x14ac:dyDescent="0.3">
      <c r="A266" s="6"/>
      <c r="B266" s="6"/>
      <c r="C266" s="6"/>
      <c r="D266" s="6" t="s">
        <v>12</v>
      </c>
      <c r="E266" s="5" t="s">
        <v>11</v>
      </c>
      <c r="F266" s="284">
        <f t="shared" ref="F266:I266" si="127">F267+F268</f>
        <v>5135.9993999999997</v>
      </c>
      <c r="G266" s="284">
        <f t="shared" si="127"/>
        <v>5135.9993999999997</v>
      </c>
      <c r="H266" s="284">
        <f t="shared" si="127"/>
        <v>0</v>
      </c>
      <c r="I266" s="284">
        <f t="shared" si="127"/>
        <v>0</v>
      </c>
      <c r="J266" s="301">
        <f t="shared" si="121"/>
        <v>0</v>
      </c>
      <c r="K266" s="301"/>
    </row>
    <row r="267" spans="1:11" x14ac:dyDescent="0.3">
      <c r="A267" s="6"/>
      <c r="B267" s="6"/>
      <c r="C267" s="6"/>
      <c r="D267" s="6"/>
      <c r="E267" s="75" t="s">
        <v>292</v>
      </c>
      <c r="F267" s="284">
        <v>4365.5994899999996</v>
      </c>
      <c r="G267" s="284">
        <v>4365.5994899999996</v>
      </c>
      <c r="H267" s="284">
        <v>0</v>
      </c>
      <c r="I267" s="284">
        <v>0</v>
      </c>
      <c r="J267" s="301">
        <f t="shared" si="121"/>
        <v>0</v>
      </c>
      <c r="K267" s="301"/>
    </row>
    <row r="268" spans="1:11" x14ac:dyDescent="0.3">
      <c r="A268" s="6"/>
      <c r="B268" s="6"/>
      <c r="C268" s="6"/>
      <c r="D268" s="6"/>
      <c r="E268" s="5" t="s">
        <v>316</v>
      </c>
      <c r="F268" s="284">
        <v>770.39990999999998</v>
      </c>
      <c r="G268" s="284">
        <v>770.39990999999998</v>
      </c>
      <c r="H268" s="284">
        <v>0</v>
      </c>
      <c r="I268" s="284">
        <v>0</v>
      </c>
      <c r="J268" s="301">
        <f t="shared" si="121"/>
        <v>0</v>
      </c>
      <c r="K268" s="301"/>
    </row>
    <row r="269" spans="1:11" ht="40.200000000000003" x14ac:dyDescent="0.3">
      <c r="A269" s="104"/>
      <c r="B269" s="104"/>
      <c r="C269" s="104" t="s">
        <v>811</v>
      </c>
      <c r="D269" s="108"/>
      <c r="E269" s="105" t="s">
        <v>812</v>
      </c>
      <c r="F269" s="279">
        <v>0</v>
      </c>
      <c r="G269" s="279">
        <v>583.29999999999995</v>
      </c>
      <c r="H269" s="279">
        <f t="shared" ref="H269" si="128">H270+H272</f>
        <v>515</v>
      </c>
      <c r="I269" s="279">
        <f t="shared" ref="I269" si="129">I270+I272</f>
        <v>484.94313</v>
      </c>
      <c r="J269" s="299">
        <f t="shared" si="121"/>
        <v>83.137858734784857</v>
      </c>
      <c r="K269" s="299">
        <f t="shared" si="123"/>
        <v>94.163714563106794</v>
      </c>
    </row>
    <row r="270" spans="1:11" ht="27" x14ac:dyDescent="0.3">
      <c r="A270" s="6"/>
      <c r="B270" s="6"/>
      <c r="C270" s="6" t="s">
        <v>813</v>
      </c>
      <c r="D270" s="6"/>
      <c r="E270" s="5" t="s">
        <v>814</v>
      </c>
      <c r="F270" s="280"/>
      <c r="G270" s="280">
        <f t="shared" ref="G270" si="130">G271</f>
        <v>583.29999999999995</v>
      </c>
      <c r="H270" s="280">
        <f t="shared" ref="H270" si="131">H271</f>
        <v>0</v>
      </c>
      <c r="I270" s="280">
        <f t="shared" ref="I270" si="132">I271</f>
        <v>0</v>
      </c>
      <c r="J270" s="300">
        <f t="shared" si="121"/>
        <v>0</v>
      </c>
      <c r="K270" s="300"/>
    </row>
    <row r="271" spans="1:11" x14ac:dyDescent="0.3">
      <c r="A271" s="6"/>
      <c r="B271" s="6"/>
      <c r="C271" s="6"/>
      <c r="D271" s="6" t="s">
        <v>12</v>
      </c>
      <c r="E271" s="5" t="s">
        <v>11</v>
      </c>
      <c r="F271" s="284"/>
      <c r="G271" s="284">
        <v>583.29999999999995</v>
      </c>
      <c r="H271" s="284">
        <v>0</v>
      </c>
      <c r="I271" s="284">
        <v>0</v>
      </c>
      <c r="J271" s="301">
        <f t="shared" si="121"/>
        <v>0</v>
      </c>
      <c r="K271" s="301"/>
    </row>
    <row r="272" spans="1:11" x14ac:dyDescent="0.3">
      <c r="A272" s="20"/>
      <c r="B272" s="20"/>
      <c r="C272" s="13" t="s">
        <v>52</v>
      </c>
      <c r="D272" s="77"/>
      <c r="E272" s="12" t="s">
        <v>51</v>
      </c>
      <c r="F272" s="290">
        <f t="shared" ref="F272:I273" si="133">F273</f>
        <v>3432.2</v>
      </c>
      <c r="G272" s="290">
        <f t="shared" si="133"/>
        <v>3432.2</v>
      </c>
      <c r="H272" s="290">
        <f t="shared" si="133"/>
        <v>515</v>
      </c>
      <c r="I272" s="290">
        <f t="shared" si="133"/>
        <v>484.94313</v>
      </c>
      <c r="J272" s="310">
        <f t="shared" si="121"/>
        <v>14.129221199230816</v>
      </c>
      <c r="K272" s="310">
        <f t="shared" si="123"/>
        <v>94.163714563106794</v>
      </c>
    </row>
    <row r="273" spans="1:11" s="61" customFormat="1" ht="26.4" x14ac:dyDescent="0.3">
      <c r="A273" s="76"/>
      <c r="B273" s="76"/>
      <c r="C273" s="35" t="s">
        <v>16</v>
      </c>
      <c r="D273" s="34"/>
      <c r="E273" s="69" t="s">
        <v>15</v>
      </c>
      <c r="F273" s="287">
        <f t="shared" si="133"/>
        <v>3432.2</v>
      </c>
      <c r="G273" s="287">
        <f t="shared" si="133"/>
        <v>3432.2</v>
      </c>
      <c r="H273" s="287">
        <f t="shared" si="133"/>
        <v>515</v>
      </c>
      <c r="I273" s="287">
        <f t="shared" si="133"/>
        <v>484.94313</v>
      </c>
      <c r="J273" s="307">
        <f t="shared" si="121"/>
        <v>14.129221199230816</v>
      </c>
      <c r="K273" s="307">
        <f t="shared" si="123"/>
        <v>94.163714563106794</v>
      </c>
    </row>
    <row r="274" spans="1:11" ht="27" x14ac:dyDescent="0.3">
      <c r="A274" s="7"/>
      <c r="B274" s="7"/>
      <c r="C274" s="6" t="s">
        <v>328</v>
      </c>
      <c r="D274" s="6"/>
      <c r="E274" s="5" t="s">
        <v>327</v>
      </c>
      <c r="F274" s="280">
        <f>F275+F276+F277</f>
        <v>3432.2</v>
      </c>
      <c r="G274" s="280">
        <f t="shared" ref="G274:I274" si="134">G275+G276+G277</f>
        <v>3432.2</v>
      </c>
      <c r="H274" s="280">
        <f t="shared" si="134"/>
        <v>515</v>
      </c>
      <c r="I274" s="280">
        <f t="shared" si="134"/>
        <v>484.94313</v>
      </c>
      <c r="J274" s="300">
        <f t="shared" si="121"/>
        <v>14.129221199230816</v>
      </c>
      <c r="K274" s="300">
        <f t="shared" si="123"/>
        <v>94.163714563106794</v>
      </c>
    </row>
    <row r="275" spans="1:11" ht="40.200000000000003" x14ac:dyDescent="0.3">
      <c r="A275" s="7"/>
      <c r="B275" s="7"/>
      <c r="C275" s="49"/>
      <c r="D275" s="6" t="s">
        <v>2</v>
      </c>
      <c r="E275" s="5" t="s">
        <v>1</v>
      </c>
      <c r="F275" s="284">
        <v>3309.4</v>
      </c>
      <c r="G275" s="284">
        <v>3309.4</v>
      </c>
      <c r="H275" s="284">
        <v>500</v>
      </c>
      <c r="I275" s="271">
        <v>470.18874</v>
      </c>
      <c r="J275" s="301">
        <f t="shared" si="121"/>
        <v>14.207673294252734</v>
      </c>
      <c r="K275" s="301">
        <f t="shared" si="123"/>
        <v>94.037747999999993</v>
      </c>
    </row>
    <row r="276" spans="1:11" x14ac:dyDescent="0.3">
      <c r="A276" s="7"/>
      <c r="B276" s="7"/>
      <c r="C276" s="49"/>
      <c r="D276" s="6" t="s">
        <v>12</v>
      </c>
      <c r="E276" s="5" t="s">
        <v>11</v>
      </c>
      <c r="F276" s="284">
        <v>120.6</v>
      </c>
      <c r="G276" s="284">
        <v>120.6</v>
      </c>
      <c r="H276" s="284">
        <v>15</v>
      </c>
      <c r="I276" s="271">
        <v>14.754390000000001</v>
      </c>
      <c r="J276" s="301">
        <f t="shared" si="121"/>
        <v>12.234154228855724</v>
      </c>
      <c r="K276" s="301">
        <f t="shared" si="123"/>
        <v>98.3626</v>
      </c>
    </row>
    <row r="277" spans="1:11" x14ac:dyDescent="0.3">
      <c r="A277" s="7"/>
      <c r="B277" s="7"/>
      <c r="C277" s="49"/>
      <c r="D277" s="45" t="s">
        <v>22</v>
      </c>
      <c r="E277" s="46" t="s">
        <v>21</v>
      </c>
      <c r="F277" s="284">
        <v>2.2000000000000002</v>
      </c>
      <c r="G277" s="284">
        <v>2.2000000000000002</v>
      </c>
      <c r="H277" s="284">
        <v>0</v>
      </c>
      <c r="I277" s="284">
        <v>0</v>
      </c>
      <c r="J277" s="301">
        <f t="shared" si="121"/>
        <v>0</v>
      </c>
      <c r="K277" s="301"/>
    </row>
    <row r="278" spans="1:11" x14ac:dyDescent="0.3">
      <c r="A278" s="15"/>
      <c r="B278" s="17" t="s">
        <v>326</v>
      </c>
      <c r="C278" s="16"/>
      <c r="D278" s="15"/>
      <c r="E278" s="14" t="s">
        <v>325</v>
      </c>
      <c r="F278" s="281">
        <f>F279+F291+F329</f>
        <v>90773.068010000003</v>
      </c>
      <c r="G278" s="281">
        <f>G279+G291+G329</f>
        <v>94561.108189999999</v>
      </c>
      <c r="H278" s="281">
        <f>H279+H291+H329</f>
        <v>11599.12</v>
      </c>
      <c r="I278" s="281">
        <f>I279+I291+I329</f>
        <v>11563.10039</v>
      </c>
      <c r="J278" s="302">
        <f t="shared" si="121"/>
        <v>12.228177748050987</v>
      </c>
      <c r="K278" s="302">
        <f t="shared" si="123"/>
        <v>99.68946256267715</v>
      </c>
    </row>
    <row r="279" spans="1:11" x14ac:dyDescent="0.3">
      <c r="A279" s="15"/>
      <c r="B279" s="17" t="s">
        <v>324</v>
      </c>
      <c r="C279" s="16"/>
      <c r="D279" s="15"/>
      <c r="E279" s="14" t="s">
        <v>323</v>
      </c>
      <c r="F279" s="281">
        <f t="shared" ref="F279:I280" si="135">F280</f>
        <v>3223.9</v>
      </c>
      <c r="G279" s="281">
        <f t="shared" si="135"/>
        <v>3223.9</v>
      </c>
      <c r="H279" s="281">
        <f t="shared" si="135"/>
        <v>621</v>
      </c>
      <c r="I279" s="281">
        <f t="shared" si="135"/>
        <v>598.97477000000003</v>
      </c>
      <c r="J279" s="302">
        <f t="shared" si="121"/>
        <v>18.579198176122087</v>
      </c>
      <c r="K279" s="302">
        <f t="shared" si="123"/>
        <v>96.453264090177143</v>
      </c>
    </row>
    <row r="280" spans="1:11" x14ac:dyDescent="0.3">
      <c r="A280" s="15"/>
      <c r="B280" s="17"/>
      <c r="C280" s="16" t="s">
        <v>36</v>
      </c>
      <c r="D280" s="15"/>
      <c r="E280" s="21" t="s">
        <v>35</v>
      </c>
      <c r="F280" s="281">
        <f>F281</f>
        <v>3223.9</v>
      </c>
      <c r="G280" s="281">
        <f t="shared" si="135"/>
        <v>3223.9</v>
      </c>
      <c r="H280" s="281">
        <f t="shared" si="135"/>
        <v>621</v>
      </c>
      <c r="I280" s="281">
        <f t="shared" si="135"/>
        <v>598.97477000000003</v>
      </c>
      <c r="J280" s="302">
        <f t="shared" si="121"/>
        <v>18.579198176122087</v>
      </c>
      <c r="K280" s="302">
        <f t="shared" si="123"/>
        <v>96.453264090177143</v>
      </c>
    </row>
    <row r="281" spans="1:11" ht="26.4" x14ac:dyDescent="0.3">
      <c r="A281" s="44"/>
      <c r="B281" s="25"/>
      <c r="C281" s="26" t="s">
        <v>258</v>
      </c>
      <c r="D281" s="25"/>
      <c r="E281" s="24" t="s">
        <v>257</v>
      </c>
      <c r="F281" s="277">
        <f>F282</f>
        <v>3223.9</v>
      </c>
      <c r="G281" s="277">
        <f t="shared" ref="G281:I281" si="136">G282</f>
        <v>3223.9</v>
      </c>
      <c r="H281" s="277">
        <f t="shared" si="136"/>
        <v>621</v>
      </c>
      <c r="I281" s="277">
        <f t="shared" si="136"/>
        <v>598.97477000000003</v>
      </c>
      <c r="J281" s="297">
        <f t="shared" si="121"/>
        <v>18.579198176122087</v>
      </c>
      <c r="K281" s="297">
        <f t="shared" si="123"/>
        <v>96.453264090177143</v>
      </c>
    </row>
    <row r="282" spans="1:11" ht="27" x14ac:dyDescent="0.3">
      <c r="A282" s="104"/>
      <c r="B282" s="104"/>
      <c r="C282" s="104" t="s">
        <v>256</v>
      </c>
      <c r="D282" s="104"/>
      <c r="E282" s="105" t="s">
        <v>255</v>
      </c>
      <c r="F282" s="279">
        <f>F283+F287+F285+F289</f>
        <v>3223.9</v>
      </c>
      <c r="G282" s="279">
        <f t="shared" ref="G282:I282" si="137">G283+G287+G285+G289</f>
        <v>3223.9</v>
      </c>
      <c r="H282" s="279">
        <f t="shared" si="137"/>
        <v>621</v>
      </c>
      <c r="I282" s="279">
        <f t="shared" si="137"/>
        <v>598.97477000000003</v>
      </c>
      <c r="J282" s="299">
        <f t="shared" si="121"/>
        <v>18.579198176122087</v>
      </c>
      <c r="K282" s="299">
        <f t="shared" si="123"/>
        <v>96.453264090177143</v>
      </c>
    </row>
    <row r="283" spans="1:11" ht="40.200000000000003" x14ac:dyDescent="0.3">
      <c r="A283" s="7"/>
      <c r="B283" s="7"/>
      <c r="C283" s="6" t="s">
        <v>322</v>
      </c>
      <c r="D283" s="6"/>
      <c r="E283" s="63" t="s">
        <v>321</v>
      </c>
      <c r="F283" s="280">
        <f>F284</f>
        <v>157.6</v>
      </c>
      <c r="G283" s="280">
        <f t="shared" ref="G283:I283" si="138">G284</f>
        <v>157.6</v>
      </c>
      <c r="H283" s="280">
        <f t="shared" si="138"/>
        <v>10</v>
      </c>
      <c r="I283" s="280">
        <f t="shared" si="138"/>
        <v>7.8753200000000003</v>
      </c>
      <c r="J283" s="300">
        <f t="shared" si="121"/>
        <v>4.9970304568527917</v>
      </c>
      <c r="K283" s="300">
        <f t="shared" si="123"/>
        <v>78.753200000000007</v>
      </c>
    </row>
    <row r="284" spans="1:11" x14ac:dyDescent="0.3">
      <c r="A284" s="7"/>
      <c r="B284" s="7"/>
      <c r="C284" s="6"/>
      <c r="D284" s="6" t="s">
        <v>12</v>
      </c>
      <c r="E284" s="5" t="s">
        <v>11</v>
      </c>
      <c r="F284" s="284">
        <v>157.6</v>
      </c>
      <c r="G284" s="284">
        <v>157.6</v>
      </c>
      <c r="H284" s="284">
        <v>10</v>
      </c>
      <c r="I284" s="271">
        <v>7.8753200000000003</v>
      </c>
      <c r="J284" s="301">
        <f t="shared" si="121"/>
        <v>4.9970304568527917</v>
      </c>
      <c r="K284" s="301">
        <f t="shared" si="123"/>
        <v>78.753200000000007</v>
      </c>
    </row>
    <row r="285" spans="1:11" ht="27" x14ac:dyDescent="0.3">
      <c r="A285" s="7"/>
      <c r="B285" s="7"/>
      <c r="C285" s="6" t="s">
        <v>254</v>
      </c>
      <c r="D285" s="6"/>
      <c r="E285" s="63" t="s">
        <v>253</v>
      </c>
      <c r="F285" s="280">
        <f>F286</f>
        <v>2505.8000000000002</v>
      </c>
      <c r="G285" s="280">
        <f t="shared" ref="G285:I285" si="139">G286</f>
        <v>2505.8000000000002</v>
      </c>
      <c r="H285" s="280">
        <f t="shared" si="139"/>
        <v>600</v>
      </c>
      <c r="I285" s="280">
        <f t="shared" si="139"/>
        <v>580.36752000000001</v>
      </c>
      <c r="J285" s="300">
        <f t="shared" si="121"/>
        <v>23.160967355734694</v>
      </c>
      <c r="K285" s="300">
        <f t="shared" si="123"/>
        <v>96.727919999999997</v>
      </c>
    </row>
    <row r="286" spans="1:11" x14ac:dyDescent="0.3">
      <c r="A286" s="7"/>
      <c r="B286" s="7"/>
      <c r="C286" s="6"/>
      <c r="D286" s="6" t="s">
        <v>12</v>
      </c>
      <c r="E286" s="5" t="s">
        <v>11</v>
      </c>
      <c r="F286" s="284">
        <v>2505.8000000000002</v>
      </c>
      <c r="G286" s="284">
        <v>2505.8000000000002</v>
      </c>
      <c r="H286" s="284">
        <v>600</v>
      </c>
      <c r="I286" s="271">
        <v>580.36752000000001</v>
      </c>
      <c r="J286" s="301">
        <f t="shared" si="121"/>
        <v>23.160967355734694</v>
      </c>
      <c r="K286" s="301">
        <f t="shared" si="123"/>
        <v>96.727919999999997</v>
      </c>
    </row>
    <row r="287" spans="1:11" ht="27" x14ac:dyDescent="0.3">
      <c r="A287" s="7"/>
      <c r="B287" s="7"/>
      <c r="C287" s="6" t="s">
        <v>320</v>
      </c>
      <c r="D287" s="6"/>
      <c r="E287" s="5" t="s">
        <v>319</v>
      </c>
      <c r="F287" s="280">
        <f>F288</f>
        <v>42.5</v>
      </c>
      <c r="G287" s="280">
        <f t="shared" ref="G287:I287" si="140">G288</f>
        <v>42.5</v>
      </c>
      <c r="H287" s="280">
        <f t="shared" si="140"/>
        <v>11</v>
      </c>
      <c r="I287" s="280">
        <f t="shared" si="140"/>
        <v>10.73193</v>
      </c>
      <c r="J287" s="300">
        <f t="shared" si="121"/>
        <v>25.251600000000003</v>
      </c>
      <c r="K287" s="300">
        <f t="shared" si="123"/>
        <v>97.563000000000002</v>
      </c>
    </row>
    <row r="288" spans="1:11" x14ac:dyDescent="0.3">
      <c r="A288" s="7"/>
      <c r="B288" s="7"/>
      <c r="C288" s="6"/>
      <c r="D288" s="6" t="s">
        <v>12</v>
      </c>
      <c r="E288" s="5" t="s">
        <v>11</v>
      </c>
      <c r="F288" s="284">
        <v>42.5</v>
      </c>
      <c r="G288" s="284">
        <v>42.5</v>
      </c>
      <c r="H288" s="284">
        <v>11</v>
      </c>
      <c r="I288" s="271">
        <v>10.73193</v>
      </c>
      <c r="J288" s="301">
        <f t="shared" si="121"/>
        <v>25.251600000000003</v>
      </c>
      <c r="K288" s="301">
        <f t="shared" si="123"/>
        <v>97.563000000000002</v>
      </c>
    </row>
    <row r="289" spans="1:11" ht="27" x14ac:dyDescent="0.3">
      <c r="A289" s="7"/>
      <c r="B289" s="7"/>
      <c r="C289" s="6" t="s">
        <v>515</v>
      </c>
      <c r="D289" s="6"/>
      <c r="E289" s="5" t="s">
        <v>516</v>
      </c>
      <c r="F289" s="280">
        <f>F290</f>
        <v>518</v>
      </c>
      <c r="G289" s="280">
        <f t="shared" ref="G289:I289" si="141">G290</f>
        <v>518</v>
      </c>
      <c r="H289" s="280">
        <f t="shared" si="141"/>
        <v>0</v>
      </c>
      <c r="I289" s="280">
        <f t="shared" si="141"/>
        <v>0</v>
      </c>
      <c r="J289" s="300">
        <f t="shared" si="121"/>
        <v>0</v>
      </c>
      <c r="K289" s="300"/>
    </row>
    <row r="290" spans="1:11" x14ac:dyDescent="0.3">
      <c r="A290" s="7"/>
      <c r="B290" s="7"/>
      <c r="C290" s="6"/>
      <c r="D290" s="6" t="s">
        <v>12</v>
      </c>
      <c r="E290" s="5" t="s">
        <v>11</v>
      </c>
      <c r="F290" s="284">
        <v>518</v>
      </c>
      <c r="G290" s="284">
        <v>518</v>
      </c>
      <c r="H290" s="284">
        <v>0</v>
      </c>
      <c r="I290" s="284">
        <v>0</v>
      </c>
      <c r="J290" s="301">
        <f t="shared" si="121"/>
        <v>0</v>
      </c>
      <c r="K290" s="301"/>
    </row>
    <row r="291" spans="1:11" x14ac:dyDescent="0.3">
      <c r="A291" s="15"/>
      <c r="B291" s="17" t="s">
        <v>314</v>
      </c>
      <c r="C291" s="16"/>
      <c r="D291" s="15"/>
      <c r="E291" s="14" t="s">
        <v>313</v>
      </c>
      <c r="F291" s="281">
        <f>F292+F319</f>
        <v>36026.243869999998</v>
      </c>
      <c r="G291" s="281">
        <f>G292+G319</f>
        <v>38407.119319999998</v>
      </c>
      <c r="H291" s="281">
        <f>H292+H319</f>
        <v>3239.3330000000001</v>
      </c>
      <c r="I291" s="281">
        <f>I292+I319</f>
        <v>3236.6987400000003</v>
      </c>
      <c r="J291" s="302">
        <f t="shared" si="121"/>
        <v>8.427340548590772</v>
      </c>
      <c r="K291" s="302">
        <f t="shared" si="123"/>
        <v>99.918678937917164</v>
      </c>
    </row>
    <row r="292" spans="1:11" x14ac:dyDescent="0.3">
      <c r="A292" s="15"/>
      <c r="B292" s="45"/>
      <c r="C292" s="16" t="s">
        <v>36</v>
      </c>
      <c r="D292" s="15"/>
      <c r="E292" s="21" t="s">
        <v>35</v>
      </c>
      <c r="F292" s="281">
        <f>F293</f>
        <v>25455.043869999998</v>
      </c>
      <c r="G292" s="281">
        <f t="shared" ref="G292:I292" si="142">G293</f>
        <v>27530.111319999996</v>
      </c>
      <c r="H292" s="281">
        <f t="shared" si="142"/>
        <v>212</v>
      </c>
      <c r="I292" s="281">
        <f t="shared" si="142"/>
        <v>209.36574000000002</v>
      </c>
      <c r="J292" s="302">
        <f t="shared" si="121"/>
        <v>0.76049725177791272</v>
      </c>
      <c r="K292" s="302">
        <f t="shared" si="123"/>
        <v>98.757424528301897</v>
      </c>
    </row>
    <row r="293" spans="1:11" ht="26.4" x14ac:dyDescent="0.3">
      <c r="A293" s="44"/>
      <c r="B293" s="25"/>
      <c r="C293" s="26" t="s">
        <v>273</v>
      </c>
      <c r="D293" s="25"/>
      <c r="E293" s="24" t="s">
        <v>272</v>
      </c>
      <c r="F293" s="277">
        <f>F294+F298</f>
        <v>25455.043869999998</v>
      </c>
      <c r="G293" s="277">
        <f>G294+G298</f>
        <v>27530.111319999996</v>
      </c>
      <c r="H293" s="277">
        <f>H294+H298</f>
        <v>212</v>
      </c>
      <c r="I293" s="277">
        <f>I294+I298</f>
        <v>209.36574000000002</v>
      </c>
      <c r="J293" s="297">
        <f t="shared" si="121"/>
        <v>0.76049725177791272</v>
      </c>
      <c r="K293" s="297">
        <f t="shared" si="123"/>
        <v>98.757424528301897</v>
      </c>
    </row>
    <row r="294" spans="1:11" ht="27" x14ac:dyDescent="0.3">
      <c r="A294" s="23"/>
      <c r="B294" s="23"/>
      <c r="C294" s="23" t="s">
        <v>271</v>
      </c>
      <c r="D294" s="23"/>
      <c r="E294" s="64" t="s">
        <v>270</v>
      </c>
      <c r="F294" s="278">
        <f t="shared" ref="F294:I296" si="143">F295</f>
        <v>1422.2</v>
      </c>
      <c r="G294" s="278">
        <f t="shared" si="143"/>
        <v>212.72896</v>
      </c>
      <c r="H294" s="278">
        <f t="shared" si="143"/>
        <v>122</v>
      </c>
      <c r="I294" s="278">
        <f t="shared" si="143"/>
        <v>122</v>
      </c>
      <c r="J294" s="298">
        <f t="shared" si="121"/>
        <v>57.349972472013214</v>
      </c>
      <c r="K294" s="298">
        <f t="shared" si="123"/>
        <v>100</v>
      </c>
    </row>
    <row r="295" spans="1:11" x14ac:dyDescent="0.3">
      <c r="A295" s="104"/>
      <c r="B295" s="104"/>
      <c r="C295" s="104" t="s">
        <v>269</v>
      </c>
      <c r="D295" s="108"/>
      <c r="E295" s="111" t="s">
        <v>268</v>
      </c>
      <c r="F295" s="279">
        <f t="shared" si="143"/>
        <v>1422.2</v>
      </c>
      <c r="G295" s="279">
        <f t="shared" si="143"/>
        <v>212.72896</v>
      </c>
      <c r="H295" s="279">
        <f t="shared" si="143"/>
        <v>122</v>
      </c>
      <c r="I295" s="279">
        <f t="shared" si="143"/>
        <v>122</v>
      </c>
      <c r="J295" s="299">
        <f t="shared" si="121"/>
        <v>57.349972472013214</v>
      </c>
      <c r="K295" s="299">
        <f t="shared" si="123"/>
        <v>100</v>
      </c>
    </row>
    <row r="296" spans="1:11" x14ac:dyDescent="0.3">
      <c r="A296" s="7"/>
      <c r="B296" s="7"/>
      <c r="C296" s="6" t="s">
        <v>312</v>
      </c>
      <c r="D296" s="60"/>
      <c r="E296" s="9" t="s">
        <v>311</v>
      </c>
      <c r="F296" s="282">
        <f>F297</f>
        <v>1422.2</v>
      </c>
      <c r="G296" s="282">
        <f t="shared" si="143"/>
        <v>212.72896</v>
      </c>
      <c r="H296" s="282">
        <f t="shared" si="143"/>
        <v>122</v>
      </c>
      <c r="I296" s="282">
        <f t="shared" si="143"/>
        <v>122</v>
      </c>
      <c r="J296" s="303">
        <f t="shared" si="121"/>
        <v>57.349972472013214</v>
      </c>
      <c r="K296" s="303">
        <f t="shared" si="123"/>
        <v>100</v>
      </c>
    </row>
    <row r="297" spans="1:11" ht="27" x14ac:dyDescent="0.3">
      <c r="A297" s="153"/>
      <c r="B297" s="153"/>
      <c r="C297" s="152"/>
      <c r="D297" s="6" t="s">
        <v>57</v>
      </c>
      <c r="E297" s="5" t="s">
        <v>56</v>
      </c>
      <c r="F297" s="284">
        <v>1422.2</v>
      </c>
      <c r="G297" s="271">
        <v>212.72896</v>
      </c>
      <c r="H297" s="284">
        <v>122</v>
      </c>
      <c r="I297" s="284">
        <v>122</v>
      </c>
      <c r="J297" s="301">
        <f t="shared" si="121"/>
        <v>57.349972472013214</v>
      </c>
      <c r="K297" s="301">
        <f t="shared" si="123"/>
        <v>100</v>
      </c>
    </row>
    <row r="298" spans="1:11" ht="27" x14ac:dyDescent="0.3">
      <c r="A298" s="23"/>
      <c r="B298" s="23"/>
      <c r="C298" s="23" t="s">
        <v>310</v>
      </c>
      <c r="D298" s="23"/>
      <c r="E298" s="64" t="s">
        <v>309</v>
      </c>
      <c r="F298" s="278">
        <f t="shared" ref="F298:I298" si="144">F299+F314</f>
        <v>24032.843869999997</v>
      </c>
      <c r="G298" s="278">
        <f t="shared" si="144"/>
        <v>27317.382359999996</v>
      </c>
      <c r="H298" s="278">
        <f t="shared" si="144"/>
        <v>90</v>
      </c>
      <c r="I298" s="278">
        <f t="shared" si="144"/>
        <v>87.365740000000002</v>
      </c>
      <c r="J298" s="298">
        <f t="shared" si="121"/>
        <v>0.31981739263541947</v>
      </c>
      <c r="K298" s="298">
        <f t="shared" si="123"/>
        <v>97.073044444444449</v>
      </c>
    </row>
    <row r="299" spans="1:11" ht="40.5" customHeight="1" x14ac:dyDescent="0.3">
      <c r="A299" s="104"/>
      <c r="B299" s="104"/>
      <c r="C299" s="104" t="s">
        <v>308</v>
      </c>
      <c r="D299" s="104"/>
      <c r="E299" s="111" t="s">
        <v>307</v>
      </c>
      <c r="F299" s="279">
        <f>F302+F304+F300+F306+F310+F312+F308</f>
        <v>18249.399999999998</v>
      </c>
      <c r="G299" s="279">
        <f t="shared" ref="G299:I299" si="145">G302+G304+G300+G306+G310+G312+G308</f>
        <v>21533.938489999997</v>
      </c>
      <c r="H299" s="279">
        <f t="shared" si="145"/>
        <v>90</v>
      </c>
      <c r="I299" s="279">
        <f t="shared" si="145"/>
        <v>87.365740000000002</v>
      </c>
      <c r="J299" s="299">
        <f t="shared" si="121"/>
        <v>0.40571184895216084</v>
      </c>
      <c r="K299" s="299">
        <f t="shared" si="123"/>
        <v>97.073044444444449</v>
      </c>
    </row>
    <row r="300" spans="1:11" x14ac:dyDescent="0.3">
      <c r="A300" s="49"/>
      <c r="B300" s="49"/>
      <c r="C300" s="45" t="s">
        <v>306</v>
      </c>
      <c r="D300" s="67"/>
      <c r="E300" s="8" t="s">
        <v>305</v>
      </c>
      <c r="F300" s="280">
        <f>F301</f>
        <v>1088.9000000000001</v>
      </c>
      <c r="G300" s="280">
        <f t="shared" ref="G300:I300" si="146">G301</f>
        <v>1088.9000000000001</v>
      </c>
      <c r="H300" s="280">
        <f t="shared" si="146"/>
        <v>0</v>
      </c>
      <c r="I300" s="280">
        <f t="shared" si="146"/>
        <v>0</v>
      </c>
      <c r="J300" s="300">
        <f t="shared" si="121"/>
        <v>0</v>
      </c>
      <c r="K300" s="300"/>
    </row>
    <row r="301" spans="1:11" x14ac:dyDescent="0.3">
      <c r="A301" s="49"/>
      <c r="B301" s="49"/>
      <c r="C301" s="45"/>
      <c r="D301" s="6" t="s">
        <v>12</v>
      </c>
      <c r="E301" s="5" t="s">
        <v>11</v>
      </c>
      <c r="F301" s="284">
        <v>1088.9000000000001</v>
      </c>
      <c r="G301" s="284">
        <v>1088.9000000000001</v>
      </c>
      <c r="H301" s="284">
        <v>0</v>
      </c>
      <c r="I301" s="284">
        <v>0</v>
      </c>
      <c r="J301" s="301">
        <f t="shared" si="121"/>
        <v>0</v>
      </c>
      <c r="K301" s="301"/>
    </row>
    <row r="302" spans="1:11" x14ac:dyDescent="0.3">
      <c r="A302" s="6"/>
      <c r="B302" s="6"/>
      <c r="C302" s="6" t="s">
        <v>304</v>
      </c>
      <c r="D302" s="6"/>
      <c r="E302" s="9" t="s">
        <v>303</v>
      </c>
      <c r="F302" s="282">
        <f>F303</f>
        <v>2765</v>
      </c>
      <c r="G302" s="282">
        <f t="shared" ref="G302:I302" si="147">G303</f>
        <v>2765</v>
      </c>
      <c r="H302" s="282">
        <f t="shared" si="147"/>
        <v>0</v>
      </c>
      <c r="I302" s="282">
        <f t="shared" si="147"/>
        <v>0</v>
      </c>
      <c r="J302" s="303">
        <f t="shared" si="121"/>
        <v>0</v>
      </c>
      <c r="K302" s="303"/>
    </row>
    <row r="303" spans="1:11" x14ac:dyDescent="0.3">
      <c r="A303" s="49"/>
      <c r="B303" s="49"/>
      <c r="C303" s="49"/>
      <c r="D303" s="6" t="s">
        <v>12</v>
      </c>
      <c r="E303" s="5" t="s">
        <v>11</v>
      </c>
      <c r="F303" s="284">
        <v>2765</v>
      </c>
      <c r="G303" s="284">
        <v>2765</v>
      </c>
      <c r="H303" s="284">
        <v>0</v>
      </c>
      <c r="I303" s="284">
        <v>0</v>
      </c>
      <c r="J303" s="301">
        <f t="shared" si="121"/>
        <v>0</v>
      </c>
      <c r="K303" s="301"/>
    </row>
    <row r="304" spans="1:11" ht="40.200000000000003" x14ac:dyDescent="0.3">
      <c r="A304" s="6"/>
      <c r="B304" s="6"/>
      <c r="C304" s="6" t="s">
        <v>302</v>
      </c>
      <c r="D304" s="6"/>
      <c r="E304" s="5" t="s">
        <v>536</v>
      </c>
      <c r="F304" s="280">
        <f>F305</f>
        <v>392.5</v>
      </c>
      <c r="G304" s="280">
        <f t="shared" ref="G304:I304" si="148">G305</f>
        <v>392.5</v>
      </c>
      <c r="H304" s="280">
        <f t="shared" si="148"/>
        <v>0</v>
      </c>
      <c r="I304" s="280">
        <f t="shared" si="148"/>
        <v>0</v>
      </c>
      <c r="J304" s="300">
        <f t="shared" si="121"/>
        <v>0</v>
      </c>
      <c r="K304" s="300"/>
    </row>
    <row r="305" spans="1:11" x14ac:dyDescent="0.3">
      <c r="A305" s="6"/>
      <c r="B305" s="6"/>
      <c r="C305" s="6"/>
      <c r="D305" s="6" t="s">
        <v>12</v>
      </c>
      <c r="E305" s="5" t="s">
        <v>11</v>
      </c>
      <c r="F305" s="280">
        <v>392.5</v>
      </c>
      <c r="G305" s="280">
        <v>392.5</v>
      </c>
      <c r="H305" s="280">
        <v>0</v>
      </c>
      <c r="I305" s="280">
        <v>0</v>
      </c>
      <c r="J305" s="300">
        <f t="shared" si="121"/>
        <v>0</v>
      </c>
      <c r="K305" s="300"/>
    </row>
    <row r="306" spans="1:11" ht="40.200000000000003" x14ac:dyDescent="0.3">
      <c r="A306" s="6"/>
      <c r="B306" s="6"/>
      <c r="C306" s="60" t="s">
        <v>301</v>
      </c>
      <c r="D306" s="60"/>
      <c r="E306" s="5" t="s">
        <v>593</v>
      </c>
      <c r="F306" s="280">
        <f>F307</f>
        <v>211.4</v>
      </c>
      <c r="G306" s="280">
        <f t="shared" ref="G306:I306" si="149">G307</f>
        <v>211.4</v>
      </c>
      <c r="H306" s="280">
        <f t="shared" si="149"/>
        <v>0</v>
      </c>
      <c r="I306" s="280">
        <f t="shared" si="149"/>
        <v>0</v>
      </c>
      <c r="J306" s="300">
        <f t="shared" si="121"/>
        <v>0</v>
      </c>
      <c r="K306" s="300"/>
    </row>
    <row r="307" spans="1:11" x14ac:dyDescent="0.3">
      <c r="A307" s="6"/>
      <c r="B307" s="6"/>
      <c r="C307" s="60"/>
      <c r="D307" s="60" t="s">
        <v>12</v>
      </c>
      <c r="E307" s="9" t="s">
        <v>11</v>
      </c>
      <c r="F307" s="284">
        <v>211.4</v>
      </c>
      <c r="G307" s="284">
        <v>211.4</v>
      </c>
      <c r="H307" s="284">
        <v>0</v>
      </c>
      <c r="I307" s="284">
        <v>0</v>
      </c>
      <c r="J307" s="301">
        <f t="shared" si="121"/>
        <v>0</v>
      </c>
      <c r="K307" s="301"/>
    </row>
    <row r="308" spans="1:11" x14ac:dyDescent="0.3">
      <c r="A308" s="152"/>
      <c r="B308" s="152"/>
      <c r="C308" s="6" t="s">
        <v>570</v>
      </c>
      <c r="D308" s="45"/>
      <c r="E308" s="5" t="s">
        <v>300</v>
      </c>
      <c r="F308" s="284">
        <f t="shared" ref="F308:I308" si="150">F309</f>
        <v>794.2</v>
      </c>
      <c r="G308" s="284">
        <f t="shared" si="150"/>
        <v>794.2</v>
      </c>
      <c r="H308" s="284">
        <f t="shared" si="150"/>
        <v>90</v>
      </c>
      <c r="I308" s="284">
        <f t="shared" si="150"/>
        <v>87.365740000000002</v>
      </c>
      <c r="J308" s="301">
        <f t="shared" si="121"/>
        <v>11.000470914127423</v>
      </c>
      <c r="K308" s="301">
        <f t="shared" si="123"/>
        <v>97.073044444444449</v>
      </c>
    </row>
    <row r="309" spans="1:11" x14ac:dyDescent="0.3">
      <c r="A309" s="152"/>
      <c r="B309" s="152"/>
      <c r="C309" s="6"/>
      <c r="D309" s="6" t="s">
        <v>12</v>
      </c>
      <c r="E309" s="5" t="s">
        <v>11</v>
      </c>
      <c r="F309" s="284">
        <v>794.2</v>
      </c>
      <c r="G309" s="284">
        <v>794.2</v>
      </c>
      <c r="H309" s="284">
        <v>90</v>
      </c>
      <c r="I309" s="271">
        <v>87.365740000000002</v>
      </c>
      <c r="J309" s="301">
        <f t="shared" si="121"/>
        <v>11.000470914127423</v>
      </c>
      <c r="K309" s="301">
        <f t="shared" si="123"/>
        <v>97.073044444444449</v>
      </c>
    </row>
    <row r="310" spans="1:11" ht="40.200000000000003" x14ac:dyDescent="0.3">
      <c r="A310" s="6"/>
      <c r="B310" s="6"/>
      <c r="C310" s="60" t="s">
        <v>672</v>
      </c>
      <c r="D310" s="60"/>
      <c r="E310" s="5" t="s">
        <v>620</v>
      </c>
      <c r="F310" s="280">
        <f>F311</f>
        <v>12997.4</v>
      </c>
      <c r="G310" s="280">
        <f t="shared" ref="G310:I310" si="151">G311</f>
        <v>12997.4</v>
      </c>
      <c r="H310" s="280">
        <f t="shared" si="151"/>
        <v>0</v>
      </c>
      <c r="I310" s="280">
        <f t="shared" si="151"/>
        <v>0</v>
      </c>
      <c r="J310" s="300">
        <f t="shared" si="121"/>
        <v>0</v>
      </c>
      <c r="K310" s="300"/>
    </row>
    <row r="311" spans="1:11" ht="27" x14ac:dyDescent="0.3">
      <c r="A311" s="6"/>
      <c r="B311" s="6"/>
      <c r="C311" s="60"/>
      <c r="D311" s="6" t="s">
        <v>245</v>
      </c>
      <c r="E311" s="5" t="s">
        <v>244</v>
      </c>
      <c r="F311" s="284">
        <v>12997.4</v>
      </c>
      <c r="G311" s="284">
        <v>12997.4</v>
      </c>
      <c r="H311" s="284">
        <v>0</v>
      </c>
      <c r="I311" s="284">
        <v>0</v>
      </c>
      <c r="J311" s="301">
        <f t="shared" si="121"/>
        <v>0</v>
      </c>
      <c r="K311" s="301"/>
    </row>
    <row r="312" spans="1:11" x14ac:dyDescent="0.3">
      <c r="A312" s="6"/>
      <c r="B312" s="6"/>
      <c r="C312" s="60" t="s">
        <v>673</v>
      </c>
      <c r="D312" s="71"/>
      <c r="E312" s="74" t="s">
        <v>299</v>
      </c>
      <c r="F312" s="280">
        <f>F313</f>
        <v>0</v>
      </c>
      <c r="G312" s="280">
        <f t="shared" ref="G312:I312" si="152">G313</f>
        <v>3284.5384899999999</v>
      </c>
      <c r="H312" s="280">
        <f t="shared" si="152"/>
        <v>0</v>
      </c>
      <c r="I312" s="280">
        <f t="shared" si="152"/>
        <v>0</v>
      </c>
      <c r="J312" s="300">
        <f t="shared" si="121"/>
        <v>0</v>
      </c>
      <c r="K312" s="300"/>
    </row>
    <row r="313" spans="1:11" x14ac:dyDescent="0.3">
      <c r="A313" s="6"/>
      <c r="B313" s="6"/>
      <c r="C313" s="6"/>
      <c r="D313" s="6" t="s">
        <v>12</v>
      </c>
      <c r="E313" s="5" t="s">
        <v>11</v>
      </c>
      <c r="F313" s="284">
        <v>0</v>
      </c>
      <c r="G313" s="271">
        <v>3284.5384899999999</v>
      </c>
      <c r="H313" s="284">
        <v>0</v>
      </c>
      <c r="I313" s="284">
        <v>0</v>
      </c>
      <c r="J313" s="301">
        <f t="shared" si="121"/>
        <v>0</v>
      </c>
      <c r="K313" s="301"/>
    </row>
    <row r="314" spans="1:11" x14ac:dyDescent="0.3">
      <c r="A314" s="104"/>
      <c r="B314" s="104"/>
      <c r="C314" s="136" t="s">
        <v>613</v>
      </c>
      <c r="D314" s="136"/>
      <c r="E314" s="141" t="s">
        <v>595</v>
      </c>
      <c r="F314" s="279">
        <f t="shared" ref="F314:I315" si="153">F315</f>
        <v>5783.4438700000001</v>
      </c>
      <c r="G314" s="279">
        <f t="shared" si="153"/>
        <v>5783.4438700000001</v>
      </c>
      <c r="H314" s="279">
        <f t="shared" si="153"/>
        <v>0</v>
      </c>
      <c r="I314" s="279">
        <f t="shared" si="153"/>
        <v>0</v>
      </c>
      <c r="J314" s="299">
        <f t="shared" si="121"/>
        <v>0</v>
      </c>
      <c r="K314" s="299"/>
    </row>
    <row r="315" spans="1:11" ht="39.6" x14ac:dyDescent="0.3">
      <c r="A315" s="131"/>
      <c r="B315" s="131"/>
      <c r="C315" s="131" t="s">
        <v>614</v>
      </c>
      <c r="D315" s="131"/>
      <c r="E315" s="142" t="s">
        <v>688</v>
      </c>
      <c r="F315" s="282">
        <f t="shared" si="153"/>
        <v>5783.4438700000001</v>
      </c>
      <c r="G315" s="282">
        <f t="shared" si="153"/>
        <v>5783.4438700000001</v>
      </c>
      <c r="H315" s="282">
        <f t="shared" si="153"/>
        <v>0</v>
      </c>
      <c r="I315" s="282">
        <f t="shared" si="153"/>
        <v>0</v>
      </c>
      <c r="J315" s="303">
        <f t="shared" si="121"/>
        <v>0</v>
      </c>
      <c r="K315" s="303"/>
    </row>
    <row r="316" spans="1:11" x14ac:dyDescent="0.3">
      <c r="A316" s="131"/>
      <c r="B316" s="131"/>
      <c r="C316" s="133"/>
      <c r="D316" s="131" t="s">
        <v>12</v>
      </c>
      <c r="E316" s="132" t="s">
        <v>11</v>
      </c>
      <c r="F316" s="280">
        <f>F317+F318</f>
        <v>5783.4438700000001</v>
      </c>
      <c r="G316" s="280">
        <f t="shared" ref="G316:I316" si="154">G317+G318</f>
        <v>5783.4438700000001</v>
      </c>
      <c r="H316" s="280">
        <v>0</v>
      </c>
      <c r="I316" s="280">
        <f t="shared" si="154"/>
        <v>0</v>
      </c>
      <c r="J316" s="300">
        <f t="shared" si="121"/>
        <v>0</v>
      </c>
      <c r="K316" s="300"/>
    </row>
    <row r="317" spans="1:11" x14ac:dyDescent="0.3">
      <c r="A317" s="131"/>
      <c r="B317" s="131"/>
      <c r="C317" s="133"/>
      <c r="D317" s="131"/>
      <c r="E317" s="132" t="s">
        <v>148</v>
      </c>
      <c r="F317" s="284">
        <v>4337.5829000000003</v>
      </c>
      <c r="G317" s="284">
        <v>4337.5829000000003</v>
      </c>
      <c r="H317" s="284">
        <v>0</v>
      </c>
      <c r="I317" s="284">
        <v>0</v>
      </c>
      <c r="J317" s="301">
        <f t="shared" si="121"/>
        <v>0</v>
      </c>
      <c r="K317" s="301"/>
    </row>
    <row r="318" spans="1:11" x14ac:dyDescent="0.3">
      <c r="A318" s="131"/>
      <c r="B318" s="131"/>
      <c r="C318" s="133"/>
      <c r="D318" s="131"/>
      <c r="E318" s="146" t="s">
        <v>147</v>
      </c>
      <c r="F318" s="284">
        <v>1445.86097</v>
      </c>
      <c r="G318" s="284">
        <v>1445.86097</v>
      </c>
      <c r="H318" s="284">
        <v>0</v>
      </c>
      <c r="I318" s="284">
        <v>0</v>
      </c>
      <c r="J318" s="301">
        <f t="shared" si="121"/>
        <v>0</v>
      </c>
      <c r="K318" s="301"/>
    </row>
    <row r="319" spans="1:11" x14ac:dyDescent="0.3">
      <c r="A319" s="20"/>
      <c r="B319" s="20"/>
      <c r="C319" s="13" t="s">
        <v>18</v>
      </c>
      <c r="D319" s="77"/>
      <c r="E319" s="12" t="s">
        <v>17</v>
      </c>
      <c r="F319" s="290">
        <f>F320</f>
        <v>10571.2</v>
      </c>
      <c r="G319" s="290">
        <f>G320</f>
        <v>10877.008000000002</v>
      </c>
      <c r="H319" s="290">
        <f>H320</f>
        <v>3027.3330000000001</v>
      </c>
      <c r="I319" s="290">
        <f t="shared" ref="I319" si="155">I320</f>
        <v>3027.3330000000001</v>
      </c>
      <c r="J319" s="310">
        <f t="shared" si="121"/>
        <v>27.832405749816491</v>
      </c>
      <c r="K319" s="310">
        <f t="shared" si="123"/>
        <v>100</v>
      </c>
    </row>
    <row r="320" spans="1:11" ht="27" x14ac:dyDescent="0.3">
      <c r="A320" s="126"/>
      <c r="B320" s="126"/>
      <c r="C320" s="124" t="s">
        <v>16</v>
      </c>
      <c r="D320" s="124"/>
      <c r="E320" s="125" t="s">
        <v>15</v>
      </c>
      <c r="F320" s="287">
        <f>F321+F323+F325</f>
        <v>10571.2</v>
      </c>
      <c r="G320" s="287">
        <f>G321+G323+G325+G327</f>
        <v>10877.008000000002</v>
      </c>
      <c r="H320" s="287">
        <f>H321+H323+H325+H327</f>
        <v>3027.3330000000001</v>
      </c>
      <c r="I320" s="287">
        <f>I321+I323+I325+I327</f>
        <v>3027.3330000000001</v>
      </c>
      <c r="J320" s="307">
        <f t="shared" si="121"/>
        <v>27.832405749816491</v>
      </c>
      <c r="K320" s="307">
        <f t="shared" si="123"/>
        <v>100</v>
      </c>
    </row>
    <row r="321" spans="1:11" x14ac:dyDescent="0.3">
      <c r="A321" s="118"/>
      <c r="B321" s="118"/>
      <c r="C321" s="121" t="s">
        <v>590</v>
      </c>
      <c r="D321" s="119"/>
      <c r="E321" s="122" t="s">
        <v>591</v>
      </c>
      <c r="F321" s="280">
        <f>F322</f>
        <v>9566.1</v>
      </c>
      <c r="G321" s="280">
        <f t="shared" ref="G321:I321" si="156">G322</f>
        <v>9566.1</v>
      </c>
      <c r="H321" s="280">
        <f t="shared" si="156"/>
        <v>2391.5250000000001</v>
      </c>
      <c r="I321" s="280">
        <f t="shared" si="156"/>
        <v>2391.5250000000001</v>
      </c>
      <c r="J321" s="300">
        <f t="shared" si="121"/>
        <v>25</v>
      </c>
      <c r="K321" s="300">
        <f t="shared" si="123"/>
        <v>100</v>
      </c>
    </row>
    <row r="322" spans="1:11" ht="26.4" x14ac:dyDescent="0.3">
      <c r="A322" s="118"/>
      <c r="B322" s="118"/>
      <c r="C322" s="123"/>
      <c r="D322" s="118" t="s">
        <v>57</v>
      </c>
      <c r="E322" s="120" t="s">
        <v>56</v>
      </c>
      <c r="F322" s="284">
        <v>9566.1</v>
      </c>
      <c r="G322" s="284">
        <v>9566.1</v>
      </c>
      <c r="H322" s="284">
        <v>2391.5250000000001</v>
      </c>
      <c r="I322" s="271">
        <v>2391.5250000000001</v>
      </c>
      <c r="J322" s="301">
        <f t="shared" si="121"/>
        <v>25</v>
      </c>
      <c r="K322" s="301">
        <f t="shared" si="123"/>
        <v>100</v>
      </c>
    </row>
    <row r="323" spans="1:11" x14ac:dyDescent="0.3">
      <c r="A323" s="118"/>
      <c r="B323" s="118"/>
      <c r="C323" s="121" t="s">
        <v>594</v>
      </c>
      <c r="D323" s="128"/>
      <c r="E323" s="130" t="s">
        <v>592</v>
      </c>
      <c r="F323" s="280">
        <f>F324</f>
        <v>540</v>
      </c>
      <c r="G323" s="280">
        <f t="shared" ref="G323:I323" si="157">G324</f>
        <v>540</v>
      </c>
      <c r="H323" s="280">
        <f t="shared" si="157"/>
        <v>330</v>
      </c>
      <c r="I323" s="280">
        <f t="shared" si="157"/>
        <v>330</v>
      </c>
      <c r="J323" s="300">
        <f t="shared" ref="J323:J386" si="158">I323/G323*100</f>
        <v>61.111111111111114</v>
      </c>
      <c r="K323" s="300">
        <f t="shared" ref="K323:K374" si="159">I323/H323*100</f>
        <v>100</v>
      </c>
    </row>
    <row r="324" spans="1:11" ht="26.4" x14ac:dyDescent="0.3">
      <c r="A324" s="118"/>
      <c r="B324" s="118"/>
      <c r="C324" s="123"/>
      <c r="D324" s="118" t="s">
        <v>57</v>
      </c>
      <c r="E324" s="120" t="s">
        <v>56</v>
      </c>
      <c r="F324" s="280">
        <v>540</v>
      </c>
      <c r="G324" s="280">
        <v>540</v>
      </c>
      <c r="H324" s="280">
        <v>330</v>
      </c>
      <c r="I324" s="280">
        <v>330</v>
      </c>
      <c r="J324" s="300">
        <f t="shared" si="158"/>
        <v>61.111111111111114</v>
      </c>
      <c r="K324" s="300">
        <f t="shared" si="159"/>
        <v>100</v>
      </c>
    </row>
    <row r="325" spans="1:11" x14ac:dyDescent="0.3">
      <c r="A325" s="152"/>
      <c r="B325" s="152"/>
      <c r="C325" s="121" t="s">
        <v>694</v>
      </c>
      <c r="D325" s="169"/>
      <c r="E325" s="179" t="s">
        <v>701</v>
      </c>
      <c r="F325" s="280">
        <f>F326</f>
        <v>465.1</v>
      </c>
      <c r="G325" s="280">
        <f t="shared" ref="G325:I325" si="160">G326</f>
        <v>465.1</v>
      </c>
      <c r="H325" s="280">
        <f t="shared" si="160"/>
        <v>0</v>
      </c>
      <c r="I325" s="280">
        <f t="shared" si="160"/>
        <v>0</v>
      </c>
      <c r="J325" s="300">
        <f t="shared" si="158"/>
        <v>0</v>
      </c>
      <c r="K325" s="300"/>
    </row>
    <row r="326" spans="1:11" ht="27" x14ac:dyDescent="0.3">
      <c r="A326" s="152"/>
      <c r="B326" s="152"/>
      <c r="C326" s="168"/>
      <c r="D326" s="121" t="s">
        <v>57</v>
      </c>
      <c r="E326" s="129" t="s">
        <v>56</v>
      </c>
      <c r="F326" s="280">
        <v>465.1</v>
      </c>
      <c r="G326" s="280">
        <v>465.1</v>
      </c>
      <c r="H326" s="280">
        <v>0</v>
      </c>
      <c r="I326" s="280">
        <v>0</v>
      </c>
      <c r="J326" s="300">
        <f t="shared" si="158"/>
        <v>0</v>
      </c>
      <c r="K326" s="300"/>
    </row>
    <row r="327" spans="1:11" x14ac:dyDescent="0.3">
      <c r="A327" s="263"/>
      <c r="B327" s="263"/>
      <c r="C327" s="121" t="s">
        <v>24</v>
      </c>
      <c r="D327" s="266"/>
      <c r="E327" s="267" t="s">
        <v>23</v>
      </c>
      <c r="F327" s="280"/>
      <c r="G327" s="280">
        <f>G328</f>
        <v>305.80799999999999</v>
      </c>
      <c r="H327" s="280">
        <f>H328</f>
        <v>305.80799999999999</v>
      </c>
      <c r="I327" s="280">
        <f>I328</f>
        <v>305.80799999999999</v>
      </c>
      <c r="J327" s="300">
        <f t="shared" si="158"/>
        <v>100</v>
      </c>
      <c r="K327" s="300">
        <f t="shared" si="159"/>
        <v>100</v>
      </c>
    </row>
    <row r="328" spans="1:11" x14ac:dyDescent="0.3">
      <c r="A328" s="263"/>
      <c r="B328" s="263"/>
      <c r="C328" s="265"/>
      <c r="D328" s="131" t="s">
        <v>12</v>
      </c>
      <c r="E328" s="132" t="s">
        <v>11</v>
      </c>
      <c r="F328" s="280"/>
      <c r="G328" s="271">
        <v>305.80799999999999</v>
      </c>
      <c r="H328" s="271">
        <v>305.80799999999999</v>
      </c>
      <c r="I328" s="271">
        <v>305.80799999999999</v>
      </c>
      <c r="J328" s="300">
        <f t="shared" si="158"/>
        <v>100</v>
      </c>
      <c r="K328" s="300">
        <f t="shared" si="159"/>
        <v>100</v>
      </c>
    </row>
    <row r="329" spans="1:11" x14ac:dyDescent="0.3">
      <c r="A329" s="7"/>
      <c r="B329" s="17" t="s">
        <v>298</v>
      </c>
      <c r="C329" s="16"/>
      <c r="D329" s="15"/>
      <c r="E329" s="14" t="s">
        <v>297</v>
      </c>
      <c r="F329" s="288">
        <f t="shared" ref="F329:I329" si="161">F330+F387</f>
        <v>51522.924140000003</v>
      </c>
      <c r="G329" s="288">
        <f t="shared" si="161"/>
        <v>52930.08887</v>
      </c>
      <c r="H329" s="288">
        <f t="shared" si="161"/>
        <v>7738.7870000000003</v>
      </c>
      <c r="I329" s="288">
        <f t="shared" si="161"/>
        <v>7727.42688</v>
      </c>
      <c r="J329" s="308">
        <f t="shared" si="158"/>
        <v>14.599308342328879</v>
      </c>
      <c r="K329" s="308">
        <f t="shared" si="159"/>
        <v>99.853205418368532</v>
      </c>
    </row>
    <row r="330" spans="1:11" x14ac:dyDescent="0.3">
      <c r="A330" s="7"/>
      <c r="B330" s="17"/>
      <c r="C330" s="16" t="s">
        <v>36</v>
      </c>
      <c r="D330" s="17"/>
      <c r="E330" s="21" t="s">
        <v>35</v>
      </c>
      <c r="F330" s="288">
        <f t="shared" ref="F330:I330" si="162">F331+F375</f>
        <v>51379.62414</v>
      </c>
      <c r="G330" s="288">
        <f t="shared" si="162"/>
        <v>52786.788869999997</v>
      </c>
      <c r="H330" s="288">
        <f t="shared" si="162"/>
        <v>7738.7870000000003</v>
      </c>
      <c r="I330" s="288">
        <f t="shared" si="162"/>
        <v>7727.42688</v>
      </c>
      <c r="J330" s="308">
        <f t="shared" si="158"/>
        <v>14.638941002891128</v>
      </c>
      <c r="K330" s="308">
        <f t="shared" si="159"/>
        <v>99.853205418368532</v>
      </c>
    </row>
    <row r="331" spans="1:11" ht="26.4" x14ac:dyDescent="0.3">
      <c r="A331" s="44"/>
      <c r="B331" s="25"/>
      <c r="C331" s="26" t="s">
        <v>273</v>
      </c>
      <c r="D331" s="25"/>
      <c r="E331" s="24" t="s">
        <v>272</v>
      </c>
      <c r="F331" s="277">
        <f>F332</f>
        <v>43350.903129999999</v>
      </c>
      <c r="G331" s="277">
        <f t="shared" ref="G331:I331" si="163">G332</f>
        <v>44758.067859999996</v>
      </c>
      <c r="H331" s="277">
        <f t="shared" si="163"/>
        <v>7738.7870000000003</v>
      </c>
      <c r="I331" s="277">
        <f t="shared" si="163"/>
        <v>7727.42688</v>
      </c>
      <c r="J331" s="297">
        <f t="shared" si="158"/>
        <v>17.264880387980181</v>
      </c>
      <c r="K331" s="297">
        <f t="shared" si="159"/>
        <v>99.853205418368532</v>
      </c>
    </row>
    <row r="332" spans="1:11" ht="27" x14ac:dyDescent="0.3">
      <c r="A332" s="23"/>
      <c r="B332" s="23"/>
      <c r="C332" s="23" t="s">
        <v>271</v>
      </c>
      <c r="D332" s="23"/>
      <c r="E332" s="64" t="s">
        <v>270</v>
      </c>
      <c r="F332" s="278">
        <f t="shared" ref="F332:I332" si="164">F333+F356+F365+F372</f>
        <v>43350.903129999999</v>
      </c>
      <c r="G332" s="278">
        <f t="shared" si="164"/>
        <v>44758.067859999996</v>
      </c>
      <c r="H332" s="278">
        <f t="shared" si="164"/>
        <v>7738.7870000000003</v>
      </c>
      <c r="I332" s="278">
        <f t="shared" si="164"/>
        <v>7727.42688</v>
      </c>
      <c r="J332" s="298">
        <f t="shared" si="158"/>
        <v>17.264880387980181</v>
      </c>
      <c r="K332" s="298">
        <f t="shared" si="159"/>
        <v>99.853205418368532</v>
      </c>
    </row>
    <row r="333" spans="1:11" ht="27" x14ac:dyDescent="0.3">
      <c r="A333" s="104"/>
      <c r="B333" s="104"/>
      <c r="C333" s="104" t="s">
        <v>295</v>
      </c>
      <c r="D333" s="104"/>
      <c r="E333" s="111" t="s">
        <v>294</v>
      </c>
      <c r="F333" s="279">
        <f>F334+F339+F344+F346+F348+F350+F352</f>
        <v>8890.348</v>
      </c>
      <c r="G333" s="279">
        <f t="shared" ref="G333:I333" si="165">G334+G339+G344+G346+G348+G350+G352</f>
        <v>10388.241690000001</v>
      </c>
      <c r="H333" s="279">
        <f t="shared" si="165"/>
        <v>430</v>
      </c>
      <c r="I333" s="279">
        <f t="shared" si="165"/>
        <v>418.63988000000001</v>
      </c>
      <c r="J333" s="299">
        <f t="shared" si="158"/>
        <v>4.0299397385314393</v>
      </c>
      <c r="K333" s="299">
        <f t="shared" si="159"/>
        <v>97.358111627906979</v>
      </c>
    </row>
    <row r="334" spans="1:11" s="18" customFormat="1" x14ac:dyDescent="0.3">
      <c r="A334" s="49"/>
      <c r="B334" s="49"/>
      <c r="C334" s="60" t="s">
        <v>664</v>
      </c>
      <c r="D334" s="6"/>
      <c r="E334" s="74" t="s">
        <v>665</v>
      </c>
      <c r="F334" s="284">
        <f>F335</f>
        <v>55.6</v>
      </c>
      <c r="G334" s="284">
        <f t="shared" ref="G334:I334" si="166">G335</f>
        <v>556</v>
      </c>
      <c r="H334" s="284">
        <f t="shared" si="166"/>
        <v>0</v>
      </c>
      <c r="I334" s="284">
        <f t="shared" si="166"/>
        <v>0</v>
      </c>
      <c r="J334" s="301">
        <f t="shared" si="158"/>
        <v>0</v>
      </c>
      <c r="K334" s="301"/>
    </row>
    <row r="335" spans="1:11" s="18" customFormat="1" x14ac:dyDescent="0.3">
      <c r="A335" s="49"/>
      <c r="B335" s="49"/>
      <c r="C335" s="6"/>
      <c r="D335" s="6" t="s">
        <v>12</v>
      </c>
      <c r="E335" s="5" t="s">
        <v>11</v>
      </c>
      <c r="F335" s="284">
        <f>F337+F338</f>
        <v>55.6</v>
      </c>
      <c r="G335" s="284">
        <f>G337+G338+G336</f>
        <v>556</v>
      </c>
      <c r="H335" s="284">
        <f t="shared" ref="H335:I335" si="167">H337+H338</f>
        <v>0</v>
      </c>
      <c r="I335" s="284">
        <f t="shared" si="167"/>
        <v>0</v>
      </c>
      <c r="J335" s="301">
        <f t="shared" si="158"/>
        <v>0</v>
      </c>
      <c r="K335" s="301"/>
    </row>
    <row r="336" spans="1:11" s="18" customFormat="1" x14ac:dyDescent="0.3">
      <c r="A336" s="268"/>
      <c r="B336" s="268"/>
      <c r="C336" s="263"/>
      <c r="D336" s="263"/>
      <c r="E336" s="73" t="s">
        <v>292</v>
      </c>
      <c r="F336" s="284"/>
      <c r="G336" s="284">
        <v>500.4</v>
      </c>
      <c r="H336" s="284">
        <v>0</v>
      </c>
      <c r="I336" s="284">
        <v>0</v>
      </c>
      <c r="J336" s="301">
        <f t="shared" si="158"/>
        <v>0</v>
      </c>
      <c r="K336" s="301"/>
    </row>
    <row r="337" spans="1:11" s="18" customFormat="1" x14ac:dyDescent="0.3">
      <c r="A337" s="49"/>
      <c r="B337" s="49"/>
      <c r="C337" s="6"/>
      <c r="D337" s="6"/>
      <c r="E337" s="73" t="s">
        <v>287</v>
      </c>
      <c r="F337" s="284">
        <v>27.8</v>
      </c>
      <c r="G337" s="284">
        <v>27.8</v>
      </c>
      <c r="H337" s="284">
        <v>0</v>
      </c>
      <c r="I337" s="284">
        <v>0</v>
      </c>
      <c r="J337" s="301">
        <f t="shared" si="158"/>
        <v>0</v>
      </c>
      <c r="K337" s="301"/>
    </row>
    <row r="338" spans="1:11" s="18" customFormat="1" x14ac:dyDescent="0.3">
      <c r="A338" s="49"/>
      <c r="B338" s="49"/>
      <c r="C338" s="6"/>
      <c r="D338" s="6"/>
      <c r="E338" s="73" t="s">
        <v>293</v>
      </c>
      <c r="F338" s="284">
        <v>27.8</v>
      </c>
      <c r="G338" s="284">
        <v>27.8</v>
      </c>
      <c r="H338" s="284">
        <v>0</v>
      </c>
      <c r="I338" s="284">
        <v>0</v>
      </c>
      <c r="J338" s="301">
        <f t="shared" si="158"/>
        <v>0</v>
      </c>
      <c r="K338" s="301"/>
    </row>
    <row r="339" spans="1:11" s="18" customFormat="1" ht="40.200000000000003" x14ac:dyDescent="0.3">
      <c r="A339" s="49"/>
      <c r="B339" s="49"/>
      <c r="C339" s="60" t="s">
        <v>667</v>
      </c>
      <c r="D339" s="6"/>
      <c r="E339" s="74" t="s">
        <v>666</v>
      </c>
      <c r="F339" s="284">
        <f>F340</f>
        <v>100.44799999999999</v>
      </c>
      <c r="G339" s="284">
        <f t="shared" ref="G339:I339" si="168">G340</f>
        <v>1004.471</v>
      </c>
      <c r="H339" s="284">
        <f t="shared" si="168"/>
        <v>0</v>
      </c>
      <c r="I339" s="284">
        <f t="shared" si="168"/>
        <v>0</v>
      </c>
      <c r="J339" s="301">
        <f t="shared" si="158"/>
        <v>0</v>
      </c>
      <c r="K339" s="301"/>
    </row>
    <row r="340" spans="1:11" s="18" customFormat="1" x14ac:dyDescent="0.3">
      <c r="A340" s="49"/>
      <c r="B340" s="49"/>
      <c r="C340" s="6"/>
      <c r="D340" s="6" t="s">
        <v>12</v>
      </c>
      <c r="E340" s="5" t="s">
        <v>11</v>
      </c>
      <c r="F340" s="284">
        <f>F342+F343</f>
        <v>100.44799999999999</v>
      </c>
      <c r="G340" s="284">
        <f>G342+G343+G341</f>
        <v>1004.471</v>
      </c>
      <c r="H340" s="284">
        <f t="shared" ref="H340:I340" si="169">H342+H343</f>
        <v>0</v>
      </c>
      <c r="I340" s="284">
        <f t="shared" si="169"/>
        <v>0</v>
      </c>
      <c r="J340" s="301">
        <f t="shared" si="158"/>
        <v>0</v>
      </c>
      <c r="K340" s="301"/>
    </row>
    <row r="341" spans="1:11" s="18" customFormat="1" x14ac:dyDescent="0.3">
      <c r="A341" s="268"/>
      <c r="B341" s="268"/>
      <c r="C341" s="263"/>
      <c r="D341" s="263"/>
      <c r="E341" s="73" t="s">
        <v>292</v>
      </c>
      <c r="F341" s="284"/>
      <c r="G341" s="284">
        <v>904.02300000000002</v>
      </c>
      <c r="H341" s="284">
        <v>0</v>
      </c>
      <c r="I341" s="284">
        <v>0</v>
      </c>
      <c r="J341" s="301">
        <f t="shared" si="158"/>
        <v>0</v>
      </c>
      <c r="K341" s="301"/>
    </row>
    <row r="342" spans="1:11" s="18" customFormat="1" x14ac:dyDescent="0.3">
      <c r="A342" s="49"/>
      <c r="B342" s="49"/>
      <c r="C342" s="6"/>
      <c r="D342" s="6"/>
      <c r="E342" s="73" t="s">
        <v>287</v>
      </c>
      <c r="F342" s="284">
        <v>50.223999999999997</v>
      </c>
      <c r="G342" s="284">
        <v>50.223999999999997</v>
      </c>
      <c r="H342" s="284">
        <v>0</v>
      </c>
      <c r="I342" s="284">
        <v>0</v>
      </c>
      <c r="J342" s="301">
        <f t="shared" si="158"/>
        <v>0</v>
      </c>
      <c r="K342" s="301"/>
    </row>
    <row r="343" spans="1:11" s="18" customFormat="1" x14ac:dyDescent="0.3">
      <c r="A343" s="49"/>
      <c r="B343" s="49"/>
      <c r="C343" s="6"/>
      <c r="D343" s="6"/>
      <c r="E343" s="73" t="s">
        <v>293</v>
      </c>
      <c r="F343" s="284">
        <v>50.223999999999997</v>
      </c>
      <c r="G343" s="284">
        <v>50.223999999999997</v>
      </c>
      <c r="H343" s="284">
        <v>0</v>
      </c>
      <c r="I343" s="284">
        <v>0</v>
      </c>
      <c r="J343" s="301">
        <f t="shared" si="158"/>
        <v>0</v>
      </c>
      <c r="K343" s="301"/>
    </row>
    <row r="344" spans="1:11" ht="26.4" x14ac:dyDescent="0.3">
      <c r="A344" s="45"/>
      <c r="B344" s="45"/>
      <c r="C344" s="45" t="s">
        <v>291</v>
      </c>
      <c r="D344" s="45"/>
      <c r="E344" s="8" t="s">
        <v>290</v>
      </c>
      <c r="F344" s="282">
        <f>F345</f>
        <v>3194.7</v>
      </c>
      <c r="G344" s="282">
        <f t="shared" ref="G344:I344" si="170">G345</f>
        <v>3194.7</v>
      </c>
      <c r="H344" s="282">
        <f t="shared" si="170"/>
        <v>230</v>
      </c>
      <c r="I344" s="282">
        <f t="shared" si="170"/>
        <v>222.51850999999999</v>
      </c>
      <c r="J344" s="303">
        <f t="shared" si="158"/>
        <v>6.9652396156133598</v>
      </c>
      <c r="K344" s="303">
        <f t="shared" si="159"/>
        <v>96.747178260869561</v>
      </c>
    </row>
    <row r="345" spans="1:11" x14ac:dyDescent="0.3">
      <c r="A345" s="45"/>
      <c r="B345" s="45"/>
      <c r="C345" s="45"/>
      <c r="D345" s="6" t="s">
        <v>12</v>
      </c>
      <c r="E345" s="5" t="s">
        <v>11</v>
      </c>
      <c r="F345" s="282">
        <v>3194.7</v>
      </c>
      <c r="G345" s="282">
        <v>3194.7</v>
      </c>
      <c r="H345" s="282">
        <v>230</v>
      </c>
      <c r="I345" s="271">
        <v>222.51850999999999</v>
      </c>
      <c r="J345" s="303">
        <f t="shared" si="158"/>
        <v>6.9652396156133598</v>
      </c>
      <c r="K345" s="303">
        <f t="shared" si="159"/>
        <v>96.747178260869561</v>
      </c>
    </row>
    <row r="346" spans="1:11" ht="26.4" x14ac:dyDescent="0.3">
      <c r="A346" s="45"/>
      <c r="B346" s="45"/>
      <c r="C346" s="45" t="s">
        <v>289</v>
      </c>
      <c r="D346" s="45"/>
      <c r="E346" s="8" t="s">
        <v>288</v>
      </c>
      <c r="F346" s="282">
        <f>F347</f>
        <v>1922</v>
      </c>
      <c r="G346" s="282">
        <f t="shared" ref="G346:I346" si="171">G347</f>
        <v>1922</v>
      </c>
      <c r="H346" s="282">
        <f t="shared" si="171"/>
        <v>0</v>
      </c>
      <c r="I346" s="282">
        <f t="shared" si="171"/>
        <v>0</v>
      </c>
      <c r="J346" s="303">
        <f t="shared" si="158"/>
        <v>0</v>
      </c>
      <c r="K346" s="303"/>
    </row>
    <row r="347" spans="1:11" x14ac:dyDescent="0.3">
      <c r="A347" s="45"/>
      <c r="B347" s="45"/>
      <c r="C347" s="45"/>
      <c r="D347" s="6" t="s">
        <v>12</v>
      </c>
      <c r="E347" s="5" t="s">
        <v>11</v>
      </c>
      <c r="F347" s="284">
        <v>1922</v>
      </c>
      <c r="G347" s="284">
        <v>1922</v>
      </c>
      <c r="H347" s="284">
        <v>0</v>
      </c>
      <c r="I347" s="284">
        <v>0</v>
      </c>
      <c r="J347" s="301">
        <f t="shared" si="158"/>
        <v>0</v>
      </c>
      <c r="K347" s="301"/>
    </row>
    <row r="348" spans="1:11" ht="27.75" customHeight="1" x14ac:dyDescent="0.3">
      <c r="A348" s="45"/>
      <c r="B348" s="45"/>
      <c r="C348" s="45" t="s">
        <v>568</v>
      </c>
      <c r="D348" s="6"/>
      <c r="E348" s="73" t="s">
        <v>523</v>
      </c>
      <c r="F348" s="280">
        <f>F349</f>
        <v>1069.5</v>
      </c>
      <c r="G348" s="280">
        <f t="shared" ref="G348:I348" si="172">G349</f>
        <v>1162.9706900000001</v>
      </c>
      <c r="H348" s="280">
        <f t="shared" si="172"/>
        <v>200</v>
      </c>
      <c r="I348" s="280">
        <f t="shared" si="172"/>
        <v>196.12137000000001</v>
      </c>
      <c r="J348" s="300">
        <f t="shared" si="158"/>
        <v>16.863827410818068</v>
      </c>
      <c r="K348" s="300">
        <f t="shared" si="159"/>
        <v>98.060685000000007</v>
      </c>
    </row>
    <row r="349" spans="1:11" x14ac:dyDescent="0.3">
      <c r="A349" s="45"/>
      <c r="B349" s="45"/>
      <c r="C349" s="45"/>
      <c r="D349" s="6" t="s">
        <v>12</v>
      </c>
      <c r="E349" s="5" t="s">
        <v>11</v>
      </c>
      <c r="F349" s="284">
        <v>1069.5</v>
      </c>
      <c r="G349" s="271">
        <v>1162.9706900000001</v>
      </c>
      <c r="H349" s="284">
        <v>200</v>
      </c>
      <c r="I349" s="271">
        <v>196.12137000000001</v>
      </c>
      <c r="J349" s="301">
        <f t="shared" si="158"/>
        <v>16.863827410818068</v>
      </c>
      <c r="K349" s="301">
        <f t="shared" si="159"/>
        <v>98.060685000000007</v>
      </c>
    </row>
    <row r="350" spans="1:11" x14ac:dyDescent="0.3">
      <c r="A350" s="45"/>
      <c r="B350" s="45"/>
      <c r="C350" s="6" t="s">
        <v>662</v>
      </c>
      <c r="D350" s="6"/>
      <c r="E350" s="134" t="s">
        <v>628</v>
      </c>
      <c r="F350" s="280">
        <f>F351</f>
        <v>1708.6</v>
      </c>
      <c r="G350" s="280">
        <f t="shared" ref="G350:I350" si="173">G351</f>
        <v>1708.6</v>
      </c>
      <c r="H350" s="280">
        <f t="shared" si="173"/>
        <v>0</v>
      </c>
      <c r="I350" s="280">
        <f t="shared" si="173"/>
        <v>0</v>
      </c>
      <c r="J350" s="300">
        <f t="shared" si="158"/>
        <v>0</v>
      </c>
      <c r="K350" s="300"/>
    </row>
    <row r="351" spans="1:11" x14ac:dyDescent="0.3">
      <c r="A351" s="45"/>
      <c r="B351" s="45"/>
      <c r="C351" s="45"/>
      <c r="D351" s="6" t="s">
        <v>12</v>
      </c>
      <c r="E351" s="5" t="s">
        <v>11</v>
      </c>
      <c r="F351" s="284">
        <v>1708.6</v>
      </c>
      <c r="G351" s="284">
        <v>1708.6</v>
      </c>
      <c r="H351" s="284">
        <v>0</v>
      </c>
      <c r="I351" s="284"/>
      <c r="J351" s="301">
        <f t="shared" si="158"/>
        <v>0</v>
      </c>
      <c r="K351" s="301"/>
    </row>
    <row r="352" spans="1:11" ht="27" x14ac:dyDescent="0.3">
      <c r="A352" s="45"/>
      <c r="B352" s="45"/>
      <c r="C352" s="45" t="s">
        <v>524</v>
      </c>
      <c r="D352" s="6"/>
      <c r="E352" s="5" t="s">
        <v>525</v>
      </c>
      <c r="F352" s="294">
        <f>F353+F354+F355</f>
        <v>839.5</v>
      </c>
      <c r="G352" s="294">
        <f t="shared" ref="G352:I352" si="174">G353+G354+G355</f>
        <v>839.5</v>
      </c>
      <c r="H352" s="294">
        <f t="shared" si="174"/>
        <v>0</v>
      </c>
      <c r="I352" s="294">
        <f t="shared" si="174"/>
        <v>0</v>
      </c>
      <c r="J352" s="314">
        <f t="shared" si="158"/>
        <v>0</v>
      </c>
      <c r="K352" s="314" t="e">
        <f t="shared" si="159"/>
        <v>#DIV/0!</v>
      </c>
    </row>
    <row r="353" spans="1:11" x14ac:dyDescent="0.3">
      <c r="A353" s="45"/>
      <c r="B353" s="45"/>
      <c r="C353" s="45"/>
      <c r="D353" s="6" t="s">
        <v>12</v>
      </c>
      <c r="E353" s="5" t="s">
        <v>11</v>
      </c>
      <c r="F353" s="284">
        <v>0</v>
      </c>
      <c r="G353" s="284">
        <v>0</v>
      </c>
      <c r="H353" s="284">
        <v>0</v>
      </c>
      <c r="I353" s="284">
        <v>0</v>
      </c>
      <c r="J353" s="301"/>
      <c r="K353" s="301"/>
    </row>
    <row r="354" spans="1:11" ht="26.4" x14ac:dyDescent="0.3">
      <c r="A354" s="45"/>
      <c r="B354" s="45"/>
      <c r="C354" s="45"/>
      <c r="D354" s="6" t="s">
        <v>57</v>
      </c>
      <c r="E354" s="8" t="s">
        <v>56</v>
      </c>
      <c r="F354" s="284">
        <f>352.5+296+191</f>
        <v>839.5</v>
      </c>
      <c r="G354" s="284">
        <f t="shared" ref="G354" si="175">352.5+296+191</f>
        <v>839.5</v>
      </c>
      <c r="H354" s="284">
        <v>0</v>
      </c>
      <c r="I354" s="284">
        <v>0</v>
      </c>
      <c r="J354" s="301">
        <f t="shared" si="158"/>
        <v>0</v>
      </c>
      <c r="K354" s="301" t="e">
        <f t="shared" si="159"/>
        <v>#DIV/0!</v>
      </c>
    </row>
    <row r="355" spans="1:11" x14ac:dyDescent="0.3">
      <c r="A355" s="45"/>
      <c r="B355" s="45"/>
      <c r="C355" s="45"/>
      <c r="D355" s="6" t="s">
        <v>22</v>
      </c>
      <c r="E355" s="5" t="s">
        <v>21</v>
      </c>
      <c r="F355" s="315">
        <v>0</v>
      </c>
      <c r="G355" s="294">
        <v>0</v>
      </c>
      <c r="H355" s="315">
        <v>0</v>
      </c>
      <c r="I355" s="294">
        <v>0</v>
      </c>
      <c r="J355" s="316"/>
      <c r="K355" s="316"/>
    </row>
    <row r="356" spans="1:11" x14ac:dyDescent="0.3">
      <c r="A356" s="104"/>
      <c r="B356" s="104"/>
      <c r="C356" s="104" t="s">
        <v>596</v>
      </c>
      <c r="D356" s="108"/>
      <c r="E356" s="111" t="s">
        <v>595</v>
      </c>
      <c r="F356" s="292">
        <f>F357+F361</f>
        <v>6555.3551299999999</v>
      </c>
      <c r="G356" s="292">
        <f t="shared" ref="G356:I356" si="176">G357+G361</f>
        <v>6555.3551299999999</v>
      </c>
      <c r="H356" s="292">
        <f t="shared" si="176"/>
        <v>0</v>
      </c>
      <c r="I356" s="292">
        <f t="shared" si="176"/>
        <v>0</v>
      </c>
      <c r="J356" s="312">
        <f t="shared" si="158"/>
        <v>0</v>
      </c>
      <c r="K356" s="312"/>
    </row>
    <row r="357" spans="1:11" ht="27" x14ac:dyDescent="0.3">
      <c r="A357" s="133"/>
      <c r="B357" s="133"/>
      <c r="C357" s="6" t="s">
        <v>597</v>
      </c>
      <c r="D357" s="6"/>
      <c r="E357" s="9" t="s">
        <v>686</v>
      </c>
      <c r="F357" s="284">
        <f t="shared" ref="F357:I357" si="177">F358</f>
        <v>715.17863</v>
      </c>
      <c r="G357" s="284">
        <f t="shared" si="177"/>
        <v>715.17863</v>
      </c>
      <c r="H357" s="284">
        <f t="shared" si="177"/>
        <v>0</v>
      </c>
      <c r="I357" s="284">
        <f t="shared" si="177"/>
        <v>0</v>
      </c>
      <c r="J357" s="301">
        <f t="shared" si="158"/>
        <v>0</v>
      </c>
      <c r="K357" s="301"/>
    </row>
    <row r="358" spans="1:11" x14ac:dyDescent="0.3">
      <c r="A358" s="133"/>
      <c r="B358" s="133"/>
      <c r="C358" s="6"/>
      <c r="D358" s="6" t="s">
        <v>12</v>
      </c>
      <c r="E358" s="5" t="s">
        <v>11</v>
      </c>
      <c r="F358" s="315">
        <f>F359+F360</f>
        <v>715.17863</v>
      </c>
      <c r="G358" s="294">
        <f t="shared" ref="G358:I358" si="178">G359+G360</f>
        <v>715.17863</v>
      </c>
      <c r="H358" s="315">
        <f t="shared" si="178"/>
        <v>0</v>
      </c>
      <c r="I358" s="294">
        <f t="shared" si="178"/>
        <v>0</v>
      </c>
      <c r="J358" s="316">
        <f t="shared" si="158"/>
        <v>0</v>
      </c>
      <c r="K358" s="316"/>
    </row>
    <row r="359" spans="1:11" x14ac:dyDescent="0.3">
      <c r="A359" s="133"/>
      <c r="B359" s="133"/>
      <c r="C359" s="6"/>
      <c r="D359" s="6"/>
      <c r="E359" s="5" t="s">
        <v>562</v>
      </c>
      <c r="F359" s="284">
        <v>643.66075999999998</v>
      </c>
      <c r="G359" s="284">
        <v>643.66075999999998</v>
      </c>
      <c r="H359" s="284">
        <v>0</v>
      </c>
      <c r="I359" s="284">
        <v>0</v>
      </c>
      <c r="J359" s="301">
        <f t="shared" si="158"/>
        <v>0</v>
      </c>
      <c r="K359" s="301"/>
    </row>
    <row r="360" spans="1:11" x14ac:dyDescent="0.3">
      <c r="A360" s="133"/>
      <c r="B360" s="133"/>
      <c r="C360" s="67"/>
      <c r="D360" s="6"/>
      <c r="E360" s="5" t="s">
        <v>69</v>
      </c>
      <c r="F360" s="284">
        <v>71.517870000000002</v>
      </c>
      <c r="G360" s="284">
        <v>71.517870000000002</v>
      </c>
      <c r="H360" s="284">
        <v>0</v>
      </c>
      <c r="I360" s="284">
        <v>0</v>
      </c>
      <c r="J360" s="301">
        <f t="shared" si="158"/>
        <v>0</v>
      </c>
      <c r="K360" s="301"/>
    </row>
    <row r="361" spans="1:11" ht="54" customHeight="1" x14ac:dyDescent="0.3">
      <c r="A361" s="133"/>
      <c r="B361" s="133"/>
      <c r="C361" s="6" t="s">
        <v>671</v>
      </c>
      <c r="D361" s="131"/>
      <c r="E361" s="9" t="s">
        <v>687</v>
      </c>
      <c r="F361" s="284">
        <f t="shared" ref="F361:I361" si="179">F362</f>
        <v>5840.1764999999996</v>
      </c>
      <c r="G361" s="284">
        <f t="shared" si="179"/>
        <v>5840.1764999999996</v>
      </c>
      <c r="H361" s="284">
        <f t="shared" si="179"/>
        <v>0</v>
      </c>
      <c r="I361" s="284">
        <f t="shared" si="179"/>
        <v>0</v>
      </c>
      <c r="J361" s="301">
        <f t="shared" si="158"/>
        <v>0</v>
      </c>
      <c r="K361" s="301"/>
    </row>
    <row r="362" spans="1:11" x14ac:dyDescent="0.3">
      <c r="A362" s="133"/>
      <c r="B362" s="133"/>
      <c r="C362" s="135"/>
      <c r="D362" s="6" t="s">
        <v>12</v>
      </c>
      <c r="E362" s="5" t="s">
        <v>11</v>
      </c>
      <c r="F362" s="284">
        <f>F363+F364</f>
        <v>5840.1764999999996</v>
      </c>
      <c r="G362" s="284">
        <f t="shared" ref="G362:I362" si="180">G363+G364</f>
        <v>5840.1764999999996</v>
      </c>
      <c r="H362" s="284">
        <v>0</v>
      </c>
      <c r="I362" s="284">
        <f t="shared" si="180"/>
        <v>0</v>
      </c>
      <c r="J362" s="301">
        <f t="shared" si="158"/>
        <v>0</v>
      </c>
      <c r="K362" s="301"/>
    </row>
    <row r="363" spans="1:11" x14ac:dyDescent="0.3">
      <c r="A363" s="133"/>
      <c r="B363" s="133"/>
      <c r="C363" s="6"/>
      <c r="D363" s="6"/>
      <c r="E363" s="5" t="s">
        <v>562</v>
      </c>
      <c r="F363" s="284">
        <v>5256.1588499999998</v>
      </c>
      <c r="G363" s="284">
        <v>5256.1588499999998</v>
      </c>
      <c r="H363" s="284">
        <v>0</v>
      </c>
      <c r="I363" s="284">
        <v>0</v>
      </c>
      <c r="J363" s="301">
        <f t="shared" si="158"/>
        <v>0</v>
      </c>
      <c r="K363" s="301"/>
    </row>
    <row r="364" spans="1:11" x14ac:dyDescent="0.3">
      <c r="A364" s="133"/>
      <c r="B364" s="133"/>
      <c r="C364" s="135"/>
      <c r="D364" s="131"/>
      <c r="E364" s="5" t="s">
        <v>69</v>
      </c>
      <c r="F364" s="284">
        <v>584.01765</v>
      </c>
      <c r="G364" s="284">
        <v>584.01765</v>
      </c>
      <c r="H364" s="284">
        <v>0</v>
      </c>
      <c r="I364" s="284">
        <v>0</v>
      </c>
      <c r="J364" s="301">
        <f t="shared" si="158"/>
        <v>0</v>
      </c>
      <c r="K364" s="301"/>
    </row>
    <row r="365" spans="1:11" x14ac:dyDescent="0.3">
      <c r="A365" s="104"/>
      <c r="B365" s="104"/>
      <c r="C365" s="104" t="s">
        <v>269</v>
      </c>
      <c r="D365" s="108"/>
      <c r="E365" s="111" t="s">
        <v>268</v>
      </c>
      <c r="F365" s="279">
        <f>F366+F368+F370</f>
        <v>1717.1</v>
      </c>
      <c r="G365" s="279">
        <f t="shared" ref="G365:I365" si="181">G366+G368+G370</f>
        <v>1626.37104</v>
      </c>
      <c r="H365" s="279">
        <f t="shared" si="181"/>
        <v>238</v>
      </c>
      <c r="I365" s="279">
        <f t="shared" si="181"/>
        <v>238</v>
      </c>
      <c r="J365" s="299">
        <f t="shared" si="158"/>
        <v>14.633807055492085</v>
      </c>
      <c r="K365" s="299">
        <f t="shared" si="159"/>
        <v>100</v>
      </c>
    </row>
    <row r="366" spans="1:11" x14ac:dyDescent="0.3">
      <c r="A366" s="7"/>
      <c r="B366" s="7"/>
      <c r="C366" s="6" t="s">
        <v>286</v>
      </c>
      <c r="D366" s="65"/>
      <c r="E366" s="9" t="s">
        <v>285</v>
      </c>
      <c r="F366" s="282">
        <f>F367</f>
        <v>458.3</v>
      </c>
      <c r="G366" s="282">
        <f t="shared" ref="G366:I366" si="182">G367</f>
        <v>458.3</v>
      </c>
      <c r="H366" s="282">
        <f t="shared" si="182"/>
        <v>238</v>
      </c>
      <c r="I366" s="282">
        <f t="shared" si="182"/>
        <v>238</v>
      </c>
      <c r="J366" s="303">
        <f t="shared" si="158"/>
        <v>51.931049530874972</v>
      </c>
      <c r="K366" s="303">
        <f t="shared" si="159"/>
        <v>100</v>
      </c>
    </row>
    <row r="367" spans="1:11" x14ac:dyDescent="0.3">
      <c r="A367" s="7"/>
      <c r="B367" s="7"/>
      <c r="C367" s="49"/>
      <c r="D367" s="6" t="s">
        <v>12</v>
      </c>
      <c r="E367" s="5" t="s">
        <v>11</v>
      </c>
      <c r="F367" s="284">
        <v>458.3</v>
      </c>
      <c r="G367" s="284">
        <v>458.3</v>
      </c>
      <c r="H367" s="284">
        <v>238</v>
      </c>
      <c r="I367" s="284">
        <v>238</v>
      </c>
      <c r="J367" s="301">
        <f t="shared" si="158"/>
        <v>51.931049530874972</v>
      </c>
      <c r="K367" s="301">
        <f t="shared" si="159"/>
        <v>100</v>
      </c>
    </row>
    <row r="368" spans="1:11" x14ac:dyDescent="0.3">
      <c r="A368" s="7"/>
      <c r="B368" s="7"/>
      <c r="C368" s="6" t="s">
        <v>284</v>
      </c>
      <c r="D368" s="60"/>
      <c r="E368" s="9" t="s">
        <v>283</v>
      </c>
      <c r="F368" s="282">
        <f>F369</f>
        <v>702</v>
      </c>
      <c r="G368" s="282">
        <f t="shared" ref="G368:I368" si="183">G369</f>
        <v>611.27103999999997</v>
      </c>
      <c r="H368" s="282">
        <f t="shared" si="183"/>
        <v>0</v>
      </c>
      <c r="I368" s="282">
        <f t="shared" si="183"/>
        <v>0</v>
      </c>
      <c r="J368" s="303">
        <f t="shared" si="158"/>
        <v>0</v>
      </c>
      <c r="K368" s="303"/>
    </row>
    <row r="369" spans="1:11" x14ac:dyDescent="0.3">
      <c r="A369" s="7"/>
      <c r="B369" s="7"/>
      <c r="C369" s="67"/>
      <c r="D369" s="6" t="s">
        <v>12</v>
      </c>
      <c r="E369" s="5" t="s">
        <v>11</v>
      </c>
      <c r="F369" s="284">
        <v>702</v>
      </c>
      <c r="G369" s="271">
        <v>611.27103999999997</v>
      </c>
      <c r="H369" s="284">
        <v>0</v>
      </c>
      <c r="I369" s="284">
        <v>0</v>
      </c>
      <c r="J369" s="301">
        <f t="shared" si="158"/>
        <v>0</v>
      </c>
      <c r="K369" s="301"/>
    </row>
    <row r="370" spans="1:11" x14ac:dyDescent="0.3">
      <c r="A370" s="7"/>
      <c r="B370" s="7"/>
      <c r="C370" s="6" t="s">
        <v>569</v>
      </c>
      <c r="D370" s="6"/>
      <c r="E370" s="5" t="s">
        <v>526</v>
      </c>
      <c r="F370" s="282">
        <f>F371</f>
        <v>556.79999999999995</v>
      </c>
      <c r="G370" s="282">
        <f t="shared" ref="G370:I370" si="184">G371</f>
        <v>556.79999999999995</v>
      </c>
      <c r="H370" s="282">
        <v>0</v>
      </c>
      <c r="I370" s="282">
        <f t="shared" si="184"/>
        <v>0</v>
      </c>
      <c r="J370" s="303">
        <f t="shared" si="158"/>
        <v>0</v>
      </c>
      <c r="K370" s="303"/>
    </row>
    <row r="371" spans="1:11" ht="26.4" x14ac:dyDescent="0.3">
      <c r="A371" s="7"/>
      <c r="B371" s="7"/>
      <c r="C371" s="67"/>
      <c r="D371" s="6" t="s">
        <v>57</v>
      </c>
      <c r="E371" s="8" t="s">
        <v>56</v>
      </c>
      <c r="F371" s="284">
        <v>556.79999999999995</v>
      </c>
      <c r="G371" s="284">
        <v>556.79999999999995</v>
      </c>
      <c r="H371" s="284">
        <v>0</v>
      </c>
      <c r="I371" s="284">
        <v>0</v>
      </c>
      <c r="J371" s="301">
        <f t="shared" si="158"/>
        <v>0</v>
      </c>
      <c r="K371" s="301"/>
    </row>
    <row r="372" spans="1:11" x14ac:dyDescent="0.3">
      <c r="A372" s="104"/>
      <c r="B372" s="104"/>
      <c r="C372" s="104" t="s">
        <v>282</v>
      </c>
      <c r="D372" s="104"/>
      <c r="E372" s="111" t="s">
        <v>281</v>
      </c>
      <c r="F372" s="279">
        <f t="shared" ref="F372:I373" si="185">F373</f>
        <v>26188.1</v>
      </c>
      <c r="G372" s="279">
        <f t="shared" si="185"/>
        <v>26188.1</v>
      </c>
      <c r="H372" s="279">
        <f t="shared" si="185"/>
        <v>7070.7870000000003</v>
      </c>
      <c r="I372" s="279">
        <f t="shared" si="185"/>
        <v>7070.7870000000003</v>
      </c>
      <c r="J372" s="299">
        <f t="shared" si="158"/>
        <v>27</v>
      </c>
      <c r="K372" s="299">
        <f t="shared" si="159"/>
        <v>100</v>
      </c>
    </row>
    <row r="373" spans="1:11" x14ac:dyDescent="0.3">
      <c r="A373" s="7"/>
      <c r="B373" s="7"/>
      <c r="C373" s="6" t="s">
        <v>280</v>
      </c>
      <c r="D373" s="6"/>
      <c r="E373" s="72" t="s">
        <v>279</v>
      </c>
      <c r="F373" s="280">
        <f t="shared" si="185"/>
        <v>26188.1</v>
      </c>
      <c r="G373" s="280">
        <f t="shared" si="185"/>
        <v>26188.1</v>
      </c>
      <c r="H373" s="280">
        <f t="shared" si="185"/>
        <v>7070.7870000000003</v>
      </c>
      <c r="I373" s="280">
        <f t="shared" si="185"/>
        <v>7070.7870000000003</v>
      </c>
      <c r="J373" s="300">
        <f t="shared" si="158"/>
        <v>27</v>
      </c>
      <c r="K373" s="300">
        <f t="shared" si="159"/>
        <v>100</v>
      </c>
    </row>
    <row r="374" spans="1:11" ht="26.4" x14ac:dyDescent="0.3">
      <c r="A374" s="7"/>
      <c r="B374" s="7"/>
      <c r="C374" s="6"/>
      <c r="D374" s="6" t="s">
        <v>57</v>
      </c>
      <c r="E374" s="8" t="s">
        <v>56</v>
      </c>
      <c r="F374" s="284">
        <v>26188.1</v>
      </c>
      <c r="G374" s="284">
        <v>26188.1</v>
      </c>
      <c r="H374" s="284">
        <v>7070.7870000000003</v>
      </c>
      <c r="I374" s="284">
        <v>7070.7870000000003</v>
      </c>
      <c r="J374" s="301">
        <f t="shared" si="158"/>
        <v>27</v>
      </c>
      <c r="K374" s="301">
        <f t="shared" si="159"/>
        <v>100</v>
      </c>
    </row>
    <row r="375" spans="1:11" ht="26.4" x14ac:dyDescent="0.3">
      <c r="A375" s="44"/>
      <c r="B375" s="25"/>
      <c r="C375" s="26" t="s">
        <v>278</v>
      </c>
      <c r="D375" s="25"/>
      <c r="E375" s="24" t="s">
        <v>277</v>
      </c>
      <c r="F375" s="277">
        <f t="shared" ref="F375:I375" si="186">F376+F382</f>
        <v>8028.7210099999993</v>
      </c>
      <c r="G375" s="277">
        <f t="shared" si="186"/>
        <v>8028.7210099999993</v>
      </c>
      <c r="H375" s="277">
        <f t="shared" si="186"/>
        <v>0</v>
      </c>
      <c r="I375" s="277">
        <f t="shared" si="186"/>
        <v>0</v>
      </c>
      <c r="J375" s="297">
        <f t="shared" si="158"/>
        <v>0</v>
      </c>
      <c r="K375" s="297"/>
    </row>
    <row r="376" spans="1:11" ht="27" x14ac:dyDescent="0.3">
      <c r="A376" s="113"/>
      <c r="B376" s="107"/>
      <c r="C376" s="136" t="s">
        <v>603</v>
      </c>
      <c r="D376" s="108"/>
      <c r="E376" s="139" t="s">
        <v>605</v>
      </c>
      <c r="F376" s="292">
        <f t="shared" ref="F376:I377" si="187">F377</f>
        <v>6029.2760399999997</v>
      </c>
      <c r="G376" s="292">
        <f t="shared" si="187"/>
        <v>6029.2760399999997</v>
      </c>
      <c r="H376" s="292">
        <f t="shared" si="187"/>
        <v>0</v>
      </c>
      <c r="I376" s="292">
        <f t="shared" si="187"/>
        <v>0</v>
      </c>
      <c r="J376" s="312">
        <f t="shared" si="158"/>
        <v>0</v>
      </c>
      <c r="K376" s="312"/>
    </row>
    <row r="377" spans="1:11" ht="27" x14ac:dyDescent="0.3">
      <c r="A377" s="15"/>
      <c r="B377" s="17"/>
      <c r="C377" s="138" t="s">
        <v>604</v>
      </c>
      <c r="D377" s="45"/>
      <c r="E377" s="5" t="s">
        <v>578</v>
      </c>
      <c r="F377" s="284">
        <f t="shared" si="187"/>
        <v>6029.2760399999997</v>
      </c>
      <c r="G377" s="284">
        <f t="shared" si="187"/>
        <v>6029.2760399999997</v>
      </c>
      <c r="H377" s="284">
        <f t="shared" si="187"/>
        <v>0</v>
      </c>
      <c r="I377" s="284">
        <f t="shared" si="187"/>
        <v>0</v>
      </c>
      <c r="J377" s="301">
        <f t="shared" si="158"/>
        <v>0</v>
      </c>
      <c r="K377" s="301"/>
    </row>
    <row r="378" spans="1:11" x14ac:dyDescent="0.3">
      <c r="A378" s="15"/>
      <c r="B378" s="17"/>
      <c r="C378" s="71"/>
      <c r="D378" s="6" t="s">
        <v>12</v>
      </c>
      <c r="E378" s="5" t="s">
        <v>11</v>
      </c>
      <c r="F378" s="284">
        <f>F379+F380+F381</f>
        <v>6029.2760399999997</v>
      </c>
      <c r="G378" s="284">
        <f t="shared" ref="G378:I378" si="188">G379+G380+G381</f>
        <v>6029.2760399999997</v>
      </c>
      <c r="H378" s="284">
        <f t="shared" si="188"/>
        <v>0</v>
      </c>
      <c r="I378" s="284">
        <f t="shared" si="188"/>
        <v>0</v>
      </c>
      <c r="J378" s="301">
        <f t="shared" si="158"/>
        <v>0</v>
      </c>
      <c r="K378" s="301"/>
    </row>
    <row r="379" spans="1:11" x14ac:dyDescent="0.3">
      <c r="A379" s="15"/>
      <c r="B379" s="17"/>
      <c r="C379" s="71"/>
      <c r="D379" s="6"/>
      <c r="E379" s="5" t="s">
        <v>100</v>
      </c>
      <c r="F379" s="284">
        <v>5209.2945</v>
      </c>
      <c r="G379" s="284">
        <v>5209.2945</v>
      </c>
      <c r="H379" s="284">
        <v>0</v>
      </c>
      <c r="I379" s="284">
        <v>0</v>
      </c>
      <c r="J379" s="301">
        <f t="shared" si="158"/>
        <v>0</v>
      </c>
      <c r="K379" s="301"/>
    </row>
    <row r="380" spans="1:11" x14ac:dyDescent="0.3">
      <c r="A380" s="15"/>
      <c r="B380" s="17"/>
      <c r="C380" s="71"/>
      <c r="D380" s="6"/>
      <c r="E380" s="5" t="s">
        <v>99</v>
      </c>
      <c r="F380" s="284">
        <v>217.05394000000001</v>
      </c>
      <c r="G380" s="284">
        <v>217.05394000000001</v>
      </c>
      <c r="H380" s="284">
        <v>0</v>
      </c>
      <c r="I380" s="284">
        <v>0</v>
      </c>
      <c r="J380" s="301">
        <f t="shared" si="158"/>
        <v>0</v>
      </c>
      <c r="K380" s="301"/>
    </row>
    <row r="381" spans="1:11" x14ac:dyDescent="0.3">
      <c r="A381" s="15"/>
      <c r="B381" s="17"/>
      <c r="C381" s="71"/>
      <c r="D381" s="6"/>
      <c r="E381" s="5" t="s">
        <v>96</v>
      </c>
      <c r="F381" s="284">
        <v>602.92759999999998</v>
      </c>
      <c r="G381" s="284">
        <v>602.92759999999998</v>
      </c>
      <c r="H381" s="284">
        <v>0</v>
      </c>
      <c r="I381" s="284">
        <v>0</v>
      </c>
      <c r="J381" s="301">
        <f t="shared" si="158"/>
        <v>0</v>
      </c>
      <c r="K381" s="301"/>
    </row>
    <row r="382" spans="1:11" ht="27" x14ac:dyDescent="0.3">
      <c r="A382" s="104"/>
      <c r="B382" s="104"/>
      <c r="C382" s="104" t="s">
        <v>276</v>
      </c>
      <c r="D382" s="108"/>
      <c r="E382" s="105" t="s">
        <v>275</v>
      </c>
      <c r="F382" s="279">
        <f>F383</f>
        <v>1999.44497</v>
      </c>
      <c r="G382" s="279">
        <f t="shared" ref="G382:I382" si="189">G383</f>
        <v>1999.44497</v>
      </c>
      <c r="H382" s="279">
        <f t="shared" si="189"/>
        <v>0</v>
      </c>
      <c r="I382" s="279">
        <f t="shared" si="189"/>
        <v>0</v>
      </c>
      <c r="J382" s="299">
        <f t="shared" si="158"/>
        <v>0</v>
      </c>
      <c r="K382" s="299"/>
    </row>
    <row r="383" spans="1:11" ht="26.4" x14ac:dyDescent="0.3">
      <c r="A383" s="7"/>
      <c r="B383" s="7"/>
      <c r="C383" s="71" t="s">
        <v>274</v>
      </c>
      <c r="D383" s="45"/>
      <c r="E383" s="8" t="s">
        <v>571</v>
      </c>
      <c r="F383" s="280">
        <f>F385+F386</f>
        <v>1999.44497</v>
      </c>
      <c r="G383" s="280">
        <f t="shared" ref="G383:I383" si="190">G385+G386</f>
        <v>1999.44497</v>
      </c>
      <c r="H383" s="280">
        <f t="shared" ref="H383" si="191">H385+H386</f>
        <v>0</v>
      </c>
      <c r="I383" s="280">
        <f t="shared" si="190"/>
        <v>0</v>
      </c>
      <c r="J383" s="300">
        <f t="shared" si="158"/>
        <v>0</v>
      </c>
      <c r="K383" s="300"/>
    </row>
    <row r="384" spans="1:11" x14ac:dyDescent="0.3">
      <c r="A384" s="7"/>
      <c r="B384" s="7"/>
      <c r="C384" s="71"/>
      <c r="D384" s="6" t="s">
        <v>12</v>
      </c>
      <c r="E384" s="5" t="s">
        <v>11</v>
      </c>
      <c r="F384" s="280">
        <f>F385+F386</f>
        <v>1999.44497</v>
      </c>
      <c r="G384" s="280">
        <f t="shared" ref="G384:I384" si="192">G385+G386</f>
        <v>1999.44497</v>
      </c>
      <c r="H384" s="280">
        <f t="shared" si="192"/>
        <v>0</v>
      </c>
      <c r="I384" s="280">
        <f t="shared" si="192"/>
        <v>0</v>
      </c>
      <c r="J384" s="300">
        <f t="shared" si="158"/>
        <v>0</v>
      </c>
      <c r="K384" s="300"/>
    </row>
    <row r="385" spans="1:11" x14ac:dyDescent="0.3">
      <c r="A385" s="7"/>
      <c r="B385" s="7"/>
      <c r="C385" s="71"/>
      <c r="D385" s="6"/>
      <c r="E385" s="5" t="s">
        <v>99</v>
      </c>
      <c r="F385" s="284">
        <v>1799.50047</v>
      </c>
      <c r="G385" s="284">
        <v>1799.50047</v>
      </c>
      <c r="H385" s="284">
        <v>0</v>
      </c>
      <c r="I385" s="284">
        <v>0</v>
      </c>
      <c r="J385" s="301">
        <f t="shared" si="158"/>
        <v>0</v>
      </c>
      <c r="K385" s="301"/>
    </row>
    <row r="386" spans="1:11" x14ac:dyDescent="0.3">
      <c r="A386" s="7"/>
      <c r="B386" s="7"/>
      <c r="C386" s="71"/>
      <c r="D386" s="6"/>
      <c r="E386" s="5" t="s">
        <v>96</v>
      </c>
      <c r="F386" s="284">
        <v>199.94450000000001</v>
      </c>
      <c r="G386" s="284">
        <v>199.94450000000001</v>
      </c>
      <c r="H386" s="284">
        <v>0</v>
      </c>
      <c r="I386" s="284">
        <v>0</v>
      </c>
      <c r="J386" s="301">
        <f t="shared" si="158"/>
        <v>0</v>
      </c>
      <c r="K386" s="301"/>
    </row>
    <row r="387" spans="1:11" x14ac:dyDescent="0.3">
      <c r="A387" s="20"/>
      <c r="B387" s="20"/>
      <c r="C387" s="13" t="s">
        <v>18</v>
      </c>
      <c r="D387" s="77"/>
      <c r="E387" s="12" t="s">
        <v>17</v>
      </c>
      <c r="F387" s="290">
        <f>F388</f>
        <v>143.30000000000001</v>
      </c>
      <c r="G387" s="290">
        <f t="shared" ref="G387:I389" si="193">G388</f>
        <v>143.30000000000001</v>
      </c>
      <c r="H387" s="290">
        <f t="shared" si="193"/>
        <v>0</v>
      </c>
      <c r="I387" s="290">
        <f t="shared" si="193"/>
        <v>0</v>
      </c>
      <c r="J387" s="310">
        <f t="shared" ref="J387:J450" si="194">I387/G387*100</f>
        <v>0</v>
      </c>
      <c r="K387" s="310"/>
    </row>
    <row r="388" spans="1:11" ht="27" x14ac:dyDescent="0.3">
      <c r="A388" s="160"/>
      <c r="B388" s="160"/>
      <c r="C388" s="160" t="s">
        <v>16</v>
      </c>
      <c r="D388" s="160"/>
      <c r="E388" s="161" t="s">
        <v>15</v>
      </c>
      <c r="F388" s="287">
        <f>F389</f>
        <v>143.30000000000001</v>
      </c>
      <c r="G388" s="287">
        <f t="shared" si="193"/>
        <v>143.30000000000001</v>
      </c>
      <c r="H388" s="287">
        <f t="shared" si="193"/>
        <v>0</v>
      </c>
      <c r="I388" s="287">
        <f t="shared" si="193"/>
        <v>0</v>
      </c>
      <c r="J388" s="307">
        <f t="shared" si="194"/>
        <v>0</v>
      </c>
      <c r="K388" s="307"/>
    </row>
    <row r="389" spans="1:11" ht="27" x14ac:dyDescent="0.3">
      <c r="A389" s="153"/>
      <c r="B389" s="153"/>
      <c r="C389" s="60" t="s">
        <v>579</v>
      </c>
      <c r="D389" s="45"/>
      <c r="E389" s="84" t="s">
        <v>580</v>
      </c>
      <c r="F389" s="284">
        <f>F390</f>
        <v>143.30000000000001</v>
      </c>
      <c r="G389" s="284">
        <f t="shared" si="193"/>
        <v>143.30000000000001</v>
      </c>
      <c r="H389" s="284">
        <f t="shared" si="193"/>
        <v>0</v>
      </c>
      <c r="I389" s="284">
        <f t="shared" si="193"/>
        <v>0</v>
      </c>
      <c r="J389" s="301">
        <f t="shared" si="194"/>
        <v>0</v>
      </c>
      <c r="K389" s="301"/>
    </row>
    <row r="390" spans="1:11" ht="27" x14ac:dyDescent="0.3">
      <c r="A390" s="153"/>
      <c r="B390" s="153"/>
      <c r="C390" s="17"/>
      <c r="D390" s="6" t="s">
        <v>57</v>
      </c>
      <c r="E390" s="5" t="s">
        <v>56</v>
      </c>
      <c r="F390" s="284">
        <f>143.4-0.1</f>
        <v>143.30000000000001</v>
      </c>
      <c r="G390" s="284">
        <f t="shared" ref="G390" si="195">143.4-0.1</f>
        <v>143.30000000000001</v>
      </c>
      <c r="H390" s="284">
        <v>0</v>
      </c>
      <c r="I390" s="284">
        <v>0</v>
      </c>
      <c r="J390" s="301">
        <f t="shared" si="194"/>
        <v>0</v>
      </c>
      <c r="K390" s="301"/>
    </row>
    <row r="391" spans="1:11" x14ac:dyDescent="0.3">
      <c r="A391" s="7"/>
      <c r="B391" s="17" t="s">
        <v>145</v>
      </c>
      <c r="C391" s="16"/>
      <c r="D391" s="15"/>
      <c r="E391" s="14" t="s">
        <v>144</v>
      </c>
      <c r="F391" s="281">
        <v>0</v>
      </c>
      <c r="G391" s="281">
        <f t="shared" ref="G391:I392" si="196">G392</f>
        <v>63.787179999999999</v>
      </c>
      <c r="H391" s="281">
        <f t="shared" si="196"/>
        <v>33.451720000000002</v>
      </c>
      <c r="I391" s="281">
        <f t="shared" si="196"/>
        <v>33.451720000000002</v>
      </c>
      <c r="J391" s="302">
        <f t="shared" si="194"/>
        <v>52.442700868732558</v>
      </c>
      <c r="K391" s="302">
        <f t="shared" ref="K391:K450" si="197">I391/H391*100</f>
        <v>100</v>
      </c>
    </row>
    <row r="392" spans="1:11" x14ac:dyDescent="0.3">
      <c r="A392" s="7"/>
      <c r="B392" s="17" t="s">
        <v>226</v>
      </c>
      <c r="C392" s="16"/>
      <c r="D392" s="15"/>
      <c r="E392" s="14" t="s">
        <v>225</v>
      </c>
      <c r="F392" s="281">
        <v>0</v>
      </c>
      <c r="G392" s="281">
        <f t="shared" si="196"/>
        <v>63.787179999999999</v>
      </c>
      <c r="H392" s="281">
        <f t="shared" si="196"/>
        <v>33.451720000000002</v>
      </c>
      <c r="I392" s="281">
        <f t="shared" si="196"/>
        <v>33.451720000000002</v>
      </c>
      <c r="J392" s="302">
        <f t="shared" si="194"/>
        <v>52.442700868732558</v>
      </c>
      <c r="K392" s="302">
        <f t="shared" si="197"/>
        <v>100</v>
      </c>
    </row>
    <row r="393" spans="1:11" x14ac:dyDescent="0.3">
      <c r="A393" s="20"/>
      <c r="B393" s="20"/>
      <c r="C393" s="13" t="s">
        <v>18</v>
      </c>
      <c r="D393" s="77"/>
      <c r="E393" s="12" t="s">
        <v>17</v>
      </c>
      <c r="F393" s="290">
        <f>F394</f>
        <v>0</v>
      </c>
      <c r="G393" s="290">
        <f t="shared" ref="G393:G394" si="198">G394</f>
        <v>63.787179999999999</v>
      </c>
      <c r="H393" s="290">
        <f t="shared" ref="H393:H394" si="199">H394</f>
        <v>33.451720000000002</v>
      </c>
      <c r="I393" s="290">
        <f t="shared" ref="I393:I394" si="200">I394</f>
        <v>33.451720000000002</v>
      </c>
      <c r="J393" s="310">
        <f t="shared" si="194"/>
        <v>52.442700868732558</v>
      </c>
      <c r="K393" s="310">
        <f t="shared" si="197"/>
        <v>100</v>
      </c>
    </row>
    <row r="394" spans="1:11" ht="27" x14ac:dyDescent="0.3">
      <c r="A394" s="160"/>
      <c r="B394" s="160"/>
      <c r="C394" s="160" t="s">
        <v>16</v>
      </c>
      <c r="D394" s="160"/>
      <c r="E394" s="161" t="s">
        <v>15</v>
      </c>
      <c r="F394" s="287">
        <f>F395</f>
        <v>0</v>
      </c>
      <c r="G394" s="287">
        <f t="shared" si="198"/>
        <v>63.787179999999999</v>
      </c>
      <c r="H394" s="287">
        <f t="shared" si="199"/>
        <v>33.451720000000002</v>
      </c>
      <c r="I394" s="287">
        <f t="shared" si="200"/>
        <v>33.451720000000002</v>
      </c>
      <c r="J394" s="307">
        <f t="shared" si="194"/>
        <v>52.442700868732558</v>
      </c>
      <c r="K394" s="307">
        <f t="shared" si="197"/>
        <v>100</v>
      </c>
    </row>
    <row r="395" spans="1:11" ht="27" x14ac:dyDescent="0.3">
      <c r="A395" s="260"/>
      <c r="B395" s="260"/>
      <c r="C395" s="60" t="s">
        <v>815</v>
      </c>
      <c r="D395" s="263"/>
      <c r="E395" s="264" t="s">
        <v>816</v>
      </c>
      <c r="F395" s="284"/>
      <c r="G395" s="284">
        <f>G396</f>
        <v>63.787179999999999</v>
      </c>
      <c r="H395" s="284">
        <f>H396</f>
        <v>33.451720000000002</v>
      </c>
      <c r="I395" s="284">
        <f>I396</f>
        <v>33.451720000000002</v>
      </c>
      <c r="J395" s="301">
        <f t="shared" si="194"/>
        <v>52.442700868732558</v>
      </c>
      <c r="K395" s="301">
        <f t="shared" si="197"/>
        <v>100</v>
      </c>
    </row>
    <row r="396" spans="1:11" x14ac:dyDescent="0.3">
      <c r="A396" s="260"/>
      <c r="B396" s="260"/>
      <c r="C396" s="269"/>
      <c r="D396" s="6" t="s">
        <v>12</v>
      </c>
      <c r="E396" s="5" t="s">
        <v>11</v>
      </c>
      <c r="F396" s="284"/>
      <c r="G396" s="284">
        <v>63.787179999999999</v>
      </c>
      <c r="H396" s="271">
        <v>33.451720000000002</v>
      </c>
      <c r="I396" s="271">
        <v>33.451720000000002</v>
      </c>
      <c r="J396" s="301">
        <f t="shared" si="194"/>
        <v>52.442700868732558</v>
      </c>
      <c r="K396" s="301">
        <f t="shared" si="197"/>
        <v>100</v>
      </c>
    </row>
    <row r="397" spans="1:11" x14ac:dyDescent="0.3">
      <c r="A397" s="68"/>
      <c r="B397" s="50" t="s">
        <v>120</v>
      </c>
      <c r="C397" s="50"/>
      <c r="D397" s="67"/>
      <c r="E397" s="66" t="s">
        <v>119</v>
      </c>
      <c r="F397" s="276">
        <f t="shared" ref="F397:I400" si="201">F398</f>
        <v>22202.25662</v>
      </c>
      <c r="G397" s="276">
        <f t="shared" si="201"/>
        <v>52055.671430000002</v>
      </c>
      <c r="H397" s="276">
        <f t="shared" si="201"/>
        <v>3056.35934</v>
      </c>
      <c r="I397" s="276">
        <f>I398</f>
        <v>3056.35934</v>
      </c>
      <c r="J397" s="296">
        <f t="shared" si="194"/>
        <v>5.871328245395758</v>
      </c>
      <c r="K397" s="296">
        <f t="shared" si="197"/>
        <v>100</v>
      </c>
    </row>
    <row r="398" spans="1:11" x14ac:dyDescent="0.3">
      <c r="A398" s="68"/>
      <c r="B398" s="50" t="s">
        <v>118</v>
      </c>
      <c r="C398" s="50"/>
      <c r="D398" s="67"/>
      <c r="E398" s="66" t="s">
        <v>117</v>
      </c>
      <c r="F398" s="276">
        <f t="shared" si="201"/>
        <v>22202.25662</v>
      </c>
      <c r="G398" s="276">
        <f t="shared" si="201"/>
        <v>52055.671430000002</v>
      </c>
      <c r="H398" s="276">
        <f t="shared" si="201"/>
        <v>3056.35934</v>
      </c>
      <c r="I398" s="276">
        <f t="shared" si="201"/>
        <v>3056.35934</v>
      </c>
      <c r="J398" s="296">
        <f t="shared" si="194"/>
        <v>5.871328245395758</v>
      </c>
      <c r="K398" s="296">
        <f t="shared" si="197"/>
        <v>100</v>
      </c>
    </row>
    <row r="399" spans="1:11" x14ac:dyDescent="0.3">
      <c r="A399" s="15"/>
      <c r="B399" s="17"/>
      <c r="C399" s="16" t="s">
        <v>36</v>
      </c>
      <c r="D399" s="17"/>
      <c r="E399" s="21" t="s">
        <v>35</v>
      </c>
      <c r="F399" s="281">
        <f t="shared" si="201"/>
        <v>22202.25662</v>
      </c>
      <c r="G399" s="281">
        <f t="shared" si="201"/>
        <v>52055.671430000002</v>
      </c>
      <c r="H399" s="281">
        <f t="shared" si="201"/>
        <v>3056.35934</v>
      </c>
      <c r="I399" s="281">
        <f t="shared" si="201"/>
        <v>3056.35934</v>
      </c>
      <c r="J399" s="302">
        <f t="shared" si="194"/>
        <v>5.871328245395758</v>
      </c>
      <c r="K399" s="302">
        <f t="shared" si="197"/>
        <v>100</v>
      </c>
    </row>
    <row r="400" spans="1:11" ht="26.4" x14ac:dyDescent="0.3">
      <c r="A400" s="44"/>
      <c r="B400" s="25"/>
      <c r="C400" s="26" t="s">
        <v>267</v>
      </c>
      <c r="D400" s="25"/>
      <c r="E400" s="24" t="s">
        <v>266</v>
      </c>
      <c r="F400" s="277">
        <f t="shared" si="201"/>
        <v>22202.25662</v>
      </c>
      <c r="G400" s="277">
        <f t="shared" si="201"/>
        <v>52055.671430000002</v>
      </c>
      <c r="H400" s="277">
        <f t="shared" si="201"/>
        <v>3056.35934</v>
      </c>
      <c r="I400" s="277">
        <f t="shared" si="201"/>
        <v>3056.35934</v>
      </c>
      <c r="J400" s="297">
        <f t="shared" si="194"/>
        <v>5.871328245395758</v>
      </c>
      <c r="K400" s="297">
        <f t="shared" si="197"/>
        <v>100</v>
      </c>
    </row>
    <row r="401" spans="1:11" ht="27" x14ac:dyDescent="0.3">
      <c r="A401" s="23"/>
      <c r="B401" s="23"/>
      <c r="C401" s="23" t="s">
        <v>265</v>
      </c>
      <c r="D401" s="23"/>
      <c r="E401" s="64" t="s">
        <v>91</v>
      </c>
      <c r="F401" s="278">
        <f t="shared" ref="F401:I404" si="202">F402</f>
        <v>22202.25662</v>
      </c>
      <c r="G401" s="278">
        <f t="shared" si="202"/>
        <v>52055.671430000002</v>
      </c>
      <c r="H401" s="278">
        <f t="shared" si="202"/>
        <v>3056.35934</v>
      </c>
      <c r="I401" s="278">
        <f t="shared" si="202"/>
        <v>3056.35934</v>
      </c>
      <c r="J401" s="298">
        <f t="shared" si="194"/>
        <v>5.871328245395758</v>
      </c>
      <c r="K401" s="298">
        <f t="shared" si="197"/>
        <v>100</v>
      </c>
    </row>
    <row r="402" spans="1:11" x14ac:dyDescent="0.3">
      <c r="A402" s="104"/>
      <c r="B402" s="104"/>
      <c r="C402" s="136" t="s">
        <v>606</v>
      </c>
      <c r="D402" s="136"/>
      <c r="E402" s="139" t="s">
        <v>607</v>
      </c>
      <c r="F402" s="279">
        <f>F403+F408</f>
        <v>22202.25662</v>
      </c>
      <c r="G402" s="279">
        <f t="shared" ref="G402:I402" si="203">G403+G408</f>
        <v>52055.671430000002</v>
      </c>
      <c r="H402" s="279">
        <f t="shared" si="203"/>
        <v>3056.35934</v>
      </c>
      <c r="I402" s="279">
        <f t="shared" si="203"/>
        <v>3056.35934</v>
      </c>
      <c r="J402" s="299">
        <f t="shared" si="194"/>
        <v>5.871328245395758</v>
      </c>
      <c r="K402" s="299">
        <f t="shared" si="197"/>
        <v>100</v>
      </c>
    </row>
    <row r="403" spans="1:11" s="18" customFormat="1" ht="27" x14ac:dyDescent="0.3">
      <c r="A403" s="49"/>
      <c r="B403" s="49"/>
      <c r="C403" s="28" t="s">
        <v>608</v>
      </c>
      <c r="D403" s="17"/>
      <c r="E403" s="9" t="s">
        <v>685</v>
      </c>
      <c r="F403" s="280">
        <f t="shared" si="202"/>
        <v>16825.58455</v>
      </c>
      <c r="G403" s="280">
        <f t="shared" si="202"/>
        <v>46678.999360000002</v>
      </c>
      <c r="H403" s="280">
        <f t="shared" si="202"/>
        <v>3056.35934</v>
      </c>
      <c r="I403" s="280">
        <f t="shared" si="202"/>
        <v>3056.35934</v>
      </c>
      <c r="J403" s="300">
        <f t="shared" si="194"/>
        <v>6.5476110925784843</v>
      </c>
      <c r="K403" s="300">
        <f t="shared" si="197"/>
        <v>100</v>
      </c>
    </row>
    <row r="404" spans="1:11" x14ac:dyDescent="0.3">
      <c r="A404" s="65"/>
      <c r="B404" s="65"/>
      <c r="C404" s="49"/>
      <c r="D404" s="65"/>
      <c r="E404" s="63" t="s">
        <v>264</v>
      </c>
      <c r="F404" s="282">
        <f>F405</f>
        <v>16825.58455</v>
      </c>
      <c r="G404" s="282">
        <f t="shared" si="202"/>
        <v>46678.999360000002</v>
      </c>
      <c r="H404" s="282">
        <f t="shared" si="202"/>
        <v>3056.35934</v>
      </c>
      <c r="I404" s="282">
        <f t="shared" si="202"/>
        <v>3056.35934</v>
      </c>
      <c r="J404" s="303">
        <f t="shared" si="194"/>
        <v>6.5476110925784843</v>
      </c>
      <c r="K404" s="303">
        <f t="shared" si="197"/>
        <v>100</v>
      </c>
    </row>
    <row r="405" spans="1:11" ht="27" x14ac:dyDescent="0.3">
      <c r="A405" s="65"/>
      <c r="B405" s="65"/>
      <c r="C405" s="65"/>
      <c r="D405" s="60" t="s">
        <v>245</v>
      </c>
      <c r="E405" s="5" t="s">
        <v>244</v>
      </c>
      <c r="F405" s="282">
        <f>F406+F407</f>
        <v>16825.58455</v>
      </c>
      <c r="G405" s="282">
        <f t="shared" ref="G405:I405" si="204">G406+G407</f>
        <v>46678.999360000002</v>
      </c>
      <c r="H405" s="282">
        <f t="shared" si="204"/>
        <v>3056.35934</v>
      </c>
      <c r="I405" s="282">
        <f t="shared" si="204"/>
        <v>3056.35934</v>
      </c>
      <c r="J405" s="303">
        <f t="shared" si="194"/>
        <v>6.5476110925784843</v>
      </c>
      <c r="K405" s="303">
        <f t="shared" si="197"/>
        <v>100</v>
      </c>
    </row>
    <row r="406" spans="1:11" x14ac:dyDescent="0.3">
      <c r="A406" s="65"/>
      <c r="B406" s="65"/>
      <c r="C406" s="65"/>
      <c r="D406" s="60"/>
      <c r="E406" s="5" t="s">
        <v>148</v>
      </c>
      <c r="F406" s="284">
        <v>16808.758959999999</v>
      </c>
      <c r="G406" s="284">
        <v>46662.173770000001</v>
      </c>
      <c r="H406" s="271">
        <v>3056.35934</v>
      </c>
      <c r="I406" s="271">
        <v>3056.35934</v>
      </c>
      <c r="J406" s="301">
        <f t="shared" si="194"/>
        <v>6.5499720503055334</v>
      </c>
      <c r="K406" s="301">
        <f t="shared" si="197"/>
        <v>100</v>
      </c>
    </row>
    <row r="407" spans="1:11" x14ac:dyDescent="0.3">
      <c r="A407" s="65"/>
      <c r="B407" s="65"/>
      <c r="C407" s="65"/>
      <c r="D407" s="60"/>
      <c r="E407" s="5" t="s">
        <v>147</v>
      </c>
      <c r="F407" s="282">
        <v>16.825589999999998</v>
      </c>
      <c r="G407" s="282">
        <v>16.825589999999998</v>
      </c>
      <c r="H407" s="282">
        <v>0</v>
      </c>
      <c r="I407" s="282">
        <v>0</v>
      </c>
      <c r="J407" s="303">
        <f t="shared" si="194"/>
        <v>0</v>
      </c>
      <c r="K407" s="303"/>
    </row>
    <row r="408" spans="1:11" ht="27" x14ac:dyDescent="0.3">
      <c r="A408" s="7"/>
      <c r="B408" s="7"/>
      <c r="C408" s="28" t="s">
        <v>630</v>
      </c>
      <c r="D408" s="17"/>
      <c r="E408" s="9" t="s">
        <v>660</v>
      </c>
      <c r="F408" s="282">
        <f>F410</f>
        <v>5376.6720700000005</v>
      </c>
      <c r="G408" s="282">
        <f t="shared" ref="G408:I408" si="205">G410</f>
        <v>5376.6720700000005</v>
      </c>
      <c r="H408" s="282">
        <f t="shared" ref="H408" si="206">H410</f>
        <v>0</v>
      </c>
      <c r="I408" s="282">
        <f t="shared" si="205"/>
        <v>0</v>
      </c>
      <c r="J408" s="303">
        <f t="shared" si="194"/>
        <v>0</v>
      </c>
      <c r="K408" s="303"/>
    </row>
    <row r="409" spans="1:11" x14ac:dyDescent="0.3">
      <c r="A409" s="153"/>
      <c r="B409" s="153"/>
      <c r="C409" s="159"/>
      <c r="D409" s="155"/>
      <c r="E409" s="97" t="s">
        <v>623</v>
      </c>
      <c r="F409" s="282">
        <f>F410</f>
        <v>5376.6720700000005</v>
      </c>
      <c r="G409" s="282">
        <f t="shared" ref="G409:I409" si="207">G410</f>
        <v>5376.6720700000005</v>
      </c>
      <c r="H409" s="282">
        <f t="shared" si="207"/>
        <v>0</v>
      </c>
      <c r="I409" s="282">
        <f t="shared" si="207"/>
        <v>0</v>
      </c>
      <c r="J409" s="303">
        <f t="shared" si="194"/>
        <v>0</v>
      </c>
      <c r="K409" s="303"/>
    </row>
    <row r="410" spans="1:11" x14ac:dyDescent="0.3">
      <c r="A410" s="7"/>
      <c r="B410" s="7"/>
      <c r="C410" s="17"/>
      <c r="D410" s="6" t="s">
        <v>12</v>
      </c>
      <c r="E410" s="5" t="s">
        <v>11</v>
      </c>
      <c r="F410" s="282">
        <f>F411+F412</f>
        <v>5376.6720700000005</v>
      </c>
      <c r="G410" s="282">
        <f t="shared" ref="G410:I410" si="208">G411+G412</f>
        <v>5376.6720700000005</v>
      </c>
      <c r="H410" s="282">
        <f t="shared" si="208"/>
        <v>0</v>
      </c>
      <c r="I410" s="282">
        <f t="shared" si="208"/>
        <v>0</v>
      </c>
      <c r="J410" s="303">
        <f t="shared" si="194"/>
        <v>0</v>
      </c>
      <c r="K410" s="303"/>
    </row>
    <row r="411" spans="1:11" x14ac:dyDescent="0.3">
      <c r="A411" s="153"/>
      <c r="B411" s="153"/>
      <c r="C411" s="155"/>
      <c r="D411" s="158"/>
      <c r="E411" s="5" t="s">
        <v>99</v>
      </c>
      <c r="F411" s="282">
        <v>4000</v>
      </c>
      <c r="G411" s="282">
        <v>4000</v>
      </c>
      <c r="H411" s="282">
        <v>0</v>
      </c>
      <c r="I411" s="282">
        <v>0</v>
      </c>
      <c r="J411" s="303">
        <f t="shared" si="194"/>
        <v>0</v>
      </c>
      <c r="K411" s="303"/>
    </row>
    <row r="412" spans="1:11" x14ac:dyDescent="0.3">
      <c r="A412" s="7"/>
      <c r="B412" s="7"/>
      <c r="C412" s="17"/>
      <c r="D412" s="45"/>
      <c r="E412" s="5" t="s">
        <v>96</v>
      </c>
      <c r="F412" s="282">
        <v>1376.6720700000001</v>
      </c>
      <c r="G412" s="282">
        <v>1376.6720700000001</v>
      </c>
      <c r="H412" s="282">
        <v>0</v>
      </c>
      <c r="I412" s="282">
        <v>0</v>
      </c>
      <c r="J412" s="303">
        <f t="shared" si="194"/>
        <v>0</v>
      </c>
      <c r="K412" s="303"/>
    </row>
    <row r="413" spans="1:11" x14ac:dyDescent="0.3">
      <c r="A413" s="15"/>
      <c r="B413" s="17">
        <v>1000</v>
      </c>
      <c r="C413" s="16"/>
      <c r="D413" s="15"/>
      <c r="E413" s="14" t="s">
        <v>80</v>
      </c>
      <c r="F413" s="281">
        <f t="shared" ref="F413:I413" si="209">F414+F421+F448+F462</f>
        <v>41719.248870000003</v>
      </c>
      <c r="G413" s="281">
        <f t="shared" si="209"/>
        <v>36842.152369999996</v>
      </c>
      <c r="H413" s="281">
        <f t="shared" si="209"/>
        <v>6765.8547800000006</v>
      </c>
      <c r="I413" s="281">
        <f t="shared" si="209"/>
        <v>6751.5262300000004</v>
      </c>
      <c r="J413" s="302">
        <f t="shared" si="194"/>
        <v>18.325547764407123</v>
      </c>
      <c r="K413" s="302">
        <f t="shared" si="197"/>
        <v>99.788222619818029</v>
      </c>
    </row>
    <row r="414" spans="1:11" x14ac:dyDescent="0.3">
      <c r="A414" s="15"/>
      <c r="B414" s="17" t="s">
        <v>263</v>
      </c>
      <c r="C414" s="16"/>
      <c r="D414" s="15"/>
      <c r="E414" s="21" t="s">
        <v>262</v>
      </c>
      <c r="F414" s="281">
        <f t="shared" ref="F414:I419" si="210">F415</f>
        <v>9491</v>
      </c>
      <c r="G414" s="281">
        <f t="shared" si="210"/>
        <v>9491</v>
      </c>
      <c r="H414" s="281">
        <f t="shared" si="210"/>
        <v>2200</v>
      </c>
      <c r="I414" s="281">
        <f t="shared" si="210"/>
        <v>2186.32645</v>
      </c>
      <c r="J414" s="302">
        <f t="shared" si="194"/>
        <v>23.035786007796862</v>
      </c>
      <c r="K414" s="302">
        <f t="shared" si="197"/>
        <v>99.378474999999995</v>
      </c>
    </row>
    <row r="415" spans="1:11" x14ac:dyDescent="0.3">
      <c r="A415" s="15"/>
      <c r="B415" s="17"/>
      <c r="C415" s="16" t="s">
        <v>36</v>
      </c>
      <c r="D415" s="17"/>
      <c r="E415" s="21" t="s">
        <v>35</v>
      </c>
      <c r="F415" s="281">
        <f t="shared" si="210"/>
        <v>9491</v>
      </c>
      <c r="G415" s="281">
        <f t="shared" si="210"/>
        <v>9491</v>
      </c>
      <c r="H415" s="281">
        <f t="shared" si="210"/>
        <v>2200</v>
      </c>
      <c r="I415" s="281">
        <f t="shared" si="210"/>
        <v>2186.32645</v>
      </c>
      <c r="J415" s="302">
        <f t="shared" si="194"/>
        <v>23.035786007796862</v>
      </c>
      <c r="K415" s="302">
        <f t="shared" si="197"/>
        <v>99.378474999999995</v>
      </c>
    </row>
    <row r="416" spans="1:11" ht="26.4" x14ac:dyDescent="0.3">
      <c r="A416" s="44"/>
      <c r="B416" s="25"/>
      <c r="C416" s="26" t="s">
        <v>34</v>
      </c>
      <c r="D416" s="25"/>
      <c r="E416" s="24" t="s">
        <v>33</v>
      </c>
      <c r="F416" s="277">
        <f t="shared" si="210"/>
        <v>9491</v>
      </c>
      <c r="G416" s="277">
        <f t="shared" si="210"/>
        <v>9491</v>
      </c>
      <c r="H416" s="277">
        <f t="shared" si="210"/>
        <v>2200</v>
      </c>
      <c r="I416" s="277">
        <f t="shared" si="210"/>
        <v>2186.32645</v>
      </c>
      <c r="J416" s="297">
        <f t="shared" si="194"/>
        <v>23.035786007796862</v>
      </c>
      <c r="K416" s="297">
        <f t="shared" si="197"/>
        <v>99.378474999999995</v>
      </c>
    </row>
    <row r="417" spans="1:11" ht="27" x14ac:dyDescent="0.3">
      <c r="A417" s="23"/>
      <c r="B417" s="23"/>
      <c r="C417" s="23" t="s">
        <v>32</v>
      </c>
      <c r="D417" s="23"/>
      <c r="E417" s="64" t="s">
        <v>31</v>
      </c>
      <c r="F417" s="278">
        <f t="shared" si="210"/>
        <v>9491</v>
      </c>
      <c r="G417" s="278">
        <f t="shared" si="210"/>
        <v>9491</v>
      </c>
      <c r="H417" s="278">
        <f t="shared" si="210"/>
        <v>2200</v>
      </c>
      <c r="I417" s="278">
        <f t="shared" si="210"/>
        <v>2186.32645</v>
      </c>
      <c r="J417" s="298">
        <f t="shared" si="194"/>
        <v>23.035786007796862</v>
      </c>
      <c r="K417" s="298">
        <f t="shared" si="197"/>
        <v>99.378474999999995</v>
      </c>
    </row>
    <row r="418" spans="1:11" ht="40.200000000000003" x14ac:dyDescent="0.3">
      <c r="A418" s="104"/>
      <c r="B418" s="104"/>
      <c r="C418" s="104" t="s">
        <v>30</v>
      </c>
      <c r="D418" s="104"/>
      <c r="E418" s="105" t="s">
        <v>29</v>
      </c>
      <c r="F418" s="279">
        <f t="shared" si="210"/>
        <v>9491</v>
      </c>
      <c r="G418" s="279">
        <f t="shared" si="210"/>
        <v>9491</v>
      </c>
      <c r="H418" s="279">
        <f t="shared" si="210"/>
        <v>2200</v>
      </c>
      <c r="I418" s="279">
        <f t="shared" si="210"/>
        <v>2186.32645</v>
      </c>
      <c r="J418" s="299">
        <f t="shared" si="194"/>
        <v>23.035786007796862</v>
      </c>
      <c r="K418" s="299">
        <f t="shared" si="197"/>
        <v>99.378474999999995</v>
      </c>
    </row>
    <row r="419" spans="1:11" ht="27" x14ac:dyDescent="0.3">
      <c r="A419" s="7"/>
      <c r="B419" s="7"/>
      <c r="C419" s="6" t="s">
        <v>261</v>
      </c>
      <c r="D419" s="6"/>
      <c r="E419" s="51" t="s">
        <v>260</v>
      </c>
      <c r="F419" s="280">
        <f t="shared" si="210"/>
        <v>9491</v>
      </c>
      <c r="G419" s="280">
        <f t="shared" si="210"/>
        <v>9491</v>
      </c>
      <c r="H419" s="280">
        <f t="shared" si="210"/>
        <v>2200</v>
      </c>
      <c r="I419" s="280">
        <f t="shared" si="210"/>
        <v>2186.32645</v>
      </c>
      <c r="J419" s="300">
        <f t="shared" si="194"/>
        <v>23.035786007796862</v>
      </c>
      <c r="K419" s="300">
        <f t="shared" si="197"/>
        <v>99.378474999999995</v>
      </c>
    </row>
    <row r="420" spans="1:11" x14ac:dyDescent="0.3">
      <c r="A420" s="7"/>
      <c r="B420" s="7"/>
      <c r="C420" s="6"/>
      <c r="D420" s="6" t="s">
        <v>71</v>
      </c>
      <c r="E420" s="5" t="s">
        <v>70</v>
      </c>
      <c r="F420" s="284">
        <v>9491</v>
      </c>
      <c r="G420" s="284">
        <v>9491</v>
      </c>
      <c r="H420" s="284">
        <v>2200</v>
      </c>
      <c r="I420" s="271">
        <v>2186.32645</v>
      </c>
      <c r="J420" s="301">
        <f t="shared" si="194"/>
        <v>23.035786007796862</v>
      </c>
      <c r="K420" s="301">
        <f t="shared" si="197"/>
        <v>99.378474999999995</v>
      </c>
    </row>
    <row r="421" spans="1:11" x14ac:dyDescent="0.3">
      <c r="A421" s="15"/>
      <c r="B421" s="17" t="s">
        <v>259</v>
      </c>
      <c r="C421" s="16"/>
      <c r="D421" s="15"/>
      <c r="E421" s="14" t="s">
        <v>79</v>
      </c>
      <c r="F421" s="281">
        <f t="shared" ref="F421:I421" si="211">F422</f>
        <v>19552.944750000002</v>
      </c>
      <c r="G421" s="281">
        <f t="shared" si="211"/>
        <v>19358.878249999998</v>
      </c>
      <c r="H421" s="281">
        <f t="shared" si="211"/>
        <v>2637.58</v>
      </c>
      <c r="I421" s="281">
        <f t="shared" si="211"/>
        <v>2636.9249999999997</v>
      </c>
      <c r="J421" s="302">
        <f t="shared" si="194"/>
        <v>13.621269610495123</v>
      </c>
      <c r="K421" s="302">
        <f t="shared" si="197"/>
        <v>99.975166630016901</v>
      </c>
    </row>
    <row r="422" spans="1:11" x14ac:dyDescent="0.3">
      <c r="A422" s="15"/>
      <c r="B422" s="17"/>
      <c r="C422" s="16" t="s">
        <v>36</v>
      </c>
      <c r="D422" s="17"/>
      <c r="E422" s="21" t="s">
        <v>35</v>
      </c>
      <c r="F422" s="281">
        <f>F433+F437+F423</f>
        <v>19552.944750000002</v>
      </c>
      <c r="G422" s="281">
        <f t="shared" ref="G422:I422" si="212">G433+G437+G423</f>
        <v>19358.878249999998</v>
      </c>
      <c r="H422" s="281">
        <f t="shared" si="212"/>
        <v>2637.58</v>
      </c>
      <c r="I422" s="281">
        <f t="shared" si="212"/>
        <v>2636.9249999999997</v>
      </c>
      <c r="J422" s="302">
        <f t="shared" si="194"/>
        <v>13.621269610495123</v>
      </c>
      <c r="K422" s="302">
        <f t="shared" si="197"/>
        <v>99.975166630016901</v>
      </c>
    </row>
    <row r="423" spans="1:11" ht="26.4" x14ac:dyDescent="0.3">
      <c r="A423" s="44"/>
      <c r="B423" s="25"/>
      <c r="C423" s="26" t="s">
        <v>241</v>
      </c>
      <c r="D423" s="25"/>
      <c r="E423" s="24" t="s">
        <v>240</v>
      </c>
      <c r="F423" s="277">
        <f>F424+F427</f>
        <v>4110.5702199999996</v>
      </c>
      <c r="G423" s="277">
        <f t="shared" ref="G423:I423" si="213">G424+G427</f>
        <v>4087.1152200000001</v>
      </c>
      <c r="H423" s="277">
        <f t="shared" si="213"/>
        <v>0</v>
      </c>
      <c r="I423" s="277">
        <f t="shared" si="213"/>
        <v>0</v>
      </c>
      <c r="J423" s="297">
        <f t="shared" si="194"/>
        <v>0</v>
      </c>
      <c r="K423" s="297"/>
    </row>
    <row r="424" spans="1:11" ht="27" x14ac:dyDescent="0.3">
      <c r="A424" s="104"/>
      <c r="B424" s="104"/>
      <c r="C424" s="104" t="s">
        <v>639</v>
      </c>
      <c r="D424" s="104"/>
      <c r="E424" s="105" t="s">
        <v>632</v>
      </c>
      <c r="F424" s="292">
        <f t="shared" ref="F424:I425" si="214">F425</f>
        <v>2368.9870000000001</v>
      </c>
      <c r="G424" s="292">
        <f t="shared" si="214"/>
        <v>2345.5320000000002</v>
      </c>
      <c r="H424" s="292">
        <f t="shared" si="214"/>
        <v>0</v>
      </c>
      <c r="I424" s="292">
        <f t="shared" si="214"/>
        <v>0</v>
      </c>
      <c r="J424" s="312">
        <f t="shared" si="194"/>
        <v>0</v>
      </c>
      <c r="K424" s="312"/>
    </row>
    <row r="425" spans="1:11" ht="27" x14ac:dyDescent="0.3">
      <c r="A425" s="154"/>
      <c r="B425" s="155"/>
      <c r="C425" s="6" t="s">
        <v>659</v>
      </c>
      <c r="D425" s="6"/>
      <c r="E425" s="5" t="s">
        <v>631</v>
      </c>
      <c r="F425" s="284">
        <f t="shared" si="214"/>
        <v>2368.9870000000001</v>
      </c>
      <c r="G425" s="284">
        <f t="shared" si="214"/>
        <v>2345.5320000000002</v>
      </c>
      <c r="H425" s="284">
        <f t="shared" si="214"/>
        <v>0</v>
      </c>
      <c r="I425" s="284">
        <f t="shared" si="214"/>
        <v>0</v>
      </c>
      <c r="J425" s="301">
        <f t="shared" si="194"/>
        <v>0</v>
      </c>
      <c r="K425" s="301"/>
    </row>
    <row r="426" spans="1:11" x14ac:dyDescent="0.3">
      <c r="A426" s="154"/>
      <c r="B426" s="155"/>
      <c r="C426" s="6"/>
      <c r="D426" s="6" t="s">
        <v>71</v>
      </c>
      <c r="E426" s="5" t="s">
        <v>70</v>
      </c>
      <c r="F426" s="284">
        <v>2368.9870000000001</v>
      </c>
      <c r="G426" s="271">
        <v>2345.5320000000002</v>
      </c>
      <c r="H426" s="284">
        <v>0</v>
      </c>
      <c r="I426" s="284">
        <v>0</v>
      </c>
      <c r="J426" s="301">
        <f t="shared" si="194"/>
        <v>0</v>
      </c>
      <c r="K426" s="301"/>
    </row>
    <row r="427" spans="1:11" ht="27" x14ac:dyDescent="0.3">
      <c r="A427" s="104"/>
      <c r="B427" s="104"/>
      <c r="C427" s="104" t="s">
        <v>529</v>
      </c>
      <c r="D427" s="104"/>
      <c r="E427" s="105" t="s">
        <v>530</v>
      </c>
      <c r="F427" s="292">
        <f t="shared" ref="F427:I428" si="215">F428</f>
        <v>1741.58322</v>
      </c>
      <c r="G427" s="292">
        <f t="shared" si="215"/>
        <v>1741.58322</v>
      </c>
      <c r="H427" s="292">
        <f t="shared" si="215"/>
        <v>0</v>
      </c>
      <c r="I427" s="292">
        <f t="shared" si="215"/>
        <v>0</v>
      </c>
      <c r="J427" s="312">
        <f t="shared" si="194"/>
        <v>0</v>
      </c>
      <c r="K427" s="312"/>
    </row>
    <row r="428" spans="1:11" ht="27" x14ac:dyDescent="0.3">
      <c r="A428" s="154"/>
      <c r="B428" s="155"/>
      <c r="C428" s="6" t="s">
        <v>674</v>
      </c>
      <c r="D428" s="6"/>
      <c r="E428" s="172" t="s">
        <v>689</v>
      </c>
      <c r="F428" s="284">
        <f t="shared" si="215"/>
        <v>1741.58322</v>
      </c>
      <c r="G428" s="284">
        <f t="shared" si="215"/>
        <v>1741.58322</v>
      </c>
      <c r="H428" s="284">
        <f t="shared" si="215"/>
        <v>0</v>
      </c>
      <c r="I428" s="284">
        <f t="shared" si="215"/>
        <v>0</v>
      </c>
      <c r="J428" s="301">
        <f t="shared" si="194"/>
        <v>0</v>
      </c>
      <c r="K428" s="301"/>
    </row>
    <row r="429" spans="1:11" x14ac:dyDescent="0.3">
      <c r="A429" s="154"/>
      <c r="B429" s="155"/>
      <c r="C429" s="6"/>
      <c r="D429" s="6" t="s">
        <v>71</v>
      </c>
      <c r="E429" s="5" t="s">
        <v>70</v>
      </c>
      <c r="F429" s="284">
        <f>F431+F432</f>
        <v>1741.58322</v>
      </c>
      <c r="G429" s="284">
        <f t="shared" ref="G429:I429" si="216">G431+G432</f>
        <v>1741.58322</v>
      </c>
      <c r="H429" s="284">
        <f t="shared" ref="H429" si="217">H431+H432</f>
        <v>0</v>
      </c>
      <c r="I429" s="284">
        <f t="shared" si="216"/>
        <v>0</v>
      </c>
      <c r="J429" s="301">
        <f t="shared" si="194"/>
        <v>0</v>
      </c>
      <c r="K429" s="301"/>
    </row>
    <row r="430" spans="1:11" x14ac:dyDescent="0.3">
      <c r="A430" s="154"/>
      <c r="B430" s="155"/>
      <c r="C430" s="6"/>
      <c r="D430" s="6"/>
      <c r="E430" s="5" t="s">
        <v>296</v>
      </c>
      <c r="F430" s="284">
        <v>0</v>
      </c>
      <c r="G430" s="284">
        <v>0</v>
      </c>
      <c r="H430" s="284">
        <v>0</v>
      </c>
      <c r="I430" s="284">
        <v>0</v>
      </c>
      <c r="J430" s="301"/>
      <c r="K430" s="301"/>
    </row>
    <row r="431" spans="1:11" x14ac:dyDescent="0.3">
      <c r="A431" s="154"/>
      <c r="B431" s="155"/>
      <c r="C431" s="6"/>
      <c r="D431" s="6"/>
      <c r="E431" s="73" t="s">
        <v>292</v>
      </c>
      <c r="F431" s="284">
        <v>1718.6676500000001</v>
      </c>
      <c r="G431" s="284">
        <v>1718.6676500000001</v>
      </c>
      <c r="H431" s="284">
        <v>0</v>
      </c>
      <c r="I431" s="284">
        <v>0</v>
      </c>
      <c r="J431" s="301">
        <f t="shared" si="194"/>
        <v>0</v>
      </c>
      <c r="K431" s="301"/>
    </row>
    <row r="432" spans="1:11" x14ac:dyDescent="0.3">
      <c r="A432" s="154"/>
      <c r="B432" s="155"/>
      <c r="C432" s="6"/>
      <c r="D432" s="6"/>
      <c r="E432" s="73" t="s">
        <v>287</v>
      </c>
      <c r="F432" s="284">
        <v>22.915569999999999</v>
      </c>
      <c r="G432" s="284">
        <v>22.915569999999999</v>
      </c>
      <c r="H432" s="284">
        <v>0</v>
      </c>
      <c r="I432" s="284">
        <v>0</v>
      </c>
      <c r="J432" s="301">
        <f t="shared" si="194"/>
        <v>0</v>
      </c>
      <c r="K432" s="301"/>
    </row>
    <row r="433" spans="1:11" ht="26.4" x14ac:dyDescent="0.3">
      <c r="A433" s="44"/>
      <c r="B433" s="25"/>
      <c r="C433" s="26" t="s">
        <v>258</v>
      </c>
      <c r="D433" s="25"/>
      <c r="E433" s="24" t="s">
        <v>257</v>
      </c>
      <c r="F433" s="277">
        <f t="shared" ref="F433:I435" si="218">F434</f>
        <v>1504.4</v>
      </c>
      <c r="G433" s="277">
        <f t="shared" si="218"/>
        <v>1504.4</v>
      </c>
      <c r="H433" s="277">
        <f t="shared" si="218"/>
        <v>36</v>
      </c>
      <c r="I433" s="277">
        <f t="shared" si="218"/>
        <v>35.344999999999999</v>
      </c>
      <c r="J433" s="297">
        <f t="shared" si="194"/>
        <v>2.3494416378622702</v>
      </c>
      <c r="K433" s="297">
        <f t="shared" si="197"/>
        <v>98.180555555555543</v>
      </c>
    </row>
    <row r="434" spans="1:11" ht="27" x14ac:dyDescent="0.3">
      <c r="A434" s="104"/>
      <c r="B434" s="104"/>
      <c r="C434" s="104" t="s">
        <v>256</v>
      </c>
      <c r="D434" s="104"/>
      <c r="E434" s="105" t="s">
        <v>255</v>
      </c>
      <c r="F434" s="279">
        <f t="shared" si="218"/>
        <v>1504.4</v>
      </c>
      <c r="G434" s="279">
        <f t="shared" si="218"/>
        <v>1504.4</v>
      </c>
      <c r="H434" s="279">
        <f t="shared" si="218"/>
        <v>36</v>
      </c>
      <c r="I434" s="279">
        <f t="shared" si="218"/>
        <v>35.344999999999999</v>
      </c>
      <c r="J434" s="299">
        <f t="shared" si="194"/>
        <v>2.3494416378622702</v>
      </c>
      <c r="K434" s="299">
        <f t="shared" si="197"/>
        <v>98.180555555555543</v>
      </c>
    </row>
    <row r="435" spans="1:11" ht="27" x14ac:dyDescent="0.3">
      <c r="A435" s="7"/>
      <c r="B435" s="7"/>
      <c r="C435" s="6" t="s">
        <v>254</v>
      </c>
      <c r="D435" s="6"/>
      <c r="E435" s="63" t="s">
        <v>253</v>
      </c>
      <c r="F435" s="280">
        <f t="shared" si="218"/>
        <v>1504.4</v>
      </c>
      <c r="G435" s="280">
        <f t="shared" si="218"/>
        <v>1504.4</v>
      </c>
      <c r="H435" s="280">
        <f t="shared" si="218"/>
        <v>36</v>
      </c>
      <c r="I435" s="280">
        <f t="shared" si="218"/>
        <v>35.344999999999999</v>
      </c>
      <c r="J435" s="300">
        <f t="shared" si="194"/>
        <v>2.3494416378622702</v>
      </c>
      <c r="K435" s="300">
        <f t="shared" si="197"/>
        <v>98.180555555555543</v>
      </c>
    </row>
    <row r="436" spans="1:11" x14ac:dyDescent="0.3">
      <c r="A436" s="7"/>
      <c r="B436" s="7"/>
      <c r="C436" s="6"/>
      <c r="D436" s="6" t="s">
        <v>71</v>
      </c>
      <c r="E436" s="5" t="s">
        <v>70</v>
      </c>
      <c r="F436" s="284">
        <v>1504.4</v>
      </c>
      <c r="G436" s="284">
        <v>1504.4</v>
      </c>
      <c r="H436" s="284">
        <v>36</v>
      </c>
      <c r="I436" s="271">
        <v>35.344999999999999</v>
      </c>
      <c r="J436" s="301">
        <f t="shared" si="194"/>
        <v>2.3494416378622702</v>
      </c>
      <c r="K436" s="301">
        <f t="shared" si="197"/>
        <v>98.180555555555543</v>
      </c>
    </row>
    <row r="437" spans="1:11" ht="40.200000000000003" x14ac:dyDescent="0.3">
      <c r="A437" s="44"/>
      <c r="B437" s="25"/>
      <c r="C437" s="115" t="s">
        <v>315</v>
      </c>
      <c r="D437" s="117"/>
      <c r="E437" s="116" t="s">
        <v>538</v>
      </c>
      <c r="F437" s="277">
        <f t="shared" ref="F437:I437" si="219">F438</f>
        <v>13937.974530000001</v>
      </c>
      <c r="G437" s="277">
        <f t="shared" si="219"/>
        <v>13767.363029999999</v>
      </c>
      <c r="H437" s="277">
        <f t="shared" si="219"/>
        <v>2601.58</v>
      </c>
      <c r="I437" s="277">
        <f t="shared" si="219"/>
        <v>2601.58</v>
      </c>
      <c r="J437" s="297">
        <f t="shared" si="194"/>
        <v>18.896719686485959</v>
      </c>
      <c r="K437" s="297">
        <f t="shared" si="197"/>
        <v>100</v>
      </c>
    </row>
    <row r="438" spans="1:11" x14ac:dyDescent="0.3">
      <c r="A438" s="104"/>
      <c r="B438" s="104"/>
      <c r="C438" s="104" t="s">
        <v>645</v>
      </c>
      <c r="D438" s="108"/>
      <c r="E438" s="105" t="s">
        <v>646</v>
      </c>
      <c r="F438" s="292">
        <f>F439+F442+F445</f>
        <v>13937.974530000001</v>
      </c>
      <c r="G438" s="292">
        <f t="shared" ref="G438:I438" si="220">G439+G442+G445</f>
        <v>13767.363029999999</v>
      </c>
      <c r="H438" s="292">
        <f t="shared" si="220"/>
        <v>2601.58</v>
      </c>
      <c r="I438" s="292">
        <f t="shared" si="220"/>
        <v>2601.58</v>
      </c>
      <c r="J438" s="312">
        <f t="shared" si="194"/>
        <v>18.896719686485959</v>
      </c>
      <c r="K438" s="312">
        <f t="shared" si="197"/>
        <v>100</v>
      </c>
    </row>
    <row r="439" spans="1:11" ht="40.200000000000003" x14ac:dyDescent="0.3">
      <c r="A439" s="7"/>
      <c r="B439" s="7"/>
      <c r="C439" s="102" t="s">
        <v>647</v>
      </c>
      <c r="D439" s="102"/>
      <c r="E439" s="103" t="s">
        <v>652</v>
      </c>
      <c r="F439" s="284">
        <f>F441</f>
        <v>6893.0713400000004</v>
      </c>
      <c r="G439" s="284">
        <f>G441+G440</f>
        <v>6786.20532</v>
      </c>
      <c r="H439" s="284">
        <f t="shared" ref="H439:I439" si="221">H441</f>
        <v>1449.08006</v>
      </c>
      <c r="I439" s="284">
        <f t="shared" si="221"/>
        <v>1449.08006</v>
      </c>
      <c r="J439" s="301">
        <f t="shared" si="194"/>
        <v>21.353318853016962</v>
      </c>
      <c r="K439" s="301">
        <f t="shared" si="197"/>
        <v>100</v>
      </c>
    </row>
    <row r="440" spans="1:11" ht="27" x14ac:dyDescent="0.3">
      <c r="A440" s="260"/>
      <c r="B440" s="260"/>
      <c r="C440" s="270"/>
      <c r="D440" s="270">
        <v>400</v>
      </c>
      <c r="E440" s="5" t="s">
        <v>244</v>
      </c>
      <c r="F440" s="284"/>
      <c r="G440" s="271">
        <v>1168.78513</v>
      </c>
      <c r="H440" s="284">
        <v>0</v>
      </c>
      <c r="I440" s="284">
        <v>0</v>
      </c>
      <c r="J440" s="301">
        <f t="shared" si="194"/>
        <v>0</v>
      </c>
      <c r="K440" s="301"/>
    </row>
    <row r="441" spans="1:11" x14ac:dyDescent="0.3">
      <c r="A441" s="7"/>
      <c r="B441" s="7"/>
      <c r="C441" s="102"/>
      <c r="D441" s="102">
        <v>800</v>
      </c>
      <c r="E441" s="5" t="s">
        <v>21</v>
      </c>
      <c r="F441" s="284">
        <v>6893.0713400000004</v>
      </c>
      <c r="G441" s="271">
        <v>5617.4201899999998</v>
      </c>
      <c r="H441" s="271">
        <v>1449.08006</v>
      </c>
      <c r="I441" s="271">
        <v>1449.08006</v>
      </c>
      <c r="J441" s="301">
        <f t="shared" si="194"/>
        <v>25.796184208893941</v>
      </c>
      <c r="K441" s="301">
        <f t="shared" si="197"/>
        <v>100</v>
      </c>
    </row>
    <row r="442" spans="1:11" ht="27" x14ac:dyDescent="0.3">
      <c r="A442" s="7"/>
      <c r="B442" s="7"/>
      <c r="C442" s="102" t="s">
        <v>648</v>
      </c>
      <c r="D442" s="102"/>
      <c r="E442" s="103" t="s">
        <v>650</v>
      </c>
      <c r="F442" s="284">
        <f>F444</f>
        <v>4111.7108600000001</v>
      </c>
      <c r="G442" s="284">
        <f>G444+G443</f>
        <v>4047.9653799999996</v>
      </c>
      <c r="H442" s="284">
        <f t="shared" ref="H442:I442" si="222">H444</f>
        <v>864.37494000000004</v>
      </c>
      <c r="I442" s="284">
        <f t="shared" si="222"/>
        <v>864.37494000000004</v>
      </c>
      <c r="J442" s="301">
        <f t="shared" si="194"/>
        <v>21.3533184910786</v>
      </c>
      <c r="K442" s="301">
        <f t="shared" si="197"/>
        <v>100</v>
      </c>
    </row>
    <row r="443" spans="1:11" ht="27" x14ac:dyDescent="0.3">
      <c r="A443" s="260"/>
      <c r="B443" s="260"/>
      <c r="C443" s="270"/>
      <c r="D443" s="270">
        <v>400</v>
      </c>
      <c r="E443" s="5" t="s">
        <v>244</v>
      </c>
      <c r="F443" s="284"/>
      <c r="G443" s="271">
        <v>697.17927999999995</v>
      </c>
      <c r="H443" s="284">
        <v>0</v>
      </c>
      <c r="I443" s="284">
        <v>0</v>
      </c>
      <c r="J443" s="301">
        <f t="shared" si="194"/>
        <v>0</v>
      </c>
      <c r="K443" s="301"/>
    </row>
    <row r="444" spans="1:11" x14ac:dyDescent="0.3">
      <c r="A444" s="7"/>
      <c r="B444" s="7"/>
      <c r="C444" s="102"/>
      <c r="D444" s="102">
        <v>800</v>
      </c>
      <c r="E444" s="5" t="s">
        <v>21</v>
      </c>
      <c r="F444" s="284">
        <v>4111.7108600000001</v>
      </c>
      <c r="G444" s="271">
        <v>3350.7860999999998</v>
      </c>
      <c r="H444" s="271">
        <v>864.37494000000004</v>
      </c>
      <c r="I444" s="271">
        <v>864.37494000000004</v>
      </c>
      <c r="J444" s="301">
        <f t="shared" si="194"/>
        <v>25.796183767146463</v>
      </c>
      <c r="K444" s="301">
        <f t="shared" si="197"/>
        <v>100</v>
      </c>
    </row>
    <row r="445" spans="1:11" ht="40.200000000000003" x14ac:dyDescent="0.3">
      <c r="A445" s="7"/>
      <c r="B445" s="7"/>
      <c r="C445" s="102" t="s">
        <v>649</v>
      </c>
      <c r="D445" s="102"/>
      <c r="E445" s="103" t="s">
        <v>651</v>
      </c>
      <c r="F445" s="284">
        <f>F447</f>
        <v>2933.1923299999999</v>
      </c>
      <c r="G445" s="284">
        <f>G447+G446</f>
        <v>2933.1923299999999</v>
      </c>
      <c r="H445" s="284">
        <f t="shared" ref="H445:I445" si="223">H447</f>
        <v>288.125</v>
      </c>
      <c r="I445" s="284">
        <f t="shared" si="223"/>
        <v>288.125</v>
      </c>
      <c r="J445" s="301">
        <f t="shared" si="194"/>
        <v>9.8229153626622221</v>
      </c>
      <c r="K445" s="301">
        <f t="shared" si="197"/>
        <v>100</v>
      </c>
    </row>
    <row r="446" spans="1:11" ht="27" x14ac:dyDescent="0.3">
      <c r="A446" s="260"/>
      <c r="B446" s="260"/>
      <c r="C446" s="270"/>
      <c r="D446" s="270">
        <v>400</v>
      </c>
      <c r="E446" s="5" t="s">
        <v>244</v>
      </c>
      <c r="F446" s="284"/>
      <c r="G446" s="271">
        <v>232.39309</v>
      </c>
      <c r="H446" s="284">
        <v>0</v>
      </c>
      <c r="I446" s="284">
        <v>0</v>
      </c>
      <c r="J446" s="301">
        <f t="shared" si="194"/>
        <v>0</v>
      </c>
      <c r="K446" s="301"/>
    </row>
    <row r="447" spans="1:11" x14ac:dyDescent="0.3">
      <c r="A447" s="7"/>
      <c r="B447" s="7"/>
      <c r="C447" s="102"/>
      <c r="D447" s="102">
        <v>800</v>
      </c>
      <c r="E447" s="5" t="s">
        <v>21</v>
      </c>
      <c r="F447" s="284">
        <v>2933.1923299999999</v>
      </c>
      <c r="G447" s="271">
        <v>2700.7992399999998</v>
      </c>
      <c r="H447" s="271">
        <v>288.125</v>
      </c>
      <c r="I447" s="271">
        <v>288.125</v>
      </c>
      <c r="J447" s="301">
        <f t="shared" si="194"/>
        <v>10.668138369292492</v>
      </c>
      <c r="K447" s="301">
        <f t="shared" si="197"/>
        <v>100</v>
      </c>
    </row>
    <row r="448" spans="1:11" x14ac:dyDescent="0.3">
      <c r="A448" s="7"/>
      <c r="B448" s="17">
        <v>1004</v>
      </c>
      <c r="C448" s="16"/>
      <c r="D448" s="15"/>
      <c r="E448" s="14" t="s">
        <v>160</v>
      </c>
      <c r="F448" s="281">
        <f t="shared" ref="F448:I449" si="224">F449</f>
        <v>12672.445</v>
      </c>
      <c r="G448" s="281">
        <f t="shared" si="224"/>
        <v>7989.415</v>
      </c>
      <c r="H448" s="281">
        <f t="shared" si="224"/>
        <v>1926.1310000000001</v>
      </c>
      <c r="I448" s="281">
        <f t="shared" si="224"/>
        <v>1926.1310000000001</v>
      </c>
      <c r="J448" s="302">
        <f t="shared" si="194"/>
        <v>24.108536106836358</v>
      </c>
      <c r="K448" s="302">
        <f t="shared" si="197"/>
        <v>100</v>
      </c>
    </row>
    <row r="449" spans="1:11" x14ac:dyDescent="0.3">
      <c r="A449" s="7"/>
      <c r="B449" s="17"/>
      <c r="C449" s="16" t="s">
        <v>36</v>
      </c>
      <c r="D449" s="17"/>
      <c r="E449" s="21" t="s">
        <v>159</v>
      </c>
      <c r="F449" s="281">
        <f t="shared" si="224"/>
        <v>12672.445</v>
      </c>
      <c r="G449" s="281">
        <f t="shared" si="224"/>
        <v>7989.415</v>
      </c>
      <c r="H449" s="281">
        <f t="shared" si="224"/>
        <v>1926.1310000000001</v>
      </c>
      <c r="I449" s="281">
        <f t="shared" si="224"/>
        <v>1926.1310000000001</v>
      </c>
      <c r="J449" s="302">
        <f t="shared" si="194"/>
        <v>24.108536106836358</v>
      </c>
      <c r="K449" s="302">
        <f t="shared" si="197"/>
        <v>100</v>
      </c>
    </row>
    <row r="450" spans="1:11" ht="26.4" x14ac:dyDescent="0.3">
      <c r="A450" s="44"/>
      <c r="B450" s="25"/>
      <c r="C450" s="26" t="s">
        <v>241</v>
      </c>
      <c r="D450" s="25"/>
      <c r="E450" s="24" t="s">
        <v>240</v>
      </c>
      <c r="F450" s="277">
        <f>F451+F459</f>
        <v>12672.445</v>
      </c>
      <c r="G450" s="277">
        <f t="shared" ref="G450:I450" si="225">G451+G459</f>
        <v>7989.415</v>
      </c>
      <c r="H450" s="277">
        <f t="shared" si="225"/>
        <v>1926.1310000000001</v>
      </c>
      <c r="I450" s="277">
        <f t="shared" si="225"/>
        <v>1926.1310000000001</v>
      </c>
      <c r="J450" s="297">
        <f t="shared" si="194"/>
        <v>24.108536106836358</v>
      </c>
      <c r="K450" s="297">
        <f t="shared" si="197"/>
        <v>100</v>
      </c>
    </row>
    <row r="451" spans="1:11" x14ac:dyDescent="0.3">
      <c r="A451" s="104"/>
      <c r="B451" s="104"/>
      <c r="C451" s="104" t="s">
        <v>252</v>
      </c>
      <c r="D451" s="104"/>
      <c r="E451" s="105" t="s">
        <v>251</v>
      </c>
      <c r="F451" s="279">
        <f>F454+F452</f>
        <v>8394.1270000000004</v>
      </c>
      <c r="G451" s="279">
        <f t="shared" ref="G451:I451" si="226">G454+G452</f>
        <v>3711.0969999999998</v>
      </c>
      <c r="H451" s="279">
        <f t="shared" si="226"/>
        <v>1926.1310000000001</v>
      </c>
      <c r="I451" s="279">
        <f t="shared" si="226"/>
        <v>1926.1310000000001</v>
      </c>
      <c r="J451" s="299">
        <f t="shared" ref="J451:J514" si="227">I451/G451*100</f>
        <v>51.9019308845875</v>
      </c>
      <c r="K451" s="299">
        <f t="shared" ref="K451:K514" si="228">I451/H451*100</f>
        <v>100</v>
      </c>
    </row>
    <row r="452" spans="1:11" s="18" customFormat="1" ht="53.4" x14ac:dyDescent="0.3">
      <c r="A452" s="49"/>
      <c r="B452" s="49"/>
      <c r="C452" s="6" t="s">
        <v>250</v>
      </c>
      <c r="D452" s="6"/>
      <c r="E452" s="5" t="s">
        <v>621</v>
      </c>
      <c r="F452" s="280">
        <f>F453</f>
        <v>6215.9350000000004</v>
      </c>
      <c r="G452" s="280">
        <f t="shared" ref="G452:I452" si="229">G453</f>
        <v>1784.95</v>
      </c>
      <c r="H452" s="280">
        <f t="shared" si="229"/>
        <v>0</v>
      </c>
      <c r="I452" s="280">
        <f t="shared" si="229"/>
        <v>0</v>
      </c>
      <c r="J452" s="300">
        <f t="shared" si="227"/>
        <v>0</v>
      </c>
      <c r="K452" s="300"/>
    </row>
    <row r="453" spans="1:11" s="18" customFormat="1" x14ac:dyDescent="0.3">
      <c r="A453" s="49"/>
      <c r="B453" s="49"/>
      <c r="C453" s="6"/>
      <c r="D453" s="6" t="s">
        <v>71</v>
      </c>
      <c r="E453" s="5" t="s">
        <v>70</v>
      </c>
      <c r="F453" s="284">
        <v>6215.9350000000004</v>
      </c>
      <c r="G453" s="271">
        <v>1784.95</v>
      </c>
      <c r="H453" s="284">
        <v>0</v>
      </c>
      <c r="I453" s="284">
        <v>0</v>
      </c>
      <c r="J453" s="301">
        <f t="shared" si="227"/>
        <v>0</v>
      </c>
      <c r="K453" s="301"/>
    </row>
    <row r="454" spans="1:11" ht="40.200000000000003" x14ac:dyDescent="0.3">
      <c r="A454" s="6"/>
      <c r="B454" s="6"/>
      <c r="C454" s="6" t="s">
        <v>249</v>
      </c>
      <c r="D454" s="6"/>
      <c r="E454" s="9" t="s">
        <v>248</v>
      </c>
      <c r="F454" s="280">
        <f>F455</f>
        <v>2178.192</v>
      </c>
      <c r="G454" s="280">
        <f t="shared" ref="G454:I454" si="230">G455</f>
        <v>1926.1469999999999</v>
      </c>
      <c r="H454" s="280">
        <f t="shared" si="230"/>
        <v>1926.1310000000001</v>
      </c>
      <c r="I454" s="280">
        <f t="shared" si="230"/>
        <v>1926.1310000000001</v>
      </c>
      <c r="J454" s="300">
        <f t="shared" si="227"/>
        <v>99.99916932612102</v>
      </c>
      <c r="K454" s="300">
        <f t="shared" si="228"/>
        <v>100</v>
      </c>
    </row>
    <row r="455" spans="1:11" x14ac:dyDescent="0.3">
      <c r="A455" s="6"/>
      <c r="B455" s="6"/>
      <c r="C455" s="6"/>
      <c r="D455" s="6" t="s">
        <v>71</v>
      </c>
      <c r="E455" s="5" t="s">
        <v>70</v>
      </c>
      <c r="F455" s="280">
        <f>F458+F457+F456</f>
        <v>2178.192</v>
      </c>
      <c r="G455" s="280">
        <f t="shared" ref="G455:I455" si="231">G458+G457+G456</f>
        <v>1926.1469999999999</v>
      </c>
      <c r="H455" s="280">
        <f t="shared" si="231"/>
        <v>1926.1310000000001</v>
      </c>
      <c r="I455" s="280">
        <f t="shared" si="231"/>
        <v>1926.1310000000001</v>
      </c>
      <c r="J455" s="300">
        <f t="shared" si="227"/>
        <v>99.99916932612102</v>
      </c>
      <c r="K455" s="300">
        <f t="shared" si="228"/>
        <v>100</v>
      </c>
    </row>
    <row r="456" spans="1:11" x14ac:dyDescent="0.3">
      <c r="A456" s="6"/>
      <c r="B456" s="6"/>
      <c r="C456" s="6"/>
      <c r="D456" s="6"/>
      <c r="E456" s="5" t="s">
        <v>100</v>
      </c>
      <c r="F456" s="284">
        <v>943.21400000000006</v>
      </c>
      <c r="G456" s="284">
        <v>754.18100000000004</v>
      </c>
      <c r="H456" s="284">
        <v>754.17424000000005</v>
      </c>
      <c r="I456" s="284">
        <v>754.17424000000005</v>
      </c>
      <c r="J456" s="301">
        <f t="shared" si="227"/>
        <v>99.999103663444188</v>
      </c>
      <c r="K456" s="301">
        <f t="shared" si="228"/>
        <v>100</v>
      </c>
    </row>
    <row r="457" spans="1:11" x14ac:dyDescent="0.3">
      <c r="A457" s="6"/>
      <c r="B457" s="6"/>
      <c r="C457" s="6"/>
      <c r="D457" s="6"/>
      <c r="E457" s="5" t="s">
        <v>99</v>
      </c>
      <c r="F457" s="284">
        <v>314.40499999999997</v>
      </c>
      <c r="G457" s="284">
        <v>251.393</v>
      </c>
      <c r="H457" s="284">
        <v>251.39141000000001</v>
      </c>
      <c r="I457" s="284">
        <v>251.39141000000001</v>
      </c>
      <c r="J457" s="301">
        <f t="shared" si="227"/>
        <v>99.999367524155417</v>
      </c>
      <c r="K457" s="301">
        <f t="shared" si="228"/>
        <v>100</v>
      </c>
    </row>
    <row r="458" spans="1:11" x14ac:dyDescent="0.3">
      <c r="A458" s="6"/>
      <c r="B458" s="6"/>
      <c r="C458" s="6"/>
      <c r="D458" s="6"/>
      <c r="E458" s="5" t="s">
        <v>96</v>
      </c>
      <c r="F458" s="284">
        <v>920.57299999999998</v>
      </c>
      <c r="G458" s="284">
        <v>920.57299999999998</v>
      </c>
      <c r="H458" s="284">
        <v>920.56534999999997</v>
      </c>
      <c r="I458" s="284">
        <v>920.56534999999997</v>
      </c>
      <c r="J458" s="301">
        <f t="shared" si="227"/>
        <v>99.999168995831951</v>
      </c>
      <c r="K458" s="301">
        <f t="shared" si="228"/>
        <v>100</v>
      </c>
    </row>
    <row r="459" spans="1:11" ht="40.200000000000003" x14ac:dyDescent="0.3">
      <c r="A459" s="104"/>
      <c r="B459" s="104"/>
      <c r="C459" s="104" t="s">
        <v>239</v>
      </c>
      <c r="D459" s="104"/>
      <c r="E459" s="105" t="s">
        <v>238</v>
      </c>
      <c r="F459" s="279">
        <f t="shared" ref="F459:I460" si="232">F460</f>
        <v>4278.3180000000002</v>
      </c>
      <c r="G459" s="279">
        <f t="shared" si="232"/>
        <v>4278.3180000000002</v>
      </c>
      <c r="H459" s="279">
        <f t="shared" si="232"/>
        <v>0</v>
      </c>
      <c r="I459" s="279">
        <f t="shared" si="232"/>
        <v>0</v>
      </c>
      <c r="J459" s="299">
        <f t="shared" si="227"/>
        <v>0</v>
      </c>
      <c r="K459" s="299"/>
    </row>
    <row r="460" spans="1:11" ht="57" customHeight="1" x14ac:dyDescent="0.3">
      <c r="A460" s="7"/>
      <c r="B460" s="7"/>
      <c r="C460" s="6" t="s">
        <v>247</v>
      </c>
      <c r="D460" s="6"/>
      <c r="E460" s="62" t="s">
        <v>246</v>
      </c>
      <c r="F460" s="280">
        <f t="shared" si="232"/>
        <v>4278.3180000000002</v>
      </c>
      <c r="G460" s="280">
        <f t="shared" si="232"/>
        <v>4278.3180000000002</v>
      </c>
      <c r="H460" s="280">
        <f t="shared" si="232"/>
        <v>0</v>
      </c>
      <c r="I460" s="280">
        <f t="shared" si="232"/>
        <v>0</v>
      </c>
      <c r="J460" s="300">
        <f t="shared" si="227"/>
        <v>0</v>
      </c>
      <c r="K460" s="300"/>
    </row>
    <row r="461" spans="1:11" ht="27" x14ac:dyDescent="0.3">
      <c r="A461" s="7"/>
      <c r="B461" s="7"/>
      <c r="C461" s="6"/>
      <c r="D461" s="6" t="s">
        <v>245</v>
      </c>
      <c r="E461" s="5" t="s">
        <v>244</v>
      </c>
      <c r="F461" s="284">
        <v>4278.3180000000002</v>
      </c>
      <c r="G461" s="284">
        <v>4278.3180000000002</v>
      </c>
      <c r="H461" s="284">
        <v>0</v>
      </c>
      <c r="I461" s="284">
        <v>0</v>
      </c>
      <c r="J461" s="301">
        <f t="shared" si="227"/>
        <v>0</v>
      </c>
      <c r="K461" s="301"/>
    </row>
    <row r="462" spans="1:11" x14ac:dyDescent="0.3">
      <c r="A462" s="7"/>
      <c r="B462" s="17" t="s">
        <v>243</v>
      </c>
      <c r="C462" s="16"/>
      <c r="D462" s="15"/>
      <c r="E462" s="14" t="s">
        <v>242</v>
      </c>
      <c r="F462" s="281">
        <f t="shared" ref="F462:I466" si="233">F463</f>
        <v>2.8591199999999999</v>
      </c>
      <c r="G462" s="281">
        <f t="shared" si="233"/>
        <v>2.8591199999999999</v>
      </c>
      <c r="H462" s="281">
        <f t="shared" si="233"/>
        <v>2.14378</v>
      </c>
      <c r="I462" s="281">
        <f t="shared" si="233"/>
        <v>2.14378</v>
      </c>
      <c r="J462" s="302">
        <f t="shared" si="227"/>
        <v>74.980413553820753</v>
      </c>
      <c r="K462" s="302">
        <f t="shared" si="228"/>
        <v>100</v>
      </c>
    </row>
    <row r="463" spans="1:11" x14ac:dyDescent="0.3">
      <c r="A463" s="7"/>
      <c r="B463" s="17"/>
      <c r="C463" s="16" t="s">
        <v>36</v>
      </c>
      <c r="D463" s="17"/>
      <c r="E463" s="21" t="s">
        <v>159</v>
      </c>
      <c r="F463" s="281">
        <f t="shared" si="233"/>
        <v>2.8591199999999999</v>
      </c>
      <c r="G463" s="281">
        <f t="shared" si="233"/>
        <v>2.8591199999999999</v>
      </c>
      <c r="H463" s="281">
        <f t="shared" si="233"/>
        <v>2.14378</v>
      </c>
      <c r="I463" s="281">
        <f t="shared" si="233"/>
        <v>2.14378</v>
      </c>
      <c r="J463" s="302">
        <f t="shared" si="227"/>
        <v>74.980413553820753</v>
      </c>
      <c r="K463" s="302">
        <f t="shared" si="228"/>
        <v>100</v>
      </c>
    </row>
    <row r="464" spans="1:11" ht="26.4" x14ac:dyDescent="0.3">
      <c r="A464" s="44"/>
      <c r="B464" s="25"/>
      <c r="C464" s="26" t="s">
        <v>241</v>
      </c>
      <c r="D464" s="25"/>
      <c r="E464" s="24" t="s">
        <v>240</v>
      </c>
      <c r="F464" s="277">
        <f t="shared" si="233"/>
        <v>2.8591199999999999</v>
      </c>
      <c r="G464" s="277">
        <f t="shared" si="233"/>
        <v>2.8591199999999999</v>
      </c>
      <c r="H464" s="277">
        <f t="shared" si="233"/>
        <v>2.14378</v>
      </c>
      <c r="I464" s="277">
        <f t="shared" si="233"/>
        <v>2.14378</v>
      </c>
      <c r="J464" s="297">
        <f t="shared" si="227"/>
        <v>74.980413553820753</v>
      </c>
      <c r="K464" s="297">
        <f t="shared" si="228"/>
        <v>100</v>
      </c>
    </row>
    <row r="465" spans="1:11" ht="40.200000000000003" x14ac:dyDescent="0.3">
      <c r="A465" s="104"/>
      <c r="B465" s="104"/>
      <c r="C465" s="104" t="s">
        <v>239</v>
      </c>
      <c r="D465" s="104"/>
      <c r="E465" s="105" t="s">
        <v>238</v>
      </c>
      <c r="F465" s="279">
        <f t="shared" si="233"/>
        <v>2.8591199999999999</v>
      </c>
      <c r="G465" s="279">
        <f t="shared" si="233"/>
        <v>2.8591199999999999</v>
      </c>
      <c r="H465" s="279">
        <f t="shared" si="233"/>
        <v>2.14378</v>
      </c>
      <c r="I465" s="279">
        <f t="shared" si="233"/>
        <v>2.14378</v>
      </c>
      <c r="J465" s="299">
        <f t="shared" si="227"/>
        <v>74.980413553820753</v>
      </c>
      <c r="K465" s="299">
        <f t="shared" si="228"/>
        <v>100</v>
      </c>
    </row>
    <row r="466" spans="1:11" ht="27" x14ac:dyDescent="0.3">
      <c r="A466" s="7"/>
      <c r="B466" s="7"/>
      <c r="C466" s="6" t="s">
        <v>237</v>
      </c>
      <c r="D466" s="6"/>
      <c r="E466" s="5" t="s">
        <v>236</v>
      </c>
      <c r="F466" s="280">
        <f t="shared" si="233"/>
        <v>2.8591199999999999</v>
      </c>
      <c r="G466" s="280">
        <f t="shared" si="233"/>
        <v>2.8591199999999999</v>
      </c>
      <c r="H466" s="280">
        <f t="shared" si="233"/>
        <v>2.14378</v>
      </c>
      <c r="I466" s="280">
        <f t="shared" si="233"/>
        <v>2.14378</v>
      </c>
      <c r="J466" s="300">
        <f t="shared" si="227"/>
        <v>74.980413553820753</v>
      </c>
      <c r="K466" s="300">
        <f t="shared" si="228"/>
        <v>100</v>
      </c>
    </row>
    <row r="467" spans="1:11" x14ac:dyDescent="0.3">
      <c r="A467" s="7"/>
      <c r="B467" s="7"/>
      <c r="C467" s="6"/>
      <c r="D467" s="6" t="s">
        <v>12</v>
      </c>
      <c r="E467" s="5" t="s">
        <v>11</v>
      </c>
      <c r="F467" s="284">
        <v>2.8591199999999999</v>
      </c>
      <c r="G467" s="284">
        <v>2.8591199999999999</v>
      </c>
      <c r="H467" s="271">
        <v>2.14378</v>
      </c>
      <c r="I467" s="271">
        <v>2.14378</v>
      </c>
      <c r="J467" s="301">
        <f t="shared" si="227"/>
        <v>74.980413553820753</v>
      </c>
      <c r="K467" s="301">
        <f t="shared" si="228"/>
        <v>100</v>
      </c>
    </row>
    <row r="468" spans="1:11" x14ac:dyDescent="0.3">
      <c r="A468" s="43"/>
      <c r="B468" s="17">
        <v>1100</v>
      </c>
      <c r="C468" s="16"/>
      <c r="D468" s="15"/>
      <c r="E468" s="14" t="s">
        <v>68</v>
      </c>
      <c r="F468" s="281">
        <f t="shared" ref="F468:I473" si="234">F469</f>
        <v>3200</v>
      </c>
      <c r="G468" s="281">
        <f t="shared" si="234"/>
        <v>3200</v>
      </c>
      <c r="H468" s="281">
        <f t="shared" si="234"/>
        <v>0</v>
      </c>
      <c r="I468" s="281">
        <f t="shared" si="234"/>
        <v>0</v>
      </c>
      <c r="J468" s="302">
        <f t="shared" si="227"/>
        <v>0</v>
      </c>
      <c r="K468" s="302"/>
    </row>
    <row r="469" spans="1:11" x14ac:dyDescent="0.3">
      <c r="A469" s="43"/>
      <c r="B469" s="17" t="s">
        <v>67</v>
      </c>
      <c r="C469" s="16"/>
      <c r="D469" s="17"/>
      <c r="E469" s="21" t="s">
        <v>66</v>
      </c>
      <c r="F469" s="281">
        <f t="shared" si="234"/>
        <v>3200</v>
      </c>
      <c r="G469" s="281">
        <f t="shared" si="234"/>
        <v>3200</v>
      </c>
      <c r="H469" s="281">
        <f t="shared" si="234"/>
        <v>0</v>
      </c>
      <c r="I469" s="281">
        <f t="shared" si="234"/>
        <v>0</v>
      </c>
      <c r="J469" s="302">
        <f t="shared" si="227"/>
        <v>0</v>
      </c>
      <c r="K469" s="302"/>
    </row>
    <row r="470" spans="1:11" x14ac:dyDescent="0.3">
      <c r="A470" s="43"/>
      <c r="B470" s="17"/>
      <c r="C470" s="16" t="s">
        <v>36</v>
      </c>
      <c r="D470" s="17"/>
      <c r="E470" s="21" t="s">
        <v>35</v>
      </c>
      <c r="F470" s="281">
        <f t="shared" si="234"/>
        <v>3200</v>
      </c>
      <c r="G470" s="281">
        <f t="shared" si="234"/>
        <v>3200</v>
      </c>
      <c r="H470" s="281">
        <f t="shared" si="234"/>
        <v>0</v>
      </c>
      <c r="I470" s="281">
        <f t="shared" si="234"/>
        <v>0</v>
      </c>
      <c r="J470" s="302">
        <f t="shared" si="227"/>
        <v>0</v>
      </c>
      <c r="K470" s="302"/>
    </row>
    <row r="471" spans="1:11" ht="26.4" x14ac:dyDescent="0.3">
      <c r="A471" s="44"/>
      <c r="B471" s="25"/>
      <c r="C471" s="26" t="s">
        <v>258</v>
      </c>
      <c r="D471" s="25"/>
      <c r="E471" s="24" t="s">
        <v>257</v>
      </c>
      <c r="F471" s="277">
        <f t="shared" si="234"/>
        <v>3200</v>
      </c>
      <c r="G471" s="277">
        <f t="shared" si="234"/>
        <v>3200</v>
      </c>
      <c r="H471" s="277">
        <f t="shared" si="234"/>
        <v>0</v>
      </c>
      <c r="I471" s="277">
        <f t="shared" si="234"/>
        <v>0</v>
      </c>
      <c r="J471" s="297">
        <f t="shared" si="227"/>
        <v>0</v>
      </c>
      <c r="K471" s="297"/>
    </row>
    <row r="472" spans="1:11" ht="27" x14ac:dyDescent="0.3">
      <c r="A472" s="104"/>
      <c r="B472" s="104"/>
      <c r="C472" s="104" t="s">
        <v>346</v>
      </c>
      <c r="D472" s="104"/>
      <c r="E472" s="105" t="s">
        <v>682</v>
      </c>
      <c r="F472" s="279">
        <f t="shared" si="234"/>
        <v>3200</v>
      </c>
      <c r="G472" s="279">
        <f t="shared" si="234"/>
        <v>3200</v>
      </c>
      <c r="H472" s="279">
        <f t="shared" si="234"/>
        <v>0</v>
      </c>
      <c r="I472" s="279">
        <f t="shared" si="234"/>
        <v>0</v>
      </c>
      <c r="J472" s="299">
        <f t="shared" si="227"/>
        <v>0</v>
      </c>
      <c r="K472" s="299"/>
    </row>
    <row r="473" spans="1:11" x14ac:dyDescent="0.3">
      <c r="A473" s="7"/>
      <c r="B473" s="7"/>
      <c r="C473" s="6" t="s">
        <v>345</v>
      </c>
      <c r="D473" s="6"/>
      <c r="E473" s="63" t="s">
        <v>535</v>
      </c>
      <c r="F473" s="280">
        <f t="shared" si="234"/>
        <v>3200</v>
      </c>
      <c r="G473" s="280">
        <f t="shared" si="234"/>
        <v>3200</v>
      </c>
      <c r="H473" s="280">
        <f t="shared" si="234"/>
        <v>0</v>
      </c>
      <c r="I473" s="280">
        <f t="shared" si="234"/>
        <v>0</v>
      </c>
      <c r="J473" s="300">
        <f t="shared" si="227"/>
        <v>0</v>
      </c>
      <c r="K473" s="300"/>
    </row>
    <row r="474" spans="1:11" ht="27" x14ac:dyDescent="0.3">
      <c r="A474" s="7"/>
      <c r="B474" s="7"/>
      <c r="C474" s="6"/>
      <c r="D474" s="60" t="s">
        <v>245</v>
      </c>
      <c r="E474" s="5" t="s">
        <v>244</v>
      </c>
      <c r="F474" s="280">
        <v>3200</v>
      </c>
      <c r="G474" s="280">
        <v>3200</v>
      </c>
      <c r="H474" s="280">
        <v>0</v>
      </c>
      <c r="I474" s="280">
        <v>0</v>
      </c>
      <c r="J474" s="300">
        <f t="shared" si="227"/>
        <v>0</v>
      </c>
      <c r="K474" s="300"/>
    </row>
    <row r="475" spans="1:11" ht="26.4" x14ac:dyDescent="0.3">
      <c r="A475" s="30">
        <v>611</v>
      </c>
      <c r="B475" s="32"/>
      <c r="C475" s="31"/>
      <c r="D475" s="30"/>
      <c r="E475" s="29" t="s">
        <v>235</v>
      </c>
      <c r="F475" s="275">
        <f>F484+F610+F640</f>
        <v>599499.47566</v>
      </c>
      <c r="G475" s="275">
        <f>G484+G610+G640+G477</f>
        <v>603036.45835999993</v>
      </c>
      <c r="H475" s="275">
        <f>H484+H610+H640+H476</f>
        <v>134673.22581999996</v>
      </c>
      <c r="I475" s="275">
        <f>I484+I610+I640</f>
        <v>134629.91145999997</v>
      </c>
      <c r="J475" s="295">
        <f t="shared" si="227"/>
        <v>22.325335324855068</v>
      </c>
      <c r="K475" s="295">
        <f t="shared" si="228"/>
        <v>99.967837437815675</v>
      </c>
    </row>
    <row r="476" spans="1:11" s="18" customFormat="1" x14ac:dyDescent="0.3">
      <c r="A476" s="337"/>
      <c r="B476" s="17" t="s">
        <v>326</v>
      </c>
      <c r="C476" s="16"/>
      <c r="D476" s="15"/>
      <c r="E476" s="14" t="s">
        <v>325</v>
      </c>
      <c r="F476" s="281"/>
      <c r="G476" s="281">
        <f>G477</f>
        <v>1422.2</v>
      </c>
      <c r="H476" s="281">
        <f>H477</f>
        <v>0</v>
      </c>
      <c r="I476" s="281">
        <v>0</v>
      </c>
      <c r="J476" s="302"/>
      <c r="K476" s="302"/>
    </row>
    <row r="477" spans="1:11" x14ac:dyDescent="0.3">
      <c r="A477" s="15"/>
      <c r="B477" s="17" t="s">
        <v>314</v>
      </c>
      <c r="C477" s="16"/>
      <c r="D477" s="15"/>
      <c r="E477" s="14" t="s">
        <v>313</v>
      </c>
      <c r="F477" s="281">
        <v>0</v>
      </c>
      <c r="G477" s="281">
        <f>G478</f>
        <v>1422.2</v>
      </c>
      <c r="H477" s="281">
        <f>H478</f>
        <v>0</v>
      </c>
      <c r="I477" s="281">
        <f>I478</f>
        <v>0</v>
      </c>
      <c r="J477" s="302">
        <f t="shared" si="227"/>
        <v>0</v>
      </c>
      <c r="K477" s="302"/>
    </row>
    <row r="478" spans="1:11" x14ac:dyDescent="0.3">
      <c r="A478" s="15"/>
      <c r="B478" s="45"/>
      <c r="C478" s="16" t="s">
        <v>36</v>
      </c>
      <c r="D478" s="15"/>
      <c r="E478" s="21" t="s">
        <v>35</v>
      </c>
      <c r="F478" s="281">
        <v>0</v>
      </c>
      <c r="G478" s="281">
        <f t="shared" ref="G478" si="235">G479</f>
        <v>1422.2</v>
      </c>
      <c r="H478" s="281">
        <f t="shared" ref="H478" si="236">H479</f>
        <v>0</v>
      </c>
      <c r="I478" s="281">
        <f t="shared" ref="I478" si="237">I479</f>
        <v>0</v>
      </c>
      <c r="J478" s="302">
        <f t="shared" si="227"/>
        <v>0</v>
      </c>
      <c r="K478" s="302"/>
    </row>
    <row r="479" spans="1:11" ht="26.4" x14ac:dyDescent="0.3">
      <c r="A479" s="44"/>
      <c r="B479" s="25"/>
      <c r="C479" s="26" t="s">
        <v>273</v>
      </c>
      <c r="D479" s="25"/>
      <c r="E479" s="24" t="s">
        <v>272</v>
      </c>
      <c r="F479" s="277">
        <v>0</v>
      </c>
      <c r="G479" s="277">
        <f>G480</f>
        <v>1422.2</v>
      </c>
      <c r="H479" s="277">
        <f>H480</f>
        <v>0</v>
      </c>
      <c r="I479" s="277">
        <f>I480</f>
        <v>0</v>
      </c>
      <c r="J479" s="297">
        <f t="shared" si="227"/>
        <v>0</v>
      </c>
      <c r="K479" s="297"/>
    </row>
    <row r="480" spans="1:11" ht="27" x14ac:dyDescent="0.3">
      <c r="A480" s="23"/>
      <c r="B480" s="23"/>
      <c r="C480" s="23" t="s">
        <v>271</v>
      </c>
      <c r="D480" s="23"/>
      <c r="E480" s="64" t="s">
        <v>270</v>
      </c>
      <c r="F480" s="278">
        <f t="shared" ref="F480:I482" si="238">F481</f>
        <v>0</v>
      </c>
      <c r="G480" s="278">
        <f t="shared" si="238"/>
        <v>1422.2</v>
      </c>
      <c r="H480" s="278">
        <f t="shared" si="238"/>
        <v>0</v>
      </c>
      <c r="I480" s="278">
        <f t="shared" si="238"/>
        <v>0</v>
      </c>
      <c r="J480" s="298">
        <f t="shared" si="227"/>
        <v>0</v>
      </c>
      <c r="K480" s="298"/>
    </row>
    <row r="481" spans="1:11" x14ac:dyDescent="0.3">
      <c r="A481" s="104"/>
      <c r="B481" s="104"/>
      <c r="C481" s="104" t="s">
        <v>269</v>
      </c>
      <c r="D481" s="108"/>
      <c r="E481" s="111" t="s">
        <v>268</v>
      </c>
      <c r="F481" s="279">
        <f t="shared" si="238"/>
        <v>0</v>
      </c>
      <c r="G481" s="279">
        <f t="shared" si="238"/>
        <v>1422.2</v>
      </c>
      <c r="H481" s="279">
        <f t="shared" si="238"/>
        <v>0</v>
      </c>
      <c r="I481" s="279">
        <f t="shared" si="238"/>
        <v>0</v>
      </c>
      <c r="J481" s="299">
        <f t="shared" si="227"/>
        <v>0</v>
      </c>
      <c r="K481" s="299"/>
    </row>
    <row r="482" spans="1:11" x14ac:dyDescent="0.3">
      <c r="A482" s="7"/>
      <c r="B482" s="7"/>
      <c r="C482" s="6" t="s">
        <v>312</v>
      </c>
      <c r="D482" s="60"/>
      <c r="E482" s="9" t="s">
        <v>311</v>
      </c>
      <c r="F482" s="282">
        <f>F483</f>
        <v>0</v>
      </c>
      <c r="G482" s="282">
        <f t="shared" si="238"/>
        <v>1422.2</v>
      </c>
      <c r="H482" s="282">
        <f t="shared" si="238"/>
        <v>0</v>
      </c>
      <c r="I482" s="282">
        <f t="shared" si="238"/>
        <v>0</v>
      </c>
      <c r="J482" s="303">
        <f t="shared" si="227"/>
        <v>0</v>
      </c>
      <c r="K482" s="303"/>
    </row>
    <row r="483" spans="1:11" ht="27" x14ac:dyDescent="0.3">
      <c r="A483" s="153"/>
      <c r="B483" s="153"/>
      <c r="C483" s="152"/>
      <c r="D483" s="6" t="s">
        <v>57</v>
      </c>
      <c r="E483" s="5" t="s">
        <v>56</v>
      </c>
      <c r="F483" s="284"/>
      <c r="G483" s="271">
        <v>1422.2</v>
      </c>
      <c r="H483" s="284">
        <v>0</v>
      </c>
      <c r="I483" s="284">
        <v>0</v>
      </c>
      <c r="J483" s="301">
        <f t="shared" si="227"/>
        <v>0</v>
      </c>
      <c r="K483" s="301"/>
    </row>
    <row r="484" spans="1:11" x14ac:dyDescent="0.3">
      <c r="A484" s="28"/>
      <c r="B484" s="17" t="s">
        <v>145</v>
      </c>
      <c r="C484" s="16"/>
      <c r="D484" s="15"/>
      <c r="E484" s="14" t="s">
        <v>144</v>
      </c>
      <c r="F484" s="281">
        <f t="shared" ref="F484:I484" si="239">F485+F509+F552+F568</f>
        <v>565172.12066000002</v>
      </c>
      <c r="G484" s="281">
        <f t="shared" si="239"/>
        <v>566341.27966</v>
      </c>
      <c r="H484" s="281">
        <f t="shared" si="239"/>
        <v>124576.12060999998</v>
      </c>
      <c r="I484" s="281">
        <f t="shared" si="239"/>
        <v>124532.80624999999</v>
      </c>
      <c r="J484" s="302">
        <f t="shared" si="227"/>
        <v>21.989003931474429</v>
      </c>
      <c r="K484" s="302">
        <f t="shared" si="228"/>
        <v>99.965230607769854</v>
      </c>
    </row>
    <row r="485" spans="1:11" x14ac:dyDescent="0.3">
      <c r="A485" s="28"/>
      <c r="B485" s="17" t="s">
        <v>234</v>
      </c>
      <c r="C485" s="16"/>
      <c r="D485" s="15"/>
      <c r="E485" s="14" t="s">
        <v>233</v>
      </c>
      <c r="F485" s="281">
        <f t="shared" ref="F485:I486" si="240">F486</f>
        <v>145072.95809999999</v>
      </c>
      <c r="G485" s="281">
        <f t="shared" si="240"/>
        <v>145072.95809999999</v>
      </c>
      <c r="H485" s="281">
        <f t="shared" si="240"/>
        <v>29807.863620000004</v>
      </c>
      <c r="I485" s="281">
        <f t="shared" si="240"/>
        <v>29807.863620000004</v>
      </c>
      <c r="J485" s="302">
        <f t="shared" si="227"/>
        <v>20.546809005888743</v>
      </c>
      <c r="K485" s="302">
        <f t="shared" si="228"/>
        <v>100</v>
      </c>
    </row>
    <row r="486" spans="1:11" s="61" customFormat="1" x14ac:dyDescent="0.3">
      <c r="A486" s="15"/>
      <c r="B486" s="17"/>
      <c r="C486" s="16" t="s">
        <v>36</v>
      </c>
      <c r="D486" s="15"/>
      <c r="E486" s="21" t="s">
        <v>159</v>
      </c>
      <c r="F486" s="281">
        <f t="shared" si="240"/>
        <v>145072.95809999999</v>
      </c>
      <c r="G486" s="281">
        <f t="shared" si="240"/>
        <v>145072.95809999999</v>
      </c>
      <c r="H486" s="281">
        <f t="shared" si="240"/>
        <v>29807.863620000004</v>
      </c>
      <c r="I486" s="281">
        <f t="shared" si="240"/>
        <v>29807.863620000004</v>
      </c>
      <c r="J486" s="302">
        <f t="shared" si="227"/>
        <v>20.546809005888743</v>
      </c>
      <c r="K486" s="302">
        <f t="shared" si="228"/>
        <v>100</v>
      </c>
    </row>
    <row r="487" spans="1:11" ht="26.4" x14ac:dyDescent="0.3">
      <c r="A487" s="44"/>
      <c r="B487" s="25"/>
      <c r="C487" s="26" t="s">
        <v>78</v>
      </c>
      <c r="D487" s="25"/>
      <c r="E487" s="24" t="s">
        <v>203</v>
      </c>
      <c r="F487" s="277">
        <f>F488+F501+F505</f>
        <v>145072.95809999999</v>
      </c>
      <c r="G487" s="277">
        <f t="shared" ref="G487:H487" si="241">G488+G501+G505</f>
        <v>145072.95809999999</v>
      </c>
      <c r="H487" s="277">
        <f t="shared" si="241"/>
        <v>29807.863620000004</v>
      </c>
      <c r="I487" s="277">
        <f>I488+I501+I505</f>
        <v>29807.863620000004</v>
      </c>
      <c r="J487" s="297">
        <f t="shared" si="227"/>
        <v>20.546809005888743</v>
      </c>
      <c r="K487" s="297">
        <f t="shared" si="228"/>
        <v>100</v>
      </c>
    </row>
    <row r="488" spans="1:11" x14ac:dyDescent="0.3">
      <c r="A488" s="23"/>
      <c r="B488" s="23"/>
      <c r="C488" s="23" t="s">
        <v>158</v>
      </c>
      <c r="D488" s="23"/>
      <c r="E488" s="42" t="s">
        <v>157</v>
      </c>
      <c r="F488" s="278">
        <f>F489</f>
        <v>142323.6856</v>
      </c>
      <c r="G488" s="278">
        <f t="shared" ref="G488:I488" si="242">G489</f>
        <v>142323.6856</v>
      </c>
      <c r="H488" s="278">
        <f t="shared" si="242"/>
        <v>29497.363620000004</v>
      </c>
      <c r="I488" s="278">
        <f t="shared" si="242"/>
        <v>29497.363620000004</v>
      </c>
      <c r="J488" s="298">
        <f t="shared" si="227"/>
        <v>20.725547891516943</v>
      </c>
      <c r="K488" s="298">
        <f t="shared" si="228"/>
        <v>100</v>
      </c>
    </row>
    <row r="489" spans="1:11" ht="27" x14ac:dyDescent="0.3">
      <c r="A489" s="104"/>
      <c r="B489" s="104"/>
      <c r="C489" s="104" t="s">
        <v>156</v>
      </c>
      <c r="D489" s="104"/>
      <c r="E489" s="105" t="s">
        <v>174</v>
      </c>
      <c r="F489" s="279">
        <f>F490+F492+F495+F497</f>
        <v>142323.6856</v>
      </c>
      <c r="G489" s="279">
        <f t="shared" ref="G489:H489" si="243">G490+G492+G495+G497</f>
        <v>142323.6856</v>
      </c>
      <c r="H489" s="279">
        <f t="shared" si="243"/>
        <v>29497.363620000004</v>
      </c>
      <c r="I489" s="279">
        <f>I490+I492+I495+I497</f>
        <v>29497.363620000004</v>
      </c>
      <c r="J489" s="299">
        <f t="shared" si="227"/>
        <v>20.725547891516943</v>
      </c>
      <c r="K489" s="299">
        <f t="shared" si="228"/>
        <v>100</v>
      </c>
    </row>
    <row r="490" spans="1:11" ht="27" x14ac:dyDescent="0.3">
      <c r="A490" s="7"/>
      <c r="B490" s="7"/>
      <c r="C490" s="6" t="s">
        <v>232</v>
      </c>
      <c r="D490" s="49"/>
      <c r="E490" s="5" t="s">
        <v>231</v>
      </c>
      <c r="F490" s="280">
        <f>F491</f>
        <v>30109</v>
      </c>
      <c r="G490" s="280">
        <f t="shared" ref="G490:I490" si="244">G491</f>
        <v>30109</v>
      </c>
      <c r="H490" s="280">
        <f t="shared" si="244"/>
        <v>7010.5780000000004</v>
      </c>
      <c r="I490" s="280">
        <f t="shared" si="244"/>
        <v>7010.5780000000004</v>
      </c>
      <c r="J490" s="300">
        <f t="shared" si="227"/>
        <v>23.283994818824937</v>
      </c>
      <c r="K490" s="300">
        <f t="shared" si="228"/>
        <v>100</v>
      </c>
    </row>
    <row r="491" spans="1:11" ht="27" x14ac:dyDescent="0.3">
      <c r="A491" s="7"/>
      <c r="B491" s="7"/>
      <c r="C491" s="6"/>
      <c r="D491" s="6" t="s">
        <v>57</v>
      </c>
      <c r="E491" s="5" t="s">
        <v>56</v>
      </c>
      <c r="F491" s="284">
        <v>30109</v>
      </c>
      <c r="G491" s="284">
        <v>30109</v>
      </c>
      <c r="H491" s="271">
        <v>7010.5780000000004</v>
      </c>
      <c r="I491" s="271">
        <v>7010.5780000000004</v>
      </c>
      <c r="J491" s="301">
        <f t="shared" si="227"/>
        <v>23.283994818824937</v>
      </c>
      <c r="K491" s="301">
        <f t="shared" si="228"/>
        <v>100</v>
      </c>
    </row>
    <row r="492" spans="1:11" ht="40.200000000000003" x14ac:dyDescent="0.3">
      <c r="A492" s="7"/>
      <c r="B492" s="7"/>
      <c r="C492" s="6" t="s">
        <v>230</v>
      </c>
      <c r="D492" s="6"/>
      <c r="E492" s="5" t="s">
        <v>229</v>
      </c>
      <c r="F492" s="280">
        <f>F493+F494</f>
        <v>110421.28559999999</v>
      </c>
      <c r="G492" s="280">
        <f t="shared" ref="G492:I492" si="245">G493+G494</f>
        <v>110421.28559999999</v>
      </c>
      <c r="H492" s="280">
        <f t="shared" ref="H492" si="246">H493+H494</f>
        <v>22125.885620000001</v>
      </c>
      <c r="I492" s="280">
        <f t="shared" si="245"/>
        <v>22125.885620000001</v>
      </c>
      <c r="J492" s="300">
        <f t="shared" si="227"/>
        <v>20.037699705970461</v>
      </c>
      <c r="K492" s="300">
        <f t="shared" si="228"/>
        <v>100</v>
      </c>
    </row>
    <row r="493" spans="1:11" x14ac:dyDescent="0.3">
      <c r="A493" s="7"/>
      <c r="B493" s="7"/>
      <c r="C493" s="6"/>
      <c r="D493" s="6" t="s">
        <v>71</v>
      </c>
      <c r="E493" s="5" t="s">
        <v>70</v>
      </c>
      <c r="F493" s="284">
        <v>23.352499999999999</v>
      </c>
      <c r="G493" s="284">
        <v>23.352499999999999</v>
      </c>
      <c r="H493" s="271">
        <v>5.83812</v>
      </c>
      <c r="I493" s="271">
        <v>5.83812</v>
      </c>
      <c r="J493" s="301">
        <f t="shared" si="227"/>
        <v>24.999978589016166</v>
      </c>
      <c r="K493" s="301">
        <f t="shared" si="228"/>
        <v>100</v>
      </c>
    </row>
    <row r="494" spans="1:11" ht="27" x14ac:dyDescent="0.3">
      <c r="A494" s="7"/>
      <c r="B494" s="7"/>
      <c r="C494" s="6"/>
      <c r="D494" s="6" t="s">
        <v>57</v>
      </c>
      <c r="E494" s="5" t="s">
        <v>56</v>
      </c>
      <c r="F494" s="285">
        <v>110397.93309999999</v>
      </c>
      <c r="G494" s="285">
        <v>110397.93309999999</v>
      </c>
      <c r="H494" s="271">
        <v>22120.047500000001</v>
      </c>
      <c r="I494" s="271">
        <v>22120.047500000001</v>
      </c>
      <c r="J494" s="305">
        <f t="shared" si="227"/>
        <v>20.036650033985104</v>
      </c>
      <c r="K494" s="305">
        <f t="shared" si="228"/>
        <v>100</v>
      </c>
    </row>
    <row r="495" spans="1:11" x14ac:dyDescent="0.3">
      <c r="A495" s="7"/>
      <c r="B495" s="7"/>
      <c r="C495" s="6" t="s">
        <v>228</v>
      </c>
      <c r="D495" s="6"/>
      <c r="E495" s="5" t="s">
        <v>227</v>
      </c>
      <c r="F495" s="280">
        <f>F496</f>
        <v>1443.4</v>
      </c>
      <c r="G495" s="280">
        <f t="shared" ref="G495:I495" si="247">G496</f>
        <v>1443.4</v>
      </c>
      <c r="H495" s="280">
        <f t="shared" si="247"/>
        <v>360.9</v>
      </c>
      <c r="I495" s="280">
        <f t="shared" si="247"/>
        <v>360.9</v>
      </c>
      <c r="J495" s="300">
        <f t="shared" si="227"/>
        <v>25.003464043231254</v>
      </c>
      <c r="K495" s="300">
        <f t="shared" si="228"/>
        <v>100</v>
      </c>
    </row>
    <row r="496" spans="1:11" ht="27" x14ac:dyDescent="0.3">
      <c r="A496" s="7"/>
      <c r="B496" s="7"/>
      <c r="C496" s="6"/>
      <c r="D496" s="6" t="s">
        <v>57</v>
      </c>
      <c r="E496" s="5" t="s">
        <v>56</v>
      </c>
      <c r="F496" s="284">
        <v>1443.4</v>
      </c>
      <c r="G496" s="284">
        <v>1443.4</v>
      </c>
      <c r="H496" s="271">
        <v>360.9</v>
      </c>
      <c r="I496" s="271">
        <v>360.9</v>
      </c>
      <c r="J496" s="301">
        <f t="shared" si="227"/>
        <v>25.003464043231254</v>
      </c>
      <c r="K496" s="301">
        <f t="shared" si="228"/>
        <v>100</v>
      </c>
    </row>
    <row r="497" spans="1:11" ht="27" x14ac:dyDescent="0.3">
      <c r="A497" s="7"/>
      <c r="B497" s="7"/>
      <c r="C497" s="6" t="s">
        <v>581</v>
      </c>
      <c r="D497" s="6"/>
      <c r="E497" s="5" t="s">
        <v>534</v>
      </c>
      <c r="F497" s="280">
        <f>F498</f>
        <v>350</v>
      </c>
      <c r="G497" s="280">
        <f t="shared" ref="G497:I497" si="248">G498</f>
        <v>350</v>
      </c>
      <c r="H497" s="280">
        <f t="shared" si="248"/>
        <v>0</v>
      </c>
      <c r="I497" s="280">
        <f t="shared" si="248"/>
        <v>0</v>
      </c>
      <c r="J497" s="300">
        <f t="shared" si="227"/>
        <v>0</v>
      </c>
      <c r="K497" s="300"/>
    </row>
    <row r="498" spans="1:11" ht="27" x14ac:dyDescent="0.3">
      <c r="A498" s="7"/>
      <c r="B498" s="7"/>
      <c r="C498" s="6"/>
      <c r="D498" s="6" t="s">
        <v>57</v>
      </c>
      <c r="E498" s="5" t="s">
        <v>56</v>
      </c>
      <c r="F498" s="280">
        <f>F499+F500</f>
        <v>350</v>
      </c>
      <c r="G498" s="280">
        <f t="shared" ref="G498:I498" si="249">G499+G500</f>
        <v>350</v>
      </c>
      <c r="H498" s="280">
        <f t="shared" ref="H498" si="250">H499+H500</f>
        <v>0</v>
      </c>
      <c r="I498" s="280">
        <f t="shared" si="249"/>
        <v>0</v>
      </c>
      <c r="J498" s="300">
        <f t="shared" si="227"/>
        <v>0</v>
      </c>
      <c r="K498" s="300"/>
    </row>
    <row r="499" spans="1:11" x14ac:dyDescent="0.3">
      <c r="A499" s="7"/>
      <c r="B499" s="7"/>
      <c r="C499" s="6"/>
      <c r="D499" s="6"/>
      <c r="E499" s="5" t="s">
        <v>208</v>
      </c>
      <c r="F499" s="280">
        <v>350</v>
      </c>
      <c r="G499" s="280">
        <v>350</v>
      </c>
      <c r="H499" s="280">
        <v>0</v>
      </c>
      <c r="I499" s="280">
        <v>0</v>
      </c>
      <c r="J499" s="300">
        <f t="shared" si="227"/>
        <v>0</v>
      </c>
      <c r="K499" s="300"/>
    </row>
    <row r="500" spans="1:11" x14ac:dyDescent="0.3">
      <c r="A500" s="7"/>
      <c r="B500" s="7"/>
      <c r="C500" s="6"/>
      <c r="D500" s="6"/>
      <c r="E500" s="5" t="s">
        <v>69</v>
      </c>
      <c r="F500" s="280">
        <v>0</v>
      </c>
      <c r="G500" s="280">
        <v>0</v>
      </c>
      <c r="H500" s="280">
        <v>0</v>
      </c>
      <c r="I500" s="280">
        <v>0</v>
      </c>
      <c r="J500" s="300"/>
      <c r="K500" s="300"/>
    </row>
    <row r="501" spans="1:11" x14ac:dyDescent="0.3">
      <c r="A501" s="23"/>
      <c r="B501" s="23"/>
      <c r="C501" s="23" t="s">
        <v>77</v>
      </c>
      <c r="D501" s="23"/>
      <c r="E501" s="42" t="s">
        <v>76</v>
      </c>
      <c r="F501" s="278">
        <f t="shared" ref="F501:I503" si="251">F502</f>
        <v>1553.2725</v>
      </c>
      <c r="G501" s="278">
        <f t="shared" si="251"/>
        <v>1553.2725</v>
      </c>
      <c r="H501" s="278">
        <f t="shared" si="251"/>
        <v>310.5</v>
      </c>
      <c r="I501" s="278">
        <f t="shared" si="251"/>
        <v>310.5</v>
      </c>
      <c r="J501" s="298">
        <f t="shared" si="227"/>
        <v>19.990053258523535</v>
      </c>
      <c r="K501" s="298">
        <f t="shared" si="228"/>
        <v>100</v>
      </c>
    </row>
    <row r="502" spans="1:11" ht="27" x14ac:dyDescent="0.3">
      <c r="A502" s="104"/>
      <c r="B502" s="104"/>
      <c r="C502" s="104" t="s">
        <v>75</v>
      </c>
      <c r="D502" s="104"/>
      <c r="E502" s="105" t="s">
        <v>74</v>
      </c>
      <c r="F502" s="279">
        <f t="shared" si="251"/>
        <v>1553.2725</v>
      </c>
      <c r="G502" s="279">
        <f t="shared" si="251"/>
        <v>1553.2725</v>
      </c>
      <c r="H502" s="279">
        <f t="shared" si="251"/>
        <v>310.5</v>
      </c>
      <c r="I502" s="279">
        <f t="shared" si="251"/>
        <v>310.5</v>
      </c>
      <c r="J502" s="299">
        <f t="shared" si="227"/>
        <v>19.990053258523535</v>
      </c>
      <c r="K502" s="299">
        <f t="shared" si="228"/>
        <v>100</v>
      </c>
    </row>
    <row r="503" spans="1:11" ht="27" x14ac:dyDescent="0.3">
      <c r="A503" s="6"/>
      <c r="B503" s="6"/>
      <c r="C503" s="6" t="s">
        <v>163</v>
      </c>
      <c r="D503" s="6"/>
      <c r="E503" s="5" t="s">
        <v>162</v>
      </c>
      <c r="F503" s="280">
        <f t="shared" si="251"/>
        <v>1553.2725</v>
      </c>
      <c r="G503" s="280">
        <f t="shared" si="251"/>
        <v>1553.2725</v>
      </c>
      <c r="H503" s="280">
        <f t="shared" si="251"/>
        <v>310.5</v>
      </c>
      <c r="I503" s="280">
        <f t="shared" si="251"/>
        <v>310.5</v>
      </c>
      <c r="J503" s="300">
        <f t="shared" si="227"/>
        <v>19.990053258523535</v>
      </c>
      <c r="K503" s="300">
        <f t="shared" si="228"/>
        <v>100</v>
      </c>
    </row>
    <row r="504" spans="1:11" ht="27" x14ac:dyDescent="0.3">
      <c r="A504" s="6"/>
      <c r="B504" s="6"/>
      <c r="C504" s="6"/>
      <c r="D504" s="59" t="s">
        <v>57</v>
      </c>
      <c r="E504" s="58" t="s">
        <v>56</v>
      </c>
      <c r="F504" s="280">
        <v>1553.2725</v>
      </c>
      <c r="G504" s="280">
        <v>1553.2725</v>
      </c>
      <c r="H504" s="280">
        <v>310.5</v>
      </c>
      <c r="I504" s="280">
        <v>310.5</v>
      </c>
      <c r="J504" s="300">
        <f t="shared" si="227"/>
        <v>19.990053258523535</v>
      </c>
      <c r="K504" s="300">
        <f t="shared" si="228"/>
        <v>100</v>
      </c>
    </row>
    <row r="505" spans="1:11" x14ac:dyDescent="0.3">
      <c r="A505" s="23"/>
      <c r="B505" s="23"/>
      <c r="C505" s="23" t="s">
        <v>207</v>
      </c>
      <c r="D505" s="23"/>
      <c r="E505" s="42" t="s">
        <v>206</v>
      </c>
      <c r="F505" s="278">
        <f>F506</f>
        <v>1196</v>
      </c>
      <c r="G505" s="278">
        <f t="shared" ref="G505:I506" si="252">G506</f>
        <v>1196</v>
      </c>
      <c r="H505" s="278">
        <f t="shared" si="252"/>
        <v>0</v>
      </c>
      <c r="I505" s="278">
        <f t="shared" si="252"/>
        <v>0</v>
      </c>
      <c r="J505" s="298">
        <f t="shared" si="227"/>
        <v>0</v>
      </c>
      <c r="K505" s="298"/>
    </row>
    <row r="506" spans="1:11" ht="27" x14ac:dyDescent="0.3">
      <c r="A506" s="108"/>
      <c r="B506" s="108"/>
      <c r="C506" s="108" t="s">
        <v>205</v>
      </c>
      <c r="D506" s="108"/>
      <c r="E506" s="105" t="s">
        <v>204</v>
      </c>
      <c r="F506" s="279">
        <f>F507</f>
        <v>1196</v>
      </c>
      <c r="G506" s="279">
        <f t="shared" si="252"/>
        <v>1196</v>
      </c>
      <c r="H506" s="279">
        <f t="shared" si="252"/>
        <v>0</v>
      </c>
      <c r="I506" s="279">
        <f>I507</f>
        <v>0</v>
      </c>
      <c r="J506" s="299">
        <f t="shared" si="227"/>
        <v>0</v>
      </c>
      <c r="K506" s="299"/>
    </row>
    <row r="507" spans="1:11" x14ac:dyDescent="0.3">
      <c r="A507" s="153"/>
      <c r="B507" s="153"/>
      <c r="C507" s="151" t="s">
        <v>693</v>
      </c>
      <c r="D507" s="152"/>
      <c r="E507" s="167" t="s">
        <v>702</v>
      </c>
      <c r="F507" s="284">
        <v>1196</v>
      </c>
      <c r="G507" s="284">
        <v>1196</v>
      </c>
      <c r="H507" s="284">
        <v>0</v>
      </c>
      <c r="I507" s="284">
        <v>0</v>
      </c>
      <c r="J507" s="301">
        <f t="shared" si="227"/>
        <v>0</v>
      </c>
      <c r="K507" s="301"/>
    </row>
    <row r="508" spans="1:11" ht="27" x14ac:dyDescent="0.3">
      <c r="A508" s="153"/>
      <c r="B508" s="153"/>
      <c r="C508" s="152"/>
      <c r="D508" s="6" t="s">
        <v>57</v>
      </c>
      <c r="E508" s="148" t="s">
        <v>56</v>
      </c>
      <c r="F508" s="284">
        <v>1196</v>
      </c>
      <c r="G508" s="284">
        <v>1196</v>
      </c>
      <c r="H508" s="284">
        <v>0</v>
      </c>
      <c r="I508" s="284">
        <v>0</v>
      </c>
      <c r="J508" s="301">
        <f t="shared" si="227"/>
        <v>0</v>
      </c>
      <c r="K508" s="301"/>
    </row>
    <row r="509" spans="1:11" x14ac:dyDescent="0.3">
      <c r="A509" s="28"/>
      <c r="B509" s="17" t="s">
        <v>226</v>
      </c>
      <c r="C509" s="16"/>
      <c r="D509" s="15"/>
      <c r="E509" s="14" t="s">
        <v>225</v>
      </c>
      <c r="F509" s="281">
        <f t="shared" ref="F509:I510" si="253">F510</f>
        <v>359659.61156000005</v>
      </c>
      <c r="G509" s="281">
        <f t="shared" si="253"/>
        <v>360297.31156000006</v>
      </c>
      <c r="H509" s="281">
        <f t="shared" si="253"/>
        <v>82723.926069999987</v>
      </c>
      <c r="I509" s="281">
        <f t="shared" si="253"/>
        <v>82723.926069999987</v>
      </c>
      <c r="J509" s="302">
        <f t="shared" si="227"/>
        <v>22.959906559342734</v>
      </c>
      <c r="K509" s="302">
        <f t="shared" si="228"/>
        <v>100</v>
      </c>
    </row>
    <row r="510" spans="1:11" x14ac:dyDescent="0.3">
      <c r="A510" s="28"/>
      <c r="B510" s="17"/>
      <c r="C510" s="16" t="s">
        <v>36</v>
      </c>
      <c r="D510" s="15"/>
      <c r="E510" s="21" t="s">
        <v>35</v>
      </c>
      <c r="F510" s="281">
        <f t="shared" si="253"/>
        <v>359659.61156000005</v>
      </c>
      <c r="G510" s="281">
        <f t="shared" si="253"/>
        <v>360297.31156000006</v>
      </c>
      <c r="H510" s="281">
        <f t="shared" si="253"/>
        <v>82723.926069999987</v>
      </c>
      <c r="I510" s="281">
        <f t="shared" si="253"/>
        <v>82723.926069999987</v>
      </c>
      <c r="J510" s="302">
        <f t="shared" si="227"/>
        <v>22.959906559342734</v>
      </c>
      <c r="K510" s="302">
        <f t="shared" si="228"/>
        <v>100</v>
      </c>
    </row>
    <row r="511" spans="1:11" ht="26.4" x14ac:dyDescent="0.3">
      <c r="A511" s="44"/>
      <c r="B511" s="25"/>
      <c r="C511" s="26" t="s">
        <v>78</v>
      </c>
      <c r="D511" s="25"/>
      <c r="E511" s="24" t="s">
        <v>203</v>
      </c>
      <c r="F511" s="277">
        <f>F512+F540+F544</f>
        <v>359659.61156000005</v>
      </c>
      <c r="G511" s="277">
        <f t="shared" ref="G511:I511" si="254">G512+G540+G544</f>
        <v>360297.31156000006</v>
      </c>
      <c r="H511" s="277">
        <f t="shared" si="254"/>
        <v>82723.926069999987</v>
      </c>
      <c r="I511" s="277">
        <f t="shared" si="254"/>
        <v>82723.926069999987</v>
      </c>
      <c r="J511" s="297">
        <f t="shared" si="227"/>
        <v>22.959906559342734</v>
      </c>
      <c r="K511" s="297">
        <f t="shared" si="228"/>
        <v>100</v>
      </c>
    </row>
    <row r="512" spans="1:11" x14ac:dyDescent="0.3">
      <c r="A512" s="23"/>
      <c r="B512" s="23"/>
      <c r="C512" s="23" t="s">
        <v>172</v>
      </c>
      <c r="D512" s="23"/>
      <c r="E512" s="42" t="s">
        <v>171</v>
      </c>
      <c r="F512" s="278">
        <f>F513+F522+F533</f>
        <v>350819.35206</v>
      </c>
      <c r="G512" s="278">
        <f t="shared" ref="G512:I512" si="255">G513+G522+G533</f>
        <v>351457.05206000002</v>
      </c>
      <c r="H512" s="278">
        <f t="shared" si="255"/>
        <v>81134.544069999989</v>
      </c>
      <c r="I512" s="278">
        <f t="shared" si="255"/>
        <v>81134.544069999989</v>
      </c>
      <c r="J512" s="298">
        <f t="shared" si="227"/>
        <v>23.085194505116622</v>
      </c>
      <c r="K512" s="298">
        <f t="shared" si="228"/>
        <v>100</v>
      </c>
    </row>
    <row r="513" spans="1:11" ht="27" x14ac:dyDescent="0.3">
      <c r="A513" s="104"/>
      <c r="B513" s="104"/>
      <c r="C513" s="104" t="s">
        <v>224</v>
      </c>
      <c r="D513" s="104"/>
      <c r="E513" s="105" t="s">
        <v>155</v>
      </c>
      <c r="F513" s="279">
        <f>F514+F516+F518</f>
        <v>308386.82516000001</v>
      </c>
      <c r="G513" s="279">
        <f t="shared" ref="G513:I513" si="256">G514+G516+G518</f>
        <v>308386.82516000001</v>
      </c>
      <c r="H513" s="279">
        <f t="shared" si="256"/>
        <v>69171.244999999995</v>
      </c>
      <c r="I513" s="279">
        <f t="shared" si="256"/>
        <v>69171.244999999995</v>
      </c>
      <c r="J513" s="299">
        <f t="shared" si="227"/>
        <v>22.430025979258989</v>
      </c>
      <c r="K513" s="299">
        <f t="shared" si="228"/>
        <v>100</v>
      </c>
    </row>
    <row r="514" spans="1:11" ht="27" x14ac:dyDescent="0.3">
      <c r="A514" s="7"/>
      <c r="B514" s="7"/>
      <c r="C514" s="6" t="s">
        <v>223</v>
      </c>
      <c r="D514" s="49"/>
      <c r="E514" s="5" t="s">
        <v>222</v>
      </c>
      <c r="F514" s="280">
        <f>F515</f>
        <v>38014.1</v>
      </c>
      <c r="G514" s="280">
        <f t="shared" ref="G514:I514" si="257">G515</f>
        <v>38014.1</v>
      </c>
      <c r="H514" s="280">
        <f t="shared" si="257"/>
        <v>10493.521000000001</v>
      </c>
      <c r="I514" s="280">
        <f t="shared" si="257"/>
        <v>10493.521000000001</v>
      </c>
      <c r="J514" s="300">
        <f t="shared" si="227"/>
        <v>27.604286304292359</v>
      </c>
      <c r="K514" s="300">
        <f t="shared" si="228"/>
        <v>100</v>
      </c>
    </row>
    <row r="515" spans="1:11" ht="27" x14ac:dyDescent="0.3">
      <c r="A515" s="7"/>
      <c r="B515" s="7"/>
      <c r="C515" s="6"/>
      <c r="D515" s="6" t="s">
        <v>57</v>
      </c>
      <c r="E515" s="5" t="s">
        <v>56</v>
      </c>
      <c r="F515" s="284">
        <v>38014.1</v>
      </c>
      <c r="G515" s="284">
        <v>38014.1</v>
      </c>
      <c r="H515" s="271">
        <v>10493.521000000001</v>
      </c>
      <c r="I515" s="271">
        <v>10493.521000000001</v>
      </c>
      <c r="J515" s="301">
        <f t="shared" ref="J515:J578" si="258">I515/G515*100</f>
        <v>27.604286304292359</v>
      </c>
      <c r="K515" s="301">
        <f t="shared" ref="K515:K578" si="259">I515/H515*100</f>
        <v>100</v>
      </c>
    </row>
    <row r="516" spans="1:11" ht="40.200000000000003" x14ac:dyDescent="0.3">
      <c r="A516" s="7"/>
      <c r="B516" s="7"/>
      <c r="C516" s="6" t="s">
        <v>221</v>
      </c>
      <c r="D516" s="6"/>
      <c r="E516" s="5" t="s">
        <v>220</v>
      </c>
      <c r="F516" s="280">
        <f>F517</f>
        <v>260129.92516000001</v>
      </c>
      <c r="G516" s="280">
        <f t="shared" ref="G516:I516" si="260">G517</f>
        <v>260129.92516000001</v>
      </c>
      <c r="H516" s="280">
        <f t="shared" si="260"/>
        <v>55522.724000000002</v>
      </c>
      <c r="I516" s="280">
        <f t="shared" si="260"/>
        <v>55522.724000000002</v>
      </c>
      <c r="J516" s="300">
        <f t="shared" si="258"/>
        <v>21.344227876069713</v>
      </c>
      <c r="K516" s="300">
        <f t="shared" si="259"/>
        <v>100</v>
      </c>
    </row>
    <row r="517" spans="1:11" ht="27" x14ac:dyDescent="0.3">
      <c r="A517" s="7"/>
      <c r="B517" s="7"/>
      <c r="C517" s="6"/>
      <c r="D517" s="6" t="s">
        <v>57</v>
      </c>
      <c r="E517" s="5" t="s">
        <v>56</v>
      </c>
      <c r="F517" s="285">
        <v>260129.92516000001</v>
      </c>
      <c r="G517" s="285">
        <v>260129.92516000001</v>
      </c>
      <c r="H517" s="271">
        <v>55522.724000000002</v>
      </c>
      <c r="I517" s="271">
        <v>55522.724000000002</v>
      </c>
      <c r="J517" s="305">
        <f t="shared" si="258"/>
        <v>21.344227876069713</v>
      </c>
      <c r="K517" s="305">
        <f t="shared" si="259"/>
        <v>100</v>
      </c>
    </row>
    <row r="518" spans="1:11" ht="51" customHeight="1" x14ac:dyDescent="0.3">
      <c r="A518" s="7"/>
      <c r="B518" s="7"/>
      <c r="C518" s="6" t="s">
        <v>219</v>
      </c>
      <c r="D518" s="6"/>
      <c r="E518" s="5" t="s">
        <v>218</v>
      </c>
      <c r="F518" s="283">
        <f>F520+F521</f>
        <v>10242.800000000001</v>
      </c>
      <c r="G518" s="283">
        <f t="shared" ref="G518:I518" si="261">G520+G521</f>
        <v>10242.800000000001</v>
      </c>
      <c r="H518" s="283">
        <f t="shared" ref="H518" si="262">H520+H521</f>
        <v>3155</v>
      </c>
      <c r="I518" s="283">
        <f t="shared" si="261"/>
        <v>3155</v>
      </c>
      <c r="J518" s="304">
        <f t="shared" si="258"/>
        <v>30.80212441910415</v>
      </c>
      <c r="K518" s="304">
        <f t="shared" si="259"/>
        <v>100</v>
      </c>
    </row>
    <row r="519" spans="1:11" ht="27" x14ac:dyDescent="0.3">
      <c r="A519" s="7"/>
      <c r="B519" s="7"/>
      <c r="C519" s="6"/>
      <c r="D519" s="6" t="s">
        <v>57</v>
      </c>
      <c r="E519" s="5" t="s">
        <v>56</v>
      </c>
      <c r="F519" s="283">
        <f>F520+F521</f>
        <v>10242.800000000001</v>
      </c>
      <c r="G519" s="283">
        <f t="shared" ref="G519:I519" si="263">G520+G521</f>
        <v>10242.800000000001</v>
      </c>
      <c r="H519" s="283">
        <f t="shared" ref="H519" si="264">H520+H521</f>
        <v>3155</v>
      </c>
      <c r="I519" s="283">
        <f t="shared" si="263"/>
        <v>3155</v>
      </c>
      <c r="J519" s="304">
        <f t="shared" si="258"/>
        <v>30.80212441910415</v>
      </c>
      <c r="K519" s="304">
        <f t="shared" si="259"/>
        <v>100</v>
      </c>
    </row>
    <row r="520" spans="1:11" x14ac:dyDescent="0.3">
      <c r="A520" s="7"/>
      <c r="B520" s="7"/>
      <c r="C520" s="6"/>
      <c r="D520" s="6"/>
      <c r="E520" s="5" t="s">
        <v>208</v>
      </c>
      <c r="F520" s="284">
        <v>9474.6</v>
      </c>
      <c r="G520" s="284">
        <v>9474.6</v>
      </c>
      <c r="H520" s="284">
        <v>2900</v>
      </c>
      <c r="I520" s="284">
        <v>2900</v>
      </c>
      <c r="J520" s="301">
        <f t="shared" si="258"/>
        <v>30.608152323053218</v>
      </c>
      <c r="K520" s="301">
        <f t="shared" si="259"/>
        <v>100</v>
      </c>
    </row>
    <row r="521" spans="1:11" x14ac:dyDescent="0.3">
      <c r="A521" s="7"/>
      <c r="B521" s="7"/>
      <c r="C521" s="6"/>
      <c r="D521" s="6"/>
      <c r="E521" s="5" t="s">
        <v>69</v>
      </c>
      <c r="F521" s="284">
        <v>768.2</v>
      </c>
      <c r="G521" s="284">
        <v>768.2</v>
      </c>
      <c r="H521" s="284">
        <v>255</v>
      </c>
      <c r="I521" s="284">
        <v>255</v>
      </c>
      <c r="J521" s="301">
        <f t="shared" si="258"/>
        <v>33.194480604009371</v>
      </c>
      <c r="K521" s="301">
        <f t="shared" si="259"/>
        <v>100</v>
      </c>
    </row>
    <row r="522" spans="1:11" ht="38.25" customHeight="1" x14ac:dyDescent="0.3">
      <c r="A522" s="104"/>
      <c r="B522" s="104"/>
      <c r="C522" s="104" t="s">
        <v>170</v>
      </c>
      <c r="D522" s="104"/>
      <c r="E522" s="105" t="s">
        <v>169</v>
      </c>
      <c r="F522" s="279">
        <f>F523+F525+F527+F529</f>
        <v>20129.7</v>
      </c>
      <c r="G522" s="279">
        <f>G523+G525+G527+G529+G531</f>
        <v>20767.400000000001</v>
      </c>
      <c r="H522" s="279">
        <f>H523+H525+H527+H529+H531</f>
        <v>6638.3990700000013</v>
      </c>
      <c r="I522" s="279">
        <f>I523+I525+I527+I529+I531</f>
        <v>6638.3990700000013</v>
      </c>
      <c r="J522" s="299">
        <f t="shared" si="258"/>
        <v>31.96547988674558</v>
      </c>
      <c r="K522" s="299">
        <f t="shared" si="259"/>
        <v>100</v>
      </c>
    </row>
    <row r="523" spans="1:11" x14ac:dyDescent="0.3">
      <c r="A523" s="7"/>
      <c r="B523" s="7"/>
      <c r="C523" s="6" t="s">
        <v>217</v>
      </c>
      <c r="D523" s="6"/>
      <c r="E523" s="5" t="s">
        <v>216</v>
      </c>
      <c r="F523" s="280">
        <f>F524</f>
        <v>7277.9</v>
      </c>
      <c r="G523" s="280">
        <f t="shared" ref="G523:I523" si="265">G524</f>
        <v>7277.9</v>
      </c>
      <c r="H523" s="280">
        <f t="shared" si="265"/>
        <v>2425.9810000000002</v>
      </c>
      <c r="I523" s="280">
        <f t="shared" si="265"/>
        <v>2425.9810000000002</v>
      </c>
      <c r="J523" s="300">
        <f t="shared" si="258"/>
        <v>33.333530276590778</v>
      </c>
      <c r="K523" s="300">
        <f t="shared" si="259"/>
        <v>100</v>
      </c>
    </row>
    <row r="524" spans="1:11" ht="27" x14ac:dyDescent="0.3">
      <c r="A524" s="7"/>
      <c r="B524" s="7"/>
      <c r="C524" s="6"/>
      <c r="D524" s="6" t="s">
        <v>57</v>
      </c>
      <c r="E524" s="5" t="s">
        <v>56</v>
      </c>
      <c r="F524" s="284">
        <v>7277.9</v>
      </c>
      <c r="G524" s="284">
        <v>7277.9</v>
      </c>
      <c r="H524" s="271">
        <v>2425.9810000000002</v>
      </c>
      <c r="I524" s="271">
        <v>2425.9810000000002</v>
      </c>
      <c r="J524" s="301">
        <f t="shared" si="258"/>
        <v>33.333530276590778</v>
      </c>
      <c r="K524" s="301">
        <f t="shared" si="259"/>
        <v>100</v>
      </c>
    </row>
    <row r="525" spans="1:11" ht="27" x14ac:dyDescent="0.3">
      <c r="A525" s="7"/>
      <c r="B525" s="7"/>
      <c r="C525" s="6" t="s">
        <v>215</v>
      </c>
      <c r="D525" s="6"/>
      <c r="E525" s="5" t="s">
        <v>214</v>
      </c>
      <c r="F525" s="280">
        <f>F526</f>
        <v>446.3</v>
      </c>
      <c r="G525" s="280">
        <f t="shared" ref="G525:I525" si="266">G526</f>
        <v>446.3</v>
      </c>
      <c r="H525" s="280">
        <f t="shared" si="266"/>
        <v>161.51400000000001</v>
      </c>
      <c r="I525" s="280">
        <f t="shared" si="266"/>
        <v>161.51400000000001</v>
      </c>
      <c r="J525" s="300">
        <f t="shared" si="258"/>
        <v>36.189558592874747</v>
      </c>
      <c r="K525" s="300">
        <f t="shared" si="259"/>
        <v>100</v>
      </c>
    </row>
    <row r="526" spans="1:11" ht="27" x14ac:dyDescent="0.3">
      <c r="A526" s="7"/>
      <c r="B526" s="7"/>
      <c r="C526" s="6"/>
      <c r="D526" s="6" t="s">
        <v>57</v>
      </c>
      <c r="E526" s="5" t="s">
        <v>56</v>
      </c>
      <c r="F526" s="284">
        <v>446.3</v>
      </c>
      <c r="G526" s="284">
        <v>446.3</v>
      </c>
      <c r="H526" s="271">
        <v>161.51400000000001</v>
      </c>
      <c r="I526" s="271">
        <v>161.51400000000001</v>
      </c>
      <c r="J526" s="301">
        <f t="shared" si="258"/>
        <v>36.189558592874747</v>
      </c>
      <c r="K526" s="301">
        <f t="shared" si="259"/>
        <v>100</v>
      </c>
    </row>
    <row r="527" spans="1:11" ht="27" x14ac:dyDescent="0.3">
      <c r="A527" s="7"/>
      <c r="B527" s="7"/>
      <c r="C527" s="6" t="s">
        <v>213</v>
      </c>
      <c r="D527" s="6"/>
      <c r="E527" s="5" t="s">
        <v>212</v>
      </c>
      <c r="F527" s="280">
        <f>F528</f>
        <v>105</v>
      </c>
      <c r="G527" s="280">
        <f t="shared" ref="G527:I527" si="267">G528</f>
        <v>105</v>
      </c>
      <c r="H527" s="280">
        <f t="shared" si="267"/>
        <v>35</v>
      </c>
      <c r="I527" s="280">
        <f t="shared" si="267"/>
        <v>35</v>
      </c>
      <c r="J527" s="300">
        <f t="shared" si="258"/>
        <v>33.333333333333329</v>
      </c>
      <c r="K527" s="300">
        <f t="shared" si="259"/>
        <v>100</v>
      </c>
    </row>
    <row r="528" spans="1:11" ht="27" x14ac:dyDescent="0.3">
      <c r="A528" s="7"/>
      <c r="B528" s="7"/>
      <c r="C528" s="6"/>
      <c r="D528" s="6" t="s">
        <v>57</v>
      </c>
      <c r="E528" s="5" t="s">
        <v>56</v>
      </c>
      <c r="F528" s="284">
        <v>105</v>
      </c>
      <c r="G528" s="284">
        <v>105</v>
      </c>
      <c r="H528" s="271">
        <v>35</v>
      </c>
      <c r="I528" s="271">
        <v>35</v>
      </c>
      <c r="J528" s="301">
        <f t="shared" si="258"/>
        <v>33.333333333333329</v>
      </c>
      <c r="K528" s="301">
        <f t="shared" si="259"/>
        <v>100</v>
      </c>
    </row>
    <row r="529" spans="1:11" ht="27" x14ac:dyDescent="0.3">
      <c r="A529" s="7"/>
      <c r="B529" s="7"/>
      <c r="C529" s="6" t="s">
        <v>210</v>
      </c>
      <c r="D529" s="6"/>
      <c r="E529" s="5" t="s">
        <v>209</v>
      </c>
      <c r="F529" s="280">
        <f>F530</f>
        <v>12300.5</v>
      </c>
      <c r="G529" s="280">
        <f t="shared" ref="G529:I529" si="268">G530</f>
        <v>12300.5</v>
      </c>
      <c r="H529" s="280">
        <f t="shared" si="268"/>
        <v>3803.3400700000002</v>
      </c>
      <c r="I529" s="280">
        <f t="shared" si="268"/>
        <v>3803.3400700000002</v>
      </c>
      <c r="J529" s="300">
        <f t="shared" si="258"/>
        <v>30.92020706475347</v>
      </c>
      <c r="K529" s="300">
        <f t="shared" si="259"/>
        <v>100</v>
      </c>
    </row>
    <row r="530" spans="1:11" ht="27" x14ac:dyDescent="0.3">
      <c r="A530" s="7"/>
      <c r="B530" s="7"/>
      <c r="C530" s="6"/>
      <c r="D530" s="6" t="s">
        <v>57</v>
      </c>
      <c r="E530" s="5" t="s">
        <v>56</v>
      </c>
      <c r="F530" s="285">
        <v>12300.5</v>
      </c>
      <c r="G530" s="285">
        <v>12300.5</v>
      </c>
      <c r="H530" s="271">
        <v>3803.3400700000002</v>
      </c>
      <c r="I530" s="271">
        <v>3803.3400700000002</v>
      </c>
      <c r="J530" s="305">
        <f t="shared" si="258"/>
        <v>30.92020706475347</v>
      </c>
      <c r="K530" s="305">
        <f t="shared" si="259"/>
        <v>100</v>
      </c>
    </row>
    <row r="531" spans="1:11" ht="40.200000000000003" x14ac:dyDescent="0.3">
      <c r="A531" s="260"/>
      <c r="B531" s="260"/>
      <c r="C531" s="6" t="s">
        <v>817</v>
      </c>
      <c r="D531" s="263"/>
      <c r="E531" s="264" t="s">
        <v>820</v>
      </c>
      <c r="F531" s="285"/>
      <c r="G531" s="285">
        <f>G532</f>
        <v>637.70000000000005</v>
      </c>
      <c r="H531" s="285">
        <f>H532</f>
        <v>212.56399999999999</v>
      </c>
      <c r="I531" s="285">
        <f>I532</f>
        <v>212.56399999999999</v>
      </c>
      <c r="J531" s="305">
        <f t="shared" si="258"/>
        <v>33.332915163870155</v>
      </c>
      <c r="K531" s="305">
        <f t="shared" si="259"/>
        <v>100</v>
      </c>
    </row>
    <row r="532" spans="1:11" ht="27" x14ac:dyDescent="0.3">
      <c r="A532" s="260"/>
      <c r="B532" s="260"/>
      <c r="C532" s="263"/>
      <c r="D532" s="6" t="s">
        <v>57</v>
      </c>
      <c r="E532" s="5" t="s">
        <v>56</v>
      </c>
      <c r="F532" s="285"/>
      <c r="G532" s="285">
        <v>637.70000000000005</v>
      </c>
      <c r="H532" s="285">
        <v>212.56399999999999</v>
      </c>
      <c r="I532" s="285">
        <v>212.56399999999999</v>
      </c>
      <c r="J532" s="305">
        <f t="shared" si="258"/>
        <v>33.332915163870155</v>
      </c>
      <c r="K532" s="305">
        <f t="shared" si="259"/>
        <v>100</v>
      </c>
    </row>
    <row r="533" spans="1:11" s="61" customFormat="1" ht="27" customHeight="1" x14ac:dyDescent="0.3">
      <c r="A533" s="109"/>
      <c r="B533" s="109"/>
      <c r="C533" s="143" t="s">
        <v>610</v>
      </c>
      <c r="D533" s="144"/>
      <c r="E533" s="145" t="s">
        <v>611</v>
      </c>
      <c r="F533" s="279">
        <f>F534+F536+F538</f>
        <v>22302.8269</v>
      </c>
      <c r="G533" s="279">
        <f t="shared" ref="G533:I533" si="269">G534+G536+G538</f>
        <v>22302.8269</v>
      </c>
      <c r="H533" s="279">
        <f t="shared" si="269"/>
        <v>5324.9</v>
      </c>
      <c r="I533" s="279">
        <f t="shared" si="269"/>
        <v>5324.9</v>
      </c>
      <c r="J533" s="299">
        <f t="shared" si="258"/>
        <v>23.875448721704419</v>
      </c>
      <c r="K533" s="299">
        <f t="shared" si="259"/>
        <v>100</v>
      </c>
    </row>
    <row r="534" spans="1:11" ht="27" x14ac:dyDescent="0.3">
      <c r="A534" s="7"/>
      <c r="B534" s="7"/>
      <c r="C534" s="131" t="s">
        <v>612</v>
      </c>
      <c r="D534" s="131"/>
      <c r="E534" s="163" t="s">
        <v>634</v>
      </c>
      <c r="F534" s="280">
        <f t="shared" ref="F534:I534" si="270">F535</f>
        <v>416.92689999999999</v>
      </c>
      <c r="G534" s="280">
        <f t="shared" si="270"/>
        <v>416.92689999999999</v>
      </c>
      <c r="H534" s="280">
        <f t="shared" si="270"/>
        <v>104.4</v>
      </c>
      <c r="I534" s="280">
        <f t="shared" si="270"/>
        <v>104.4</v>
      </c>
      <c r="J534" s="300">
        <f t="shared" si="258"/>
        <v>25.040360792263588</v>
      </c>
      <c r="K534" s="300">
        <f t="shared" si="259"/>
        <v>100</v>
      </c>
    </row>
    <row r="535" spans="1:11" ht="27" x14ac:dyDescent="0.3">
      <c r="A535" s="7"/>
      <c r="B535" s="7"/>
      <c r="C535" s="6"/>
      <c r="D535" s="6" t="s">
        <v>57</v>
      </c>
      <c r="E535" s="5" t="s">
        <v>56</v>
      </c>
      <c r="F535" s="285">
        <v>416.92689999999999</v>
      </c>
      <c r="G535" s="285">
        <v>416.92689999999999</v>
      </c>
      <c r="H535" s="285">
        <v>104.4</v>
      </c>
      <c r="I535" s="285">
        <v>104.4</v>
      </c>
      <c r="J535" s="305">
        <f t="shared" si="258"/>
        <v>25.040360792263588</v>
      </c>
      <c r="K535" s="305">
        <f t="shared" si="259"/>
        <v>100</v>
      </c>
    </row>
    <row r="536" spans="1:11" ht="40.200000000000003" x14ac:dyDescent="0.3">
      <c r="A536" s="153"/>
      <c r="B536" s="153"/>
      <c r="C536" s="131" t="s">
        <v>653</v>
      </c>
      <c r="D536" s="6"/>
      <c r="E536" s="96" t="s">
        <v>654</v>
      </c>
      <c r="F536" s="285">
        <f>F537</f>
        <v>267</v>
      </c>
      <c r="G536" s="285">
        <f t="shared" ref="G536:I536" si="271">G537</f>
        <v>267</v>
      </c>
      <c r="H536" s="285">
        <f t="shared" si="271"/>
        <v>67.5</v>
      </c>
      <c r="I536" s="285">
        <f t="shared" si="271"/>
        <v>67.5</v>
      </c>
      <c r="J536" s="305">
        <f t="shared" si="258"/>
        <v>25.280898876404496</v>
      </c>
      <c r="K536" s="305">
        <f t="shared" si="259"/>
        <v>100</v>
      </c>
    </row>
    <row r="537" spans="1:11" ht="27" x14ac:dyDescent="0.3">
      <c r="A537" s="153"/>
      <c r="B537" s="153"/>
      <c r="C537" s="6"/>
      <c r="D537" s="6" t="s">
        <v>57</v>
      </c>
      <c r="E537" s="96" t="s">
        <v>56</v>
      </c>
      <c r="F537" s="285">
        <v>267</v>
      </c>
      <c r="G537" s="285">
        <v>267</v>
      </c>
      <c r="H537" s="285">
        <v>67.5</v>
      </c>
      <c r="I537" s="285">
        <v>67.5</v>
      </c>
      <c r="J537" s="305">
        <f t="shared" si="258"/>
        <v>25.280898876404496</v>
      </c>
      <c r="K537" s="305">
        <f t="shared" si="259"/>
        <v>100</v>
      </c>
    </row>
    <row r="538" spans="1:11" ht="27" x14ac:dyDescent="0.3">
      <c r="A538" s="7"/>
      <c r="B538" s="7"/>
      <c r="C538" s="6" t="s">
        <v>681</v>
      </c>
      <c r="D538" s="6"/>
      <c r="E538" s="5" t="s">
        <v>211</v>
      </c>
      <c r="F538" s="280">
        <f>F539</f>
        <v>21618.9</v>
      </c>
      <c r="G538" s="280">
        <f t="shared" ref="G538:I538" si="272">G539</f>
        <v>21618.9</v>
      </c>
      <c r="H538" s="280">
        <f t="shared" si="272"/>
        <v>5153</v>
      </c>
      <c r="I538" s="280">
        <f t="shared" si="272"/>
        <v>5153</v>
      </c>
      <c r="J538" s="300">
        <f t="shared" si="258"/>
        <v>23.835625309335811</v>
      </c>
      <c r="K538" s="300">
        <f t="shared" si="259"/>
        <v>100</v>
      </c>
    </row>
    <row r="539" spans="1:11" ht="27" x14ac:dyDescent="0.3">
      <c r="A539" s="7"/>
      <c r="B539" s="7"/>
      <c r="C539" s="6"/>
      <c r="D539" s="6" t="s">
        <v>57</v>
      </c>
      <c r="E539" s="5" t="s">
        <v>56</v>
      </c>
      <c r="F539" s="285">
        <v>21618.9</v>
      </c>
      <c r="G539" s="285">
        <v>21618.9</v>
      </c>
      <c r="H539" s="285">
        <v>5153</v>
      </c>
      <c r="I539" s="285">
        <v>5153</v>
      </c>
      <c r="J539" s="305">
        <f t="shared" si="258"/>
        <v>23.835625309335811</v>
      </c>
      <c r="K539" s="305">
        <f t="shared" si="259"/>
        <v>100</v>
      </c>
    </row>
    <row r="540" spans="1:11" x14ac:dyDescent="0.3">
      <c r="A540" s="23"/>
      <c r="B540" s="23"/>
      <c r="C540" s="23" t="s">
        <v>77</v>
      </c>
      <c r="D540" s="23"/>
      <c r="E540" s="42" t="s">
        <v>76</v>
      </c>
      <c r="F540" s="278">
        <f t="shared" ref="F540:I542" si="273">F541</f>
        <v>5187.8594999999996</v>
      </c>
      <c r="G540" s="278">
        <f t="shared" si="273"/>
        <v>5187.8594999999996</v>
      </c>
      <c r="H540" s="278">
        <f t="shared" si="273"/>
        <v>1264.982</v>
      </c>
      <c r="I540" s="278">
        <f t="shared" si="273"/>
        <v>1264.982</v>
      </c>
      <c r="J540" s="298">
        <f t="shared" si="258"/>
        <v>24.383505374422729</v>
      </c>
      <c r="K540" s="298">
        <f t="shared" si="259"/>
        <v>100</v>
      </c>
    </row>
    <row r="541" spans="1:11" ht="27" x14ac:dyDescent="0.3">
      <c r="A541" s="104"/>
      <c r="B541" s="104"/>
      <c r="C541" s="104" t="s">
        <v>75</v>
      </c>
      <c r="D541" s="104"/>
      <c r="E541" s="105" t="s">
        <v>74</v>
      </c>
      <c r="F541" s="279">
        <f t="shared" si="273"/>
        <v>5187.8594999999996</v>
      </c>
      <c r="G541" s="279">
        <f t="shared" si="273"/>
        <v>5187.8594999999996</v>
      </c>
      <c r="H541" s="279">
        <f t="shared" si="273"/>
        <v>1264.982</v>
      </c>
      <c r="I541" s="279">
        <f t="shared" si="273"/>
        <v>1264.982</v>
      </c>
      <c r="J541" s="299">
        <f t="shared" si="258"/>
        <v>24.383505374422729</v>
      </c>
      <c r="K541" s="299">
        <f t="shared" si="259"/>
        <v>100</v>
      </c>
    </row>
    <row r="542" spans="1:11" ht="27" x14ac:dyDescent="0.3">
      <c r="A542" s="7"/>
      <c r="B542" s="7"/>
      <c r="C542" s="6" t="s">
        <v>163</v>
      </c>
      <c r="D542" s="6"/>
      <c r="E542" s="5" t="s">
        <v>162</v>
      </c>
      <c r="F542" s="280">
        <f t="shared" si="273"/>
        <v>5187.8594999999996</v>
      </c>
      <c r="G542" s="280">
        <f t="shared" si="273"/>
        <v>5187.8594999999996</v>
      </c>
      <c r="H542" s="280">
        <f t="shared" si="273"/>
        <v>1264.982</v>
      </c>
      <c r="I542" s="280">
        <f t="shared" si="273"/>
        <v>1264.982</v>
      </c>
      <c r="J542" s="300">
        <f t="shared" si="258"/>
        <v>24.383505374422729</v>
      </c>
      <c r="K542" s="300">
        <f t="shared" si="259"/>
        <v>100</v>
      </c>
    </row>
    <row r="543" spans="1:11" ht="27" x14ac:dyDescent="0.3">
      <c r="A543" s="7"/>
      <c r="B543" s="7"/>
      <c r="C543" s="6"/>
      <c r="D543" s="59" t="s">
        <v>57</v>
      </c>
      <c r="E543" s="58" t="s">
        <v>56</v>
      </c>
      <c r="F543" s="280">
        <v>5187.8594999999996</v>
      </c>
      <c r="G543" s="280">
        <v>5187.8594999999996</v>
      </c>
      <c r="H543" s="271">
        <v>1264.982</v>
      </c>
      <c r="I543" s="271">
        <v>1264.982</v>
      </c>
      <c r="J543" s="300">
        <f t="shared" si="258"/>
        <v>24.383505374422729</v>
      </c>
      <c r="K543" s="300">
        <f t="shared" si="259"/>
        <v>100</v>
      </c>
    </row>
    <row r="544" spans="1:11" x14ac:dyDescent="0.3">
      <c r="A544" s="23"/>
      <c r="B544" s="23"/>
      <c r="C544" s="23" t="s">
        <v>207</v>
      </c>
      <c r="D544" s="23"/>
      <c r="E544" s="42" t="s">
        <v>206</v>
      </c>
      <c r="F544" s="278">
        <f>F545</f>
        <v>3652.4</v>
      </c>
      <c r="G544" s="278">
        <f t="shared" ref="G544:I544" si="274">G545</f>
        <v>3652.4</v>
      </c>
      <c r="H544" s="278">
        <f t="shared" si="274"/>
        <v>324.39999999999998</v>
      </c>
      <c r="I544" s="278">
        <f t="shared" si="274"/>
        <v>324.39999999999998</v>
      </c>
      <c r="J544" s="298">
        <f t="shared" si="258"/>
        <v>8.8818311247398967</v>
      </c>
      <c r="K544" s="298">
        <f t="shared" si="259"/>
        <v>100</v>
      </c>
    </row>
    <row r="545" spans="1:11" ht="27" x14ac:dyDescent="0.3">
      <c r="A545" s="108"/>
      <c r="B545" s="108"/>
      <c r="C545" s="108" t="s">
        <v>205</v>
      </c>
      <c r="D545" s="108"/>
      <c r="E545" s="105" t="s">
        <v>204</v>
      </c>
      <c r="F545" s="279">
        <f>F546+F548+F550</f>
        <v>3652.4</v>
      </c>
      <c r="G545" s="279">
        <f t="shared" ref="G545:H545" si="275">G546+G548+G550</f>
        <v>3652.4</v>
      </c>
      <c r="H545" s="279">
        <f t="shared" si="275"/>
        <v>324.39999999999998</v>
      </c>
      <c r="I545" s="279">
        <f>I546</f>
        <v>324.39999999999998</v>
      </c>
      <c r="J545" s="299">
        <f t="shared" si="258"/>
        <v>8.8818311247398967</v>
      </c>
      <c r="K545" s="299">
        <f t="shared" si="259"/>
        <v>100</v>
      </c>
    </row>
    <row r="546" spans="1:11" ht="39.6" x14ac:dyDescent="0.3">
      <c r="A546" s="150"/>
      <c r="B546" s="150"/>
      <c r="C546" s="151" t="s">
        <v>616</v>
      </c>
      <c r="D546" s="149"/>
      <c r="E546" s="162" t="s">
        <v>638</v>
      </c>
      <c r="F546" s="282">
        <f>F547</f>
        <v>324.39999999999998</v>
      </c>
      <c r="G546" s="282">
        <f t="shared" ref="G546:I546" si="276">G547</f>
        <v>324.39999999999998</v>
      </c>
      <c r="H546" s="282">
        <f t="shared" si="276"/>
        <v>324.39999999999998</v>
      </c>
      <c r="I546" s="282">
        <f t="shared" si="276"/>
        <v>324.39999999999998</v>
      </c>
      <c r="J546" s="303">
        <f t="shared" si="258"/>
        <v>100</v>
      </c>
      <c r="K546" s="303">
        <f t="shared" si="259"/>
        <v>100</v>
      </c>
    </row>
    <row r="547" spans="1:11" ht="27" x14ac:dyDescent="0.3">
      <c r="A547" s="150"/>
      <c r="B547" s="150"/>
      <c r="C547" s="147"/>
      <c r="D547" s="147" t="s">
        <v>57</v>
      </c>
      <c r="E547" s="148" t="s">
        <v>56</v>
      </c>
      <c r="F547" s="284">
        <v>324.39999999999998</v>
      </c>
      <c r="G547" s="284">
        <v>324.39999999999998</v>
      </c>
      <c r="H547" s="284">
        <v>324.39999999999998</v>
      </c>
      <c r="I547" s="284">
        <v>324.39999999999998</v>
      </c>
      <c r="J547" s="301">
        <f t="shared" si="258"/>
        <v>100</v>
      </c>
      <c r="K547" s="301">
        <f t="shared" si="259"/>
        <v>100</v>
      </c>
    </row>
    <row r="548" spans="1:11" x14ac:dyDescent="0.3">
      <c r="A548" s="153"/>
      <c r="B548" s="153"/>
      <c r="C548" s="151" t="s">
        <v>693</v>
      </c>
      <c r="D548" s="152"/>
      <c r="E548" s="167" t="s">
        <v>702</v>
      </c>
      <c r="F548" s="284">
        <v>1794</v>
      </c>
      <c r="G548" s="284">
        <v>1794</v>
      </c>
      <c r="H548" s="284">
        <v>0</v>
      </c>
      <c r="I548" s="284">
        <v>0</v>
      </c>
      <c r="J548" s="301">
        <f t="shared" si="258"/>
        <v>0</v>
      </c>
      <c r="K548" s="301"/>
    </row>
    <row r="549" spans="1:11" ht="27" x14ac:dyDescent="0.3">
      <c r="A549" s="153"/>
      <c r="B549" s="153"/>
      <c r="C549" s="152"/>
      <c r="D549" s="6" t="s">
        <v>57</v>
      </c>
      <c r="E549" s="148" t="s">
        <v>56</v>
      </c>
      <c r="F549" s="284">
        <v>1794</v>
      </c>
      <c r="G549" s="284">
        <v>1794</v>
      </c>
      <c r="H549" s="284">
        <v>0</v>
      </c>
      <c r="I549" s="284">
        <v>0</v>
      </c>
      <c r="J549" s="301">
        <f t="shared" si="258"/>
        <v>0</v>
      </c>
      <c r="K549" s="301"/>
    </row>
    <row r="550" spans="1:11" x14ac:dyDescent="0.3">
      <c r="A550" s="178"/>
      <c r="B550" s="178"/>
      <c r="C550" s="151" t="s">
        <v>707</v>
      </c>
      <c r="D550" s="176"/>
      <c r="E550" s="177" t="s">
        <v>708</v>
      </c>
      <c r="F550" s="284">
        <v>1534</v>
      </c>
      <c r="G550" s="284">
        <v>1534</v>
      </c>
      <c r="H550" s="284">
        <v>0</v>
      </c>
      <c r="I550" s="284">
        <v>0</v>
      </c>
      <c r="J550" s="301">
        <f t="shared" si="258"/>
        <v>0</v>
      </c>
      <c r="K550" s="301"/>
    </row>
    <row r="551" spans="1:11" ht="27" x14ac:dyDescent="0.3">
      <c r="A551" s="178"/>
      <c r="B551" s="178"/>
      <c r="C551" s="176"/>
      <c r="D551" s="176" t="s">
        <v>57</v>
      </c>
      <c r="E551" s="148" t="s">
        <v>56</v>
      </c>
      <c r="F551" s="284">
        <v>1534</v>
      </c>
      <c r="G551" s="284">
        <v>1534</v>
      </c>
      <c r="H551" s="284">
        <v>0</v>
      </c>
      <c r="I551" s="284">
        <v>0</v>
      </c>
      <c r="J551" s="301">
        <f t="shared" si="258"/>
        <v>0</v>
      </c>
      <c r="K551" s="301"/>
    </row>
    <row r="552" spans="1:11" x14ac:dyDescent="0.3">
      <c r="A552" s="28"/>
      <c r="B552" s="17" t="s">
        <v>143</v>
      </c>
      <c r="C552" s="16"/>
      <c r="D552" s="17"/>
      <c r="E552" s="21" t="s">
        <v>142</v>
      </c>
      <c r="F552" s="281">
        <f t="shared" ref="F552:I555" si="277">F553</f>
        <v>43695.851000000002</v>
      </c>
      <c r="G552" s="281">
        <f t="shared" si="277"/>
        <v>44227.310000000005</v>
      </c>
      <c r="H552" s="281">
        <f t="shared" si="277"/>
        <v>10325.324919999999</v>
      </c>
      <c r="I552" s="281">
        <f t="shared" si="277"/>
        <v>10325.324919999999</v>
      </c>
      <c r="J552" s="302">
        <f t="shared" si="258"/>
        <v>23.346038725846086</v>
      </c>
      <c r="K552" s="302">
        <f t="shared" si="259"/>
        <v>100</v>
      </c>
    </row>
    <row r="553" spans="1:11" x14ac:dyDescent="0.3">
      <c r="A553" s="28"/>
      <c r="B553" s="17"/>
      <c r="C553" s="16" t="s">
        <v>36</v>
      </c>
      <c r="D553" s="15"/>
      <c r="E553" s="21" t="s">
        <v>35</v>
      </c>
      <c r="F553" s="281">
        <f t="shared" si="277"/>
        <v>43695.851000000002</v>
      </c>
      <c r="G553" s="281">
        <f t="shared" si="277"/>
        <v>44227.310000000005</v>
      </c>
      <c r="H553" s="281">
        <f t="shared" si="277"/>
        <v>10325.324919999999</v>
      </c>
      <c r="I553" s="281">
        <f t="shared" si="277"/>
        <v>10325.324919999999</v>
      </c>
      <c r="J553" s="302">
        <f t="shared" si="258"/>
        <v>23.346038725846086</v>
      </c>
      <c r="K553" s="302">
        <f t="shared" si="259"/>
        <v>100</v>
      </c>
    </row>
    <row r="554" spans="1:11" ht="26.4" x14ac:dyDescent="0.3">
      <c r="A554" s="44"/>
      <c r="B554" s="25"/>
      <c r="C554" s="26" t="s">
        <v>78</v>
      </c>
      <c r="D554" s="25"/>
      <c r="E554" s="24" t="s">
        <v>203</v>
      </c>
      <c r="F554" s="277">
        <f>F555+F561</f>
        <v>43695.851000000002</v>
      </c>
      <c r="G554" s="277">
        <f t="shared" ref="G554:I554" si="278">G555+G561</f>
        <v>44227.310000000005</v>
      </c>
      <c r="H554" s="277">
        <f t="shared" si="278"/>
        <v>10325.324919999999</v>
      </c>
      <c r="I554" s="277">
        <f t="shared" si="278"/>
        <v>10325.324919999999</v>
      </c>
      <c r="J554" s="297">
        <f t="shared" si="258"/>
        <v>23.346038725846086</v>
      </c>
      <c r="K554" s="297">
        <f t="shared" si="259"/>
        <v>100</v>
      </c>
    </row>
    <row r="555" spans="1:11" x14ac:dyDescent="0.3">
      <c r="A555" s="23"/>
      <c r="B555" s="23"/>
      <c r="C555" s="23" t="s">
        <v>198</v>
      </c>
      <c r="D555" s="23"/>
      <c r="E555" s="42" t="s">
        <v>197</v>
      </c>
      <c r="F555" s="278">
        <f t="shared" si="277"/>
        <v>43636.800000000003</v>
      </c>
      <c r="G555" s="278">
        <f t="shared" si="277"/>
        <v>43636.800000000003</v>
      </c>
      <c r="H555" s="278">
        <f t="shared" si="277"/>
        <v>10325.324919999999</v>
      </c>
      <c r="I555" s="278">
        <f t="shared" si="277"/>
        <v>10325.324919999999</v>
      </c>
      <c r="J555" s="298">
        <f t="shared" si="258"/>
        <v>23.661966322003444</v>
      </c>
      <c r="K555" s="298">
        <f t="shared" si="259"/>
        <v>100</v>
      </c>
    </row>
    <row r="556" spans="1:11" ht="27" x14ac:dyDescent="0.3">
      <c r="A556" s="104"/>
      <c r="B556" s="104"/>
      <c r="C556" s="104" t="s">
        <v>196</v>
      </c>
      <c r="D556" s="108"/>
      <c r="E556" s="105" t="s">
        <v>195</v>
      </c>
      <c r="F556" s="279">
        <f>F557+F559</f>
        <v>43636.800000000003</v>
      </c>
      <c r="G556" s="279">
        <f t="shared" ref="G556:I556" si="279">G557+G559</f>
        <v>43636.800000000003</v>
      </c>
      <c r="H556" s="279">
        <f t="shared" si="279"/>
        <v>10325.324919999999</v>
      </c>
      <c r="I556" s="279">
        <f t="shared" si="279"/>
        <v>10325.324919999999</v>
      </c>
      <c r="J556" s="299">
        <f t="shared" si="258"/>
        <v>23.661966322003444</v>
      </c>
      <c r="K556" s="299">
        <f t="shared" si="259"/>
        <v>100</v>
      </c>
    </row>
    <row r="557" spans="1:11" ht="30" customHeight="1" x14ac:dyDescent="0.3">
      <c r="A557" s="7"/>
      <c r="B557" s="7"/>
      <c r="C557" s="6" t="s">
        <v>202</v>
      </c>
      <c r="D557" s="49"/>
      <c r="E557" s="5" t="s">
        <v>201</v>
      </c>
      <c r="F557" s="280">
        <f>F558</f>
        <v>27848.5</v>
      </c>
      <c r="G557" s="280">
        <f t="shared" ref="G557:I557" si="280">G558</f>
        <v>27848.5</v>
      </c>
      <c r="H557" s="280">
        <f t="shared" si="280"/>
        <v>6489.1419999999998</v>
      </c>
      <c r="I557" s="280">
        <f t="shared" si="280"/>
        <v>6489.1419999999998</v>
      </c>
      <c r="J557" s="300">
        <f t="shared" si="258"/>
        <v>23.30158536366411</v>
      </c>
      <c r="K557" s="300">
        <f t="shared" si="259"/>
        <v>100</v>
      </c>
    </row>
    <row r="558" spans="1:11" ht="27" x14ac:dyDescent="0.3">
      <c r="A558" s="7"/>
      <c r="B558" s="7"/>
      <c r="C558" s="6"/>
      <c r="D558" s="6" t="s">
        <v>57</v>
      </c>
      <c r="E558" s="5" t="s">
        <v>56</v>
      </c>
      <c r="F558" s="284">
        <v>27848.5</v>
      </c>
      <c r="G558" s="284">
        <v>27848.5</v>
      </c>
      <c r="H558" s="271">
        <v>6489.1419999999998</v>
      </c>
      <c r="I558" s="271">
        <v>6489.1419999999998</v>
      </c>
      <c r="J558" s="301">
        <f t="shared" si="258"/>
        <v>23.30158536366411</v>
      </c>
      <c r="K558" s="301">
        <f t="shared" si="259"/>
        <v>100</v>
      </c>
    </row>
    <row r="559" spans="1:11" ht="27" customHeight="1" x14ac:dyDescent="0.3">
      <c r="A559" s="7"/>
      <c r="B559" s="7"/>
      <c r="C559" s="6" t="s">
        <v>200</v>
      </c>
      <c r="D559" s="49"/>
      <c r="E559" s="5" t="s">
        <v>199</v>
      </c>
      <c r="F559" s="280">
        <f>F560</f>
        <v>15788.3</v>
      </c>
      <c r="G559" s="280">
        <f t="shared" ref="G559:I559" si="281">G560</f>
        <v>15788.3</v>
      </c>
      <c r="H559" s="280">
        <f t="shared" si="281"/>
        <v>3836.1829200000002</v>
      </c>
      <c r="I559" s="280">
        <f t="shared" si="281"/>
        <v>3836.1829200000002</v>
      </c>
      <c r="J559" s="300">
        <f t="shared" si="258"/>
        <v>24.29763128392544</v>
      </c>
      <c r="K559" s="300">
        <f t="shared" si="259"/>
        <v>100</v>
      </c>
    </row>
    <row r="560" spans="1:11" ht="27" x14ac:dyDescent="0.3">
      <c r="A560" s="7"/>
      <c r="B560" s="7"/>
      <c r="C560" s="6"/>
      <c r="D560" s="6" t="s">
        <v>57</v>
      </c>
      <c r="E560" s="5" t="s">
        <v>56</v>
      </c>
      <c r="F560" s="284">
        <v>15788.3</v>
      </c>
      <c r="G560" s="284">
        <v>15788.3</v>
      </c>
      <c r="H560" s="271">
        <v>3836.1829200000002</v>
      </c>
      <c r="I560" s="271">
        <v>3836.1829200000002</v>
      </c>
      <c r="J560" s="301">
        <f t="shared" si="258"/>
        <v>24.29763128392544</v>
      </c>
      <c r="K560" s="301">
        <f t="shared" si="259"/>
        <v>100</v>
      </c>
    </row>
    <row r="561" spans="1:11" x14ac:dyDescent="0.3">
      <c r="A561" s="23"/>
      <c r="B561" s="23"/>
      <c r="C561" s="23" t="s">
        <v>207</v>
      </c>
      <c r="D561" s="23"/>
      <c r="E561" s="42" t="s">
        <v>206</v>
      </c>
      <c r="F561" s="278">
        <f>F562</f>
        <v>59.051000000000002</v>
      </c>
      <c r="G561" s="278">
        <f t="shared" ref="G561:I563" si="282">G562</f>
        <v>590.51</v>
      </c>
      <c r="H561" s="278">
        <f t="shared" si="282"/>
        <v>0</v>
      </c>
      <c r="I561" s="278">
        <f t="shared" si="282"/>
        <v>0</v>
      </c>
      <c r="J561" s="298">
        <f t="shared" si="258"/>
        <v>0</v>
      </c>
      <c r="K561" s="298"/>
    </row>
    <row r="562" spans="1:11" ht="27" x14ac:dyDescent="0.3">
      <c r="A562" s="108"/>
      <c r="B562" s="108"/>
      <c r="C562" s="108" t="s">
        <v>205</v>
      </c>
      <c r="D562" s="108"/>
      <c r="E562" s="105" t="s">
        <v>204</v>
      </c>
      <c r="F562" s="279">
        <f>F563</f>
        <v>59.051000000000002</v>
      </c>
      <c r="G562" s="279">
        <f t="shared" si="282"/>
        <v>590.51</v>
      </c>
      <c r="H562" s="279">
        <f t="shared" si="282"/>
        <v>0</v>
      </c>
      <c r="I562" s="279">
        <f t="shared" si="282"/>
        <v>0</v>
      </c>
      <c r="J562" s="299">
        <f t="shared" si="258"/>
        <v>0</v>
      </c>
      <c r="K562" s="299"/>
    </row>
    <row r="563" spans="1:11" s="18" customFormat="1" ht="27" x14ac:dyDescent="0.3">
      <c r="A563" s="49"/>
      <c r="B563" s="49"/>
      <c r="C563" s="60" t="s">
        <v>678</v>
      </c>
      <c r="D563" s="6"/>
      <c r="E563" s="74" t="s">
        <v>670</v>
      </c>
      <c r="F563" s="284">
        <f>F564</f>
        <v>59.051000000000002</v>
      </c>
      <c r="G563" s="284">
        <f t="shared" si="282"/>
        <v>590.51</v>
      </c>
      <c r="H563" s="284">
        <f t="shared" si="282"/>
        <v>0</v>
      </c>
      <c r="I563" s="284">
        <f t="shared" si="282"/>
        <v>0</v>
      </c>
      <c r="J563" s="301">
        <f t="shared" si="258"/>
        <v>0</v>
      </c>
      <c r="K563" s="301"/>
    </row>
    <row r="564" spans="1:11" s="18" customFormat="1" ht="27" x14ac:dyDescent="0.3">
      <c r="A564" s="49"/>
      <c r="B564" s="49"/>
      <c r="C564" s="6"/>
      <c r="D564" s="6" t="s">
        <v>57</v>
      </c>
      <c r="E564" s="5" t="s">
        <v>56</v>
      </c>
      <c r="F564" s="284">
        <f>F566+F567</f>
        <v>59.051000000000002</v>
      </c>
      <c r="G564" s="284">
        <f>G566+G567+G565</f>
        <v>590.51</v>
      </c>
      <c r="H564" s="284">
        <f t="shared" ref="H564" si="283">H566+H567</f>
        <v>0</v>
      </c>
      <c r="I564" s="284">
        <f t="shared" ref="I564" si="284">I566+I567</f>
        <v>0</v>
      </c>
      <c r="J564" s="301">
        <f t="shared" si="258"/>
        <v>0</v>
      </c>
      <c r="K564" s="301"/>
    </row>
    <row r="565" spans="1:11" s="18" customFormat="1" x14ac:dyDescent="0.3">
      <c r="A565" s="268"/>
      <c r="B565" s="268"/>
      <c r="C565" s="263"/>
      <c r="D565" s="263"/>
      <c r="E565" s="132" t="s">
        <v>818</v>
      </c>
      <c r="F565" s="284"/>
      <c r="G565" s="284">
        <v>531.45899999999995</v>
      </c>
      <c r="H565" s="284">
        <v>0</v>
      </c>
      <c r="I565" s="284">
        <v>0</v>
      </c>
      <c r="J565" s="301">
        <f t="shared" si="258"/>
        <v>0</v>
      </c>
      <c r="K565" s="301"/>
    </row>
    <row r="566" spans="1:11" s="18" customFormat="1" x14ac:dyDescent="0.3">
      <c r="A566" s="49"/>
      <c r="B566" s="49"/>
      <c r="C566" s="6"/>
      <c r="D566" s="6"/>
      <c r="E566" s="73" t="s">
        <v>287</v>
      </c>
      <c r="F566" s="284">
        <v>29.525500000000001</v>
      </c>
      <c r="G566" s="284">
        <v>29.525500000000001</v>
      </c>
      <c r="H566" s="284">
        <v>0</v>
      </c>
      <c r="I566" s="284">
        <v>0</v>
      </c>
      <c r="J566" s="301">
        <f t="shared" si="258"/>
        <v>0</v>
      </c>
      <c r="K566" s="301"/>
    </row>
    <row r="567" spans="1:11" s="18" customFormat="1" x14ac:dyDescent="0.3">
      <c r="A567" s="49"/>
      <c r="B567" s="49"/>
      <c r="C567" s="6"/>
      <c r="D567" s="6"/>
      <c r="E567" s="73" t="s">
        <v>293</v>
      </c>
      <c r="F567" s="284">
        <v>29.525500000000001</v>
      </c>
      <c r="G567" s="284">
        <v>29.525500000000001</v>
      </c>
      <c r="H567" s="284">
        <v>0</v>
      </c>
      <c r="I567" s="284">
        <v>0</v>
      </c>
      <c r="J567" s="301">
        <f t="shared" si="258"/>
        <v>0</v>
      </c>
      <c r="K567" s="301"/>
    </row>
    <row r="568" spans="1:11" x14ac:dyDescent="0.3">
      <c r="A568" s="28"/>
      <c r="B568" s="17" t="s">
        <v>127</v>
      </c>
      <c r="C568" s="16"/>
      <c r="D568" s="17"/>
      <c r="E568" s="21" t="s">
        <v>126</v>
      </c>
      <c r="F568" s="281">
        <f>F569</f>
        <v>16743.7</v>
      </c>
      <c r="G568" s="281">
        <f t="shared" ref="G568:I568" si="285">G569</f>
        <v>16743.7</v>
      </c>
      <c r="H568" s="281">
        <f t="shared" si="285"/>
        <v>1719.0060000000001</v>
      </c>
      <c r="I568" s="281">
        <f t="shared" si="285"/>
        <v>1675.69164</v>
      </c>
      <c r="J568" s="302">
        <f t="shared" si="258"/>
        <v>10.007893356904388</v>
      </c>
      <c r="K568" s="302">
        <f t="shared" si="259"/>
        <v>97.480267084582593</v>
      </c>
    </row>
    <row r="569" spans="1:11" x14ac:dyDescent="0.3">
      <c r="A569" s="28"/>
      <c r="B569" s="17"/>
      <c r="C569" s="16" t="s">
        <v>36</v>
      </c>
      <c r="D569" s="17"/>
      <c r="E569" s="21" t="s">
        <v>35</v>
      </c>
      <c r="F569" s="281">
        <f>F570+F576</f>
        <v>16743.7</v>
      </c>
      <c r="G569" s="281">
        <f t="shared" ref="G569:I569" si="286">G570+G576</f>
        <v>16743.7</v>
      </c>
      <c r="H569" s="281">
        <f t="shared" si="286"/>
        <v>1719.0060000000001</v>
      </c>
      <c r="I569" s="281">
        <f t="shared" si="286"/>
        <v>1675.69164</v>
      </c>
      <c r="J569" s="302">
        <f t="shared" si="258"/>
        <v>10.007893356904388</v>
      </c>
      <c r="K569" s="302">
        <f t="shared" si="259"/>
        <v>97.480267084582593</v>
      </c>
    </row>
    <row r="570" spans="1:11" ht="26.4" x14ac:dyDescent="0.3">
      <c r="A570" s="44"/>
      <c r="B570" s="25"/>
      <c r="C570" s="26" t="s">
        <v>34</v>
      </c>
      <c r="D570" s="25"/>
      <c r="E570" s="24" t="s">
        <v>33</v>
      </c>
      <c r="F570" s="277">
        <f t="shared" ref="F570:I572" si="287">F571</f>
        <v>8664.2999999999993</v>
      </c>
      <c r="G570" s="277">
        <f t="shared" si="287"/>
        <v>8664.2999999999993</v>
      </c>
      <c r="H570" s="277">
        <f t="shared" si="287"/>
        <v>1310</v>
      </c>
      <c r="I570" s="277">
        <f t="shared" si="287"/>
        <v>1266.6856399999999</v>
      </c>
      <c r="J570" s="297">
        <f t="shared" si="258"/>
        <v>14.619595812702698</v>
      </c>
      <c r="K570" s="297">
        <f t="shared" si="259"/>
        <v>96.69356030534351</v>
      </c>
    </row>
    <row r="571" spans="1:11" ht="27" x14ac:dyDescent="0.3">
      <c r="A571" s="23"/>
      <c r="B571" s="23"/>
      <c r="C571" s="23" t="s">
        <v>32</v>
      </c>
      <c r="D571" s="23"/>
      <c r="E571" s="22" t="s">
        <v>31</v>
      </c>
      <c r="F571" s="278">
        <f t="shared" si="287"/>
        <v>8664.2999999999993</v>
      </c>
      <c r="G571" s="278">
        <f t="shared" si="287"/>
        <v>8664.2999999999993</v>
      </c>
      <c r="H571" s="278">
        <f t="shared" si="287"/>
        <v>1310</v>
      </c>
      <c r="I571" s="278">
        <f t="shared" si="287"/>
        <v>1266.6856399999999</v>
      </c>
      <c r="J571" s="298">
        <f t="shared" si="258"/>
        <v>14.619595812702698</v>
      </c>
      <c r="K571" s="298">
        <f t="shared" si="259"/>
        <v>96.69356030534351</v>
      </c>
    </row>
    <row r="572" spans="1:11" ht="40.200000000000003" x14ac:dyDescent="0.3">
      <c r="A572" s="104"/>
      <c r="B572" s="104"/>
      <c r="C572" s="104" t="s">
        <v>30</v>
      </c>
      <c r="D572" s="104"/>
      <c r="E572" s="105" t="s">
        <v>29</v>
      </c>
      <c r="F572" s="279">
        <f t="shared" si="287"/>
        <v>8664.2999999999993</v>
      </c>
      <c r="G572" s="279">
        <f t="shared" si="287"/>
        <v>8664.2999999999993</v>
      </c>
      <c r="H572" s="279">
        <f t="shared" si="287"/>
        <v>1310</v>
      </c>
      <c r="I572" s="279">
        <f t="shared" si="287"/>
        <v>1266.6856399999999</v>
      </c>
      <c r="J572" s="299">
        <f t="shared" si="258"/>
        <v>14.619595812702698</v>
      </c>
      <c r="K572" s="299">
        <f t="shared" si="259"/>
        <v>96.69356030534351</v>
      </c>
    </row>
    <row r="573" spans="1:11" ht="26.4" x14ac:dyDescent="0.3">
      <c r="A573" s="7"/>
      <c r="B573" s="7"/>
      <c r="C573" s="6" t="s">
        <v>28</v>
      </c>
      <c r="D573" s="6"/>
      <c r="E573" s="8" t="s">
        <v>27</v>
      </c>
      <c r="F573" s="280">
        <f>F574+F575</f>
        <v>8664.2999999999993</v>
      </c>
      <c r="G573" s="280">
        <f t="shared" ref="G573:I573" si="288">G574+G575</f>
        <v>8664.2999999999993</v>
      </c>
      <c r="H573" s="280">
        <f t="shared" ref="H573" si="289">H574+H575</f>
        <v>1310</v>
      </c>
      <c r="I573" s="280">
        <f t="shared" si="288"/>
        <v>1266.6856399999999</v>
      </c>
      <c r="J573" s="300">
        <f t="shared" si="258"/>
        <v>14.619595812702698</v>
      </c>
      <c r="K573" s="300">
        <f t="shared" si="259"/>
        <v>96.69356030534351</v>
      </c>
    </row>
    <row r="574" spans="1:11" ht="40.200000000000003" x14ac:dyDescent="0.3">
      <c r="A574" s="7"/>
      <c r="B574" s="7"/>
      <c r="C574" s="6"/>
      <c r="D574" s="6" t="s">
        <v>2</v>
      </c>
      <c r="E574" s="5" t="s">
        <v>1</v>
      </c>
      <c r="F574" s="280">
        <v>8441.7999999999993</v>
      </c>
      <c r="G574" s="280">
        <v>8441.7999999999993</v>
      </c>
      <c r="H574" s="271">
        <v>1300</v>
      </c>
      <c r="I574" s="271">
        <v>1257.26899</v>
      </c>
      <c r="J574" s="300">
        <f t="shared" si="258"/>
        <v>14.893375701864533</v>
      </c>
      <c r="K574" s="300">
        <f t="shared" si="259"/>
        <v>96.712999230769242</v>
      </c>
    </row>
    <row r="575" spans="1:11" x14ac:dyDescent="0.3">
      <c r="A575" s="7"/>
      <c r="B575" s="7"/>
      <c r="C575" s="6"/>
      <c r="D575" s="6" t="s">
        <v>12</v>
      </c>
      <c r="E575" s="5" t="s">
        <v>11</v>
      </c>
      <c r="F575" s="280">
        <v>222.5</v>
      </c>
      <c r="G575" s="280">
        <v>222.5</v>
      </c>
      <c r="H575" s="271">
        <v>10</v>
      </c>
      <c r="I575" s="271">
        <v>9.4166500000000006</v>
      </c>
      <c r="J575" s="300">
        <f t="shared" si="258"/>
        <v>4.2322022471910117</v>
      </c>
      <c r="K575" s="300">
        <f t="shared" si="259"/>
        <v>94.166500000000013</v>
      </c>
    </row>
    <row r="576" spans="1:11" ht="26.4" x14ac:dyDescent="0.3">
      <c r="A576" s="44"/>
      <c r="B576" s="25"/>
      <c r="C576" s="26" t="s">
        <v>78</v>
      </c>
      <c r="D576" s="25"/>
      <c r="E576" s="24" t="s">
        <v>203</v>
      </c>
      <c r="F576" s="277">
        <f>F577+F600+F606+F589</f>
        <v>8079.4000000000005</v>
      </c>
      <c r="G576" s="277">
        <f t="shared" ref="G576:I576" si="290">G577+G600+G606+G589</f>
        <v>8079.4000000000005</v>
      </c>
      <c r="H576" s="277">
        <f t="shared" si="290"/>
        <v>409.00600000000003</v>
      </c>
      <c r="I576" s="277">
        <f t="shared" si="290"/>
        <v>409.00600000000003</v>
      </c>
      <c r="J576" s="297">
        <f t="shared" si="258"/>
        <v>5.0623313612396963</v>
      </c>
      <c r="K576" s="297">
        <f t="shared" si="259"/>
        <v>100</v>
      </c>
    </row>
    <row r="577" spans="1:11" x14ac:dyDescent="0.3">
      <c r="A577" s="23"/>
      <c r="B577" s="23"/>
      <c r="C577" s="23" t="s">
        <v>198</v>
      </c>
      <c r="D577" s="23"/>
      <c r="E577" s="22" t="s">
        <v>197</v>
      </c>
      <c r="F577" s="278">
        <f>F578</f>
        <v>1039.9000000000001</v>
      </c>
      <c r="G577" s="278">
        <f t="shared" ref="G577:I577" si="291">G578</f>
        <v>1039.9000000000001</v>
      </c>
      <c r="H577" s="278">
        <f t="shared" si="291"/>
        <v>241.49199999999999</v>
      </c>
      <c r="I577" s="278">
        <f t="shared" si="291"/>
        <v>241.49199999999999</v>
      </c>
      <c r="J577" s="298">
        <f t="shared" si="258"/>
        <v>23.222617559380705</v>
      </c>
      <c r="K577" s="298">
        <f t="shared" si="259"/>
        <v>100</v>
      </c>
    </row>
    <row r="578" spans="1:11" ht="27" x14ac:dyDescent="0.3">
      <c r="A578" s="104"/>
      <c r="B578" s="104"/>
      <c r="C578" s="104" t="s">
        <v>196</v>
      </c>
      <c r="D578" s="104"/>
      <c r="E578" s="105" t="s">
        <v>195</v>
      </c>
      <c r="F578" s="279">
        <f>F579+F583+F585+F587+F581</f>
        <v>1039.9000000000001</v>
      </c>
      <c r="G578" s="279">
        <f t="shared" ref="G578:I578" si="292">G579+G583+G585+G587+G581</f>
        <v>1039.9000000000001</v>
      </c>
      <c r="H578" s="279">
        <f t="shared" si="292"/>
        <v>241.49199999999999</v>
      </c>
      <c r="I578" s="279">
        <f t="shared" si="292"/>
        <v>241.49199999999999</v>
      </c>
      <c r="J578" s="299">
        <f t="shared" si="258"/>
        <v>23.222617559380705</v>
      </c>
      <c r="K578" s="299">
        <f t="shared" si="259"/>
        <v>100</v>
      </c>
    </row>
    <row r="579" spans="1:11" x14ac:dyDescent="0.3">
      <c r="A579" s="7"/>
      <c r="B579" s="7"/>
      <c r="C579" s="6" t="s">
        <v>194</v>
      </c>
      <c r="D579" s="6"/>
      <c r="E579" s="96" t="s">
        <v>635</v>
      </c>
      <c r="F579" s="280">
        <f>F580</f>
        <v>463.3</v>
      </c>
      <c r="G579" s="280">
        <f t="shared" ref="G579:I579" si="293">G580</f>
        <v>463.3</v>
      </c>
      <c r="H579" s="280">
        <f t="shared" si="293"/>
        <v>19.2</v>
      </c>
      <c r="I579" s="280">
        <f t="shared" si="293"/>
        <v>19.2</v>
      </c>
      <c r="J579" s="300">
        <f t="shared" ref="J579:J642" si="294">I579/G579*100</f>
        <v>4.1441830347507018</v>
      </c>
      <c r="K579" s="300">
        <f t="shared" ref="K579:K642" si="295">I579/H579*100</f>
        <v>100</v>
      </c>
    </row>
    <row r="580" spans="1:11" ht="27" x14ac:dyDescent="0.3">
      <c r="A580" s="7"/>
      <c r="B580" s="7"/>
      <c r="C580" s="6"/>
      <c r="D580" s="6" t="s">
        <v>57</v>
      </c>
      <c r="E580" s="5" t="s">
        <v>56</v>
      </c>
      <c r="F580" s="284">
        <v>463.3</v>
      </c>
      <c r="G580" s="284">
        <v>463.3</v>
      </c>
      <c r="H580" s="284">
        <v>19.2</v>
      </c>
      <c r="I580" s="284">
        <v>19.2</v>
      </c>
      <c r="J580" s="301">
        <f t="shared" si="294"/>
        <v>4.1441830347507018</v>
      </c>
      <c r="K580" s="301">
        <f t="shared" si="295"/>
        <v>100</v>
      </c>
    </row>
    <row r="581" spans="1:11" x14ac:dyDescent="0.3">
      <c r="A581" s="153"/>
      <c r="B581" s="153"/>
      <c r="C581" s="152" t="s">
        <v>691</v>
      </c>
      <c r="D581" s="152"/>
      <c r="E581" s="166" t="s">
        <v>692</v>
      </c>
      <c r="F581" s="284">
        <v>84.2</v>
      </c>
      <c r="G581" s="284">
        <v>84.2</v>
      </c>
      <c r="H581" s="284">
        <v>0</v>
      </c>
      <c r="I581" s="284">
        <v>0</v>
      </c>
      <c r="J581" s="301">
        <f t="shared" si="294"/>
        <v>0</v>
      </c>
      <c r="K581" s="301"/>
    </row>
    <row r="582" spans="1:11" ht="27" x14ac:dyDescent="0.3">
      <c r="A582" s="153"/>
      <c r="B582" s="153"/>
      <c r="C582" s="152"/>
      <c r="D582" s="152" t="s">
        <v>57</v>
      </c>
      <c r="E582" s="166" t="s">
        <v>56</v>
      </c>
      <c r="F582" s="284">
        <v>84.2</v>
      </c>
      <c r="G582" s="284">
        <v>84.2</v>
      </c>
      <c r="H582" s="284">
        <v>0</v>
      </c>
      <c r="I582" s="284">
        <v>0</v>
      </c>
      <c r="J582" s="301">
        <f t="shared" si="294"/>
        <v>0</v>
      </c>
      <c r="K582" s="301"/>
    </row>
    <row r="583" spans="1:11" x14ac:dyDescent="0.3">
      <c r="A583" s="7"/>
      <c r="B583" s="7"/>
      <c r="C583" s="6" t="s">
        <v>193</v>
      </c>
      <c r="D583" s="6"/>
      <c r="E583" s="5" t="s">
        <v>192</v>
      </c>
      <c r="F583" s="280">
        <f>F584</f>
        <v>96.8</v>
      </c>
      <c r="G583" s="280">
        <f t="shared" ref="G583:I583" si="296">G584</f>
        <v>96.8</v>
      </c>
      <c r="H583" s="280">
        <f t="shared" si="296"/>
        <v>50.892000000000003</v>
      </c>
      <c r="I583" s="280">
        <f t="shared" si="296"/>
        <v>50.892000000000003</v>
      </c>
      <c r="J583" s="300">
        <f t="shared" si="294"/>
        <v>52.574380165289256</v>
      </c>
      <c r="K583" s="300">
        <f t="shared" si="295"/>
        <v>100</v>
      </c>
    </row>
    <row r="584" spans="1:11" ht="27" x14ac:dyDescent="0.3">
      <c r="A584" s="7"/>
      <c r="B584" s="7"/>
      <c r="C584" s="6"/>
      <c r="D584" s="6" t="s">
        <v>57</v>
      </c>
      <c r="E584" s="5" t="s">
        <v>56</v>
      </c>
      <c r="F584" s="284">
        <v>96.8</v>
      </c>
      <c r="G584" s="284">
        <v>96.8</v>
      </c>
      <c r="H584" s="284">
        <v>50.892000000000003</v>
      </c>
      <c r="I584" s="284">
        <v>50.892000000000003</v>
      </c>
      <c r="J584" s="301">
        <f t="shared" si="294"/>
        <v>52.574380165289256</v>
      </c>
      <c r="K584" s="301">
        <f t="shared" si="295"/>
        <v>100</v>
      </c>
    </row>
    <row r="585" spans="1:11" ht="27" customHeight="1" x14ac:dyDescent="0.3">
      <c r="A585" s="7"/>
      <c r="B585" s="7"/>
      <c r="C585" s="6" t="s">
        <v>191</v>
      </c>
      <c r="D585" s="6"/>
      <c r="E585" s="5" t="s">
        <v>190</v>
      </c>
      <c r="F585" s="280">
        <f>F586</f>
        <v>134.4</v>
      </c>
      <c r="G585" s="280">
        <f t="shared" ref="G585:I585" si="297">G586</f>
        <v>134.4</v>
      </c>
      <c r="H585" s="280">
        <f t="shared" si="297"/>
        <v>92</v>
      </c>
      <c r="I585" s="280">
        <f t="shared" si="297"/>
        <v>92</v>
      </c>
      <c r="J585" s="300">
        <f t="shared" si="294"/>
        <v>68.452380952380949</v>
      </c>
      <c r="K585" s="300">
        <f t="shared" si="295"/>
        <v>100</v>
      </c>
    </row>
    <row r="586" spans="1:11" ht="27" x14ac:dyDescent="0.3">
      <c r="A586" s="7"/>
      <c r="B586" s="7"/>
      <c r="C586" s="6"/>
      <c r="D586" s="6" t="s">
        <v>57</v>
      </c>
      <c r="E586" s="5" t="s">
        <v>56</v>
      </c>
      <c r="F586" s="284">
        <v>134.4</v>
      </c>
      <c r="G586" s="284">
        <v>134.4</v>
      </c>
      <c r="H586" s="284">
        <v>92</v>
      </c>
      <c r="I586" s="284">
        <v>92</v>
      </c>
      <c r="J586" s="301">
        <f t="shared" si="294"/>
        <v>68.452380952380949</v>
      </c>
      <c r="K586" s="301">
        <f t="shared" si="295"/>
        <v>100</v>
      </c>
    </row>
    <row r="587" spans="1:11" ht="14.25" customHeight="1" x14ac:dyDescent="0.3">
      <c r="A587" s="7"/>
      <c r="B587" s="7"/>
      <c r="C587" s="6" t="s">
        <v>189</v>
      </c>
      <c r="D587" s="6"/>
      <c r="E587" s="96" t="s">
        <v>636</v>
      </c>
      <c r="F587" s="280">
        <f>F588</f>
        <v>261.2</v>
      </c>
      <c r="G587" s="280">
        <f t="shared" ref="G587:I587" si="298">G588</f>
        <v>261.2</v>
      </c>
      <c r="H587" s="280">
        <f t="shared" si="298"/>
        <v>79.400000000000006</v>
      </c>
      <c r="I587" s="280">
        <f t="shared" si="298"/>
        <v>79.400000000000006</v>
      </c>
      <c r="J587" s="300">
        <f t="shared" si="294"/>
        <v>30.398162327718225</v>
      </c>
      <c r="K587" s="300">
        <f t="shared" si="295"/>
        <v>100</v>
      </c>
    </row>
    <row r="588" spans="1:11" ht="27" x14ac:dyDescent="0.3">
      <c r="A588" s="7"/>
      <c r="B588" s="7"/>
      <c r="C588" s="6"/>
      <c r="D588" s="6" t="s">
        <v>57</v>
      </c>
      <c r="E588" s="5" t="s">
        <v>56</v>
      </c>
      <c r="F588" s="284">
        <v>261.2</v>
      </c>
      <c r="G588" s="284">
        <v>261.2</v>
      </c>
      <c r="H588" s="284">
        <v>79.400000000000006</v>
      </c>
      <c r="I588" s="284">
        <v>79.400000000000006</v>
      </c>
      <c r="J588" s="301">
        <f t="shared" si="294"/>
        <v>30.398162327718225</v>
      </c>
      <c r="K588" s="301">
        <f t="shared" si="295"/>
        <v>100</v>
      </c>
    </row>
    <row r="589" spans="1:11" x14ac:dyDescent="0.3">
      <c r="A589" s="23"/>
      <c r="B589" s="23"/>
      <c r="C589" s="23" t="s">
        <v>125</v>
      </c>
      <c r="D589" s="23"/>
      <c r="E589" s="22" t="s">
        <v>124</v>
      </c>
      <c r="F589" s="278">
        <f>F590</f>
        <v>6447.9000000000005</v>
      </c>
      <c r="G589" s="278">
        <f t="shared" ref="G589:I589" si="299">G590</f>
        <v>6447.9000000000005</v>
      </c>
      <c r="H589" s="278">
        <f t="shared" si="299"/>
        <v>0</v>
      </c>
      <c r="I589" s="278">
        <f t="shared" si="299"/>
        <v>0</v>
      </c>
      <c r="J589" s="298">
        <f t="shared" si="294"/>
        <v>0</v>
      </c>
      <c r="K589" s="298"/>
    </row>
    <row r="590" spans="1:11" ht="26.25" customHeight="1" x14ac:dyDescent="0.3">
      <c r="A590" s="104"/>
      <c r="B590" s="104"/>
      <c r="C590" s="104" t="s">
        <v>123</v>
      </c>
      <c r="D590" s="104"/>
      <c r="E590" s="105" t="s">
        <v>122</v>
      </c>
      <c r="F590" s="279">
        <f>F595+F591+F593</f>
        <v>6447.9000000000005</v>
      </c>
      <c r="G590" s="279">
        <f t="shared" ref="G590:I590" si="300">G595+G591+G593</f>
        <v>6447.9000000000005</v>
      </c>
      <c r="H590" s="279">
        <f t="shared" si="300"/>
        <v>0</v>
      </c>
      <c r="I590" s="279">
        <f t="shared" si="300"/>
        <v>0</v>
      </c>
      <c r="J590" s="299">
        <f t="shared" si="294"/>
        <v>0</v>
      </c>
      <c r="K590" s="299"/>
    </row>
    <row r="591" spans="1:11" ht="25.5" customHeight="1" x14ac:dyDescent="0.3">
      <c r="A591" s="7"/>
      <c r="B591" s="7"/>
      <c r="C591" s="6" t="s">
        <v>188</v>
      </c>
      <c r="D591" s="6"/>
      <c r="E591" s="96" t="s">
        <v>582</v>
      </c>
      <c r="F591" s="280">
        <f>F592</f>
        <v>46.5</v>
      </c>
      <c r="G591" s="280">
        <f t="shared" ref="G591:I591" si="301">G592</f>
        <v>46.5</v>
      </c>
      <c r="H591" s="280">
        <f t="shared" si="301"/>
        <v>0</v>
      </c>
      <c r="I591" s="280">
        <f t="shared" si="301"/>
        <v>0</v>
      </c>
      <c r="J591" s="300">
        <f t="shared" si="294"/>
        <v>0</v>
      </c>
      <c r="K591" s="300"/>
    </row>
    <row r="592" spans="1:11" ht="27" x14ac:dyDescent="0.3">
      <c r="A592" s="7"/>
      <c r="B592" s="7"/>
      <c r="C592" s="6"/>
      <c r="D592" s="6" t="s">
        <v>57</v>
      </c>
      <c r="E592" s="5" t="s">
        <v>56</v>
      </c>
      <c r="F592" s="284">
        <v>46.5</v>
      </c>
      <c r="G592" s="284">
        <v>46.5</v>
      </c>
      <c r="H592" s="284">
        <v>0</v>
      </c>
      <c r="I592" s="284">
        <v>0</v>
      </c>
      <c r="J592" s="301">
        <f t="shared" si="294"/>
        <v>0</v>
      </c>
      <c r="K592" s="301"/>
    </row>
    <row r="593" spans="1:11" ht="27" x14ac:dyDescent="0.3">
      <c r="A593" s="7"/>
      <c r="B593" s="7"/>
      <c r="C593" s="6" t="s">
        <v>121</v>
      </c>
      <c r="D593" s="6"/>
      <c r="E593" s="5" t="s">
        <v>684</v>
      </c>
      <c r="F593" s="280">
        <f>F594</f>
        <v>1793.3000000000002</v>
      </c>
      <c r="G593" s="280">
        <f t="shared" ref="G593:I593" si="302">G594</f>
        <v>1793.3000000000002</v>
      </c>
      <c r="H593" s="280">
        <f t="shared" si="302"/>
        <v>0</v>
      </c>
      <c r="I593" s="280">
        <f t="shared" si="302"/>
        <v>0</v>
      </c>
      <c r="J593" s="300">
        <f t="shared" si="294"/>
        <v>0</v>
      </c>
      <c r="K593" s="300"/>
    </row>
    <row r="594" spans="1:11" ht="27" x14ac:dyDescent="0.3">
      <c r="A594" s="7"/>
      <c r="B594" s="7"/>
      <c r="C594" s="6"/>
      <c r="D594" s="6" t="s">
        <v>57</v>
      </c>
      <c r="E594" s="5" t="s">
        <v>56</v>
      </c>
      <c r="F594" s="284">
        <f>2093.3-300</f>
        <v>1793.3000000000002</v>
      </c>
      <c r="G594" s="284">
        <f t="shared" ref="G594" si="303">2093.3-300</f>
        <v>1793.3000000000002</v>
      </c>
      <c r="H594" s="284">
        <v>0</v>
      </c>
      <c r="I594" s="284">
        <v>0</v>
      </c>
      <c r="J594" s="301">
        <f t="shared" si="294"/>
        <v>0</v>
      </c>
      <c r="K594" s="301"/>
    </row>
    <row r="595" spans="1:11" ht="27.75" customHeight="1" x14ac:dyDescent="0.3">
      <c r="A595" s="7"/>
      <c r="B595" s="7"/>
      <c r="C595" s="6" t="s">
        <v>187</v>
      </c>
      <c r="D595" s="6"/>
      <c r="E595" s="5" t="s">
        <v>186</v>
      </c>
      <c r="F595" s="280">
        <f>F598</f>
        <v>4608.1000000000004</v>
      </c>
      <c r="G595" s="280">
        <f>G598+G596+G597+G599</f>
        <v>4608.1000000000004</v>
      </c>
      <c r="H595" s="280">
        <f t="shared" ref="H595" si="304">H598</f>
        <v>0</v>
      </c>
      <c r="I595" s="280">
        <f t="shared" ref="I595" si="305">I598</f>
        <v>0</v>
      </c>
      <c r="J595" s="300">
        <f t="shared" si="294"/>
        <v>0</v>
      </c>
      <c r="K595" s="300"/>
    </row>
    <row r="596" spans="1:11" ht="27.75" customHeight="1" x14ac:dyDescent="0.3">
      <c r="A596" s="260"/>
      <c r="B596" s="260"/>
      <c r="C596" s="263"/>
      <c r="D596" s="6" t="s">
        <v>12</v>
      </c>
      <c r="E596" s="5" t="s">
        <v>11</v>
      </c>
      <c r="F596" s="280"/>
      <c r="G596" s="271">
        <v>2209.1910400000002</v>
      </c>
      <c r="H596" s="280">
        <v>0</v>
      </c>
      <c r="I596" s="280">
        <v>0</v>
      </c>
      <c r="J596" s="300">
        <f t="shared" si="294"/>
        <v>0</v>
      </c>
      <c r="K596" s="300"/>
    </row>
    <row r="597" spans="1:11" x14ac:dyDescent="0.3">
      <c r="A597" s="7"/>
      <c r="B597" s="7"/>
      <c r="C597" s="6"/>
      <c r="D597" s="6" t="s">
        <v>71</v>
      </c>
      <c r="E597" s="5" t="s">
        <v>70</v>
      </c>
      <c r="F597" s="280">
        <v>0</v>
      </c>
      <c r="G597" s="271">
        <v>247.63485</v>
      </c>
      <c r="H597" s="280">
        <v>0</v>
      </c>
      <c r="I597" s="280">
        <v>0</v>
      </c>
      <c r="J597" s="300">
        <f t="shared" si="294"/>
        <v>0</v>
      </c>
      <c r="K597" s="300"/>
    </row>
    <row r="598" spans="1:11" ht="27" x14ac:dyDescent="0.3">
      <c r="A598" s="7"/>
      <c r="B598" s="7"/>
      <c r="C598" s="6"/>
      <c r="D598" s="6" t="s">
        <v>57</v>
      </c>
      <c r="E598" s="5" t="s">
        <v>56</v>
      </c>
      <c r="F598" s="284">
        <v>4608.1000000000004</v>
      </c>
      <c r="G598" s="271">
        <v>2101.7471399999999</v>
      </c>
      <c r="H598" s="284">
        <v>0</v>
      </c>
      <c r="I598" s="284">
        <v>0</v>
      </c>
      <c r="J598" s="301">
        <f t="shared" si="294"/>
        <v>0</v>
      </c>
      <c r="K598" s="301"/>
    </row>
    <row r="599" spans="1:11" x14ac:dyDescent="0.3">
      <c r="A599" s="7"/>
      <c r="B599" s="7"/>
      <c r="C599" s="6"/>
      <c r="D599" s="6" t="s">
        <v>22</v>
      </c>
      <c r="E599" s="5" t="s">
        <v>21</v>
      </c>
      <c r="F599" s="280">
        <v>0</v>
      </c>
      <c r="G599" s="271">
        <v>49.526969999999999</v>
      </c>
      <c r="H599" s="280">
        <v>0</v>
      </c>
      <c r="I599" s="280">
        <v>0</v>
      </c>
      <c r="J599" s="300">
        <f t="shared" si="294"/>
        <v>0</v>
      </c>
      <c r="K599" s="300"/>
    </row>
    <row r="600" spans="1:11" x14ac:dyDescent="0.3">
      <c r="A600" s="23"/>
      <c r="B600" s="23"/>
      <c r="C600" s="23" t="s">
        <v>77</v>
      </c>
      <c r="D600" s="23"/>
      <c r="E600" s="42" t="s">
        <v>76</v>
      </c>
      <c r="F600" s="278">
        <f>F601</f>
        <v>496.7</v>
      </c>
      <c r="G600" s="278">
        <f t="shared" ref="G600:I600" si="306">G601</f>
        <v>496.7</v>
      </c>
      <c r="H600" s="278">
        <f t="shared" si="306"/>
        <v>127.2</v>
      </c>
      <c r="I600" s="278">
        <f t="shared" si="306"/>
        <v>127.2</v>
      </c>
      <c r="J600" s="298">
        <f t="shared" si="294"/>
        <v>25.609019528890681</v>
      </c>
      <c r="K600" s="298">
        <f t="shared" si="295"/>
        <v>100</v>
      </c>
    </row>
    <row r="601" spans="1:11" ht="27" x14ac:dyDescent="0.3">
      <c r="A601" s="104"/>
      <c r="B601" s="104"/>
      <c r="C601" s="104" t="s">
        <v>185</v>
      </c>
      <c r="D601" s="104"/>
      <c r="E601" s="105" t="s">
        <v>184</v>
      </c>
      <c r="F601" s="279">
        <f>F604+F602</f>
        <v>496.7</v>
      </c>
      <c r="G601" s="279">
        <f t="shared" ref="G601:I601" si="307">G604+G602</f>
        <v>496.7</v>
      </c>
      <c r="H601" s="279">
        <f t="shared" si="307"/>
        <v>127.2</v>
      </c>
      <c r="I601" s="279">
        <f t="shared" si="307"/>
        <v>127.2</v>
      </c>
      <c r="J601" s="299">
        <f t="shared" si="294"/>
        <v>25.609019528890681</v>
      </c>
      <c r="K601" s="299">
        <f t="shared" si="295"/>
        <v>100</v>
      </c>
    </row>
    <row r="602" spans="1:11" x14ac:dyDescent="0.3">
      <c r="A602" s="59"/>
      <c r="B602" s="59"/>
      <c r="C602" s="59" t="s">
        <v>183</v>
      </c>
      <c r="D602" s="59"/>
      <c r="E602" s="58" t="s">
        <v>637</v>
      </c>
      <c r="F602" s="280">
        <f>F603</f>
        <v>341.9</v>
      </c>
      <c r="G602" s="280">
        <f t="shared" ref="G602:I602" si="308">G603</f>
        <v>341.9</v>
      </c>
      <c r="H602" s="280">
        <f t="shared" si="308"/>
        <v>115.2</v>
      </c>
      <c r="I602" s="280">
        <f t="shared" si="308"/>
        <v>115.2</v>
      </c>
      <c r="J602" s="300">
        <f t="shared" si="294"/>
        <v>33.694062591401</v>
      </c>
      <c r="K602" s="300">
        <f t="shared" si="295"/>
        <v>100</v>
      </c>
    </row>
    <row r="603" spans="1:11" ht="27" x14ac:dyDescent="0.3">
      <c r="A603" s="59"/>
      <c r="B603" s="59"/>
      <c r="C603" s="59"/>
      <c r="D603" s="59" t="s">
        <v>57</v>
      </c>
      <c r="E603" s="58" t="s">
        <v>56</v>
      </c>
      <c r="F603" s="284">
        <v>341.9</v>
      </c>
      <c r="G603" s="284">
        <v>341.9</v>
      </c>
      <c r="H603" s="284">
        <v>115.2</v>
      </c>
      <c r="I603" s="284">
        <v>115.2</v>
      </c>
      <c r="J603" s="301">
        <f t="shared" si="294"/>
        <v>33.694062591401</v>
      </c>
      <c r="K603" s="301">
        <f t="shared" si="295"/>
        <v>100</v>
      </c>
    </row>
    <row r="604" spans="1:11" ht="27" x14ac:dyDescent="0.3">
      <c r="A604" s="6"/>
      <c r="B604" s="6"/>
      <c r="C604" s="6" t="s">
        <v>182</v>
      </c>
      <c r="D604" s="6"/>
      <c r="E604" s="5" t="s">
        <v>181</v>
      </c>
      <c r="F604" s="280">
        <f>F605</f>
        <v>154.80000000000001</v>
      </c>
      <c r="G604" s="280">
        <f t="shared" ref="G604:I604" si="309">G605</f>
        <v>154.80000000000001</v>
      </c>
      <c r="H604" s="280">
        <f t="shared" si="309"/>
        <v>12</v>
      </c>
      <c r="I604" s="280">
        <f t="shared" si="309"/>
        <v>12</v>
      </c>
      <c r="J604" s="300">
        <f t="shared" si="294"/>
        <v>7.7519379844961236</v>
      </c>
      <c r="K604" s="300">
        <f t="shared" si="295"/>
        <v>100</v>
      </c>
    </row>
    <row r="605" spans="1:11" ht="27" x14ac:dyDescent="0.3">
      <c r="A605" s="6"/>
      <c r="B605" s="6"/>
      <c r="C605" s="6"/>
      <c r="D605" s="59" t="s">
        <v>57</v>
      </c>
      <c r="E605" s="58" t="s">
        <v>56</v>
      </c>
      <c r="F605" s="284">
        <v>154.80000000000001</v>
      </c>
      <c r="G605" s="284">
        <v>154.80000000000001</v>
      </c>
      <c r="H605" s="284">
        <v>12</v>
      </c>
      <c r="I605" s="284">
        <v>12</v>
      </c>
      <c r="J605" s="301">
        <f t="shared" si="294"/>
        <v>7.7519379844961236</v>
      </c>
      <c r="K605" s="301">
        <f t="shared" si="295"/>
        <v>100</v>
      </c>
    </row>
    <row r="606" spans="1:11" x14ac:dyDescent="0.3">
      <c r="A606" s="23"/>
      <c r="B606" s="23"/>
      <c r="C606" s="23" t="s">
        <v>180</v>
      </c>
      <c r="D606" s="23"/>
      <c r="E606" s="42" t="s">
        <v>179</v>
      </c>
      <c r="F606" s="278">
        <f t="shared" ref="F606:I608" si="310">F607</f>
        <v>94.9</v>
      </c>
      <c r="G606" s="278">
        <f t="shared" si="310"/>
        <v>94.9</v>
      </c>
      <c r="H606" s="278">
        <f t="shared" si="310"/>
        <v>40.314</v>
      </c>
      <c r="I606" s="278">
        <f t="shared" si="310"/>
        <v>40.314</v>
      </c>
      <c r="J606" s="298">
        <f t="shared" si="294"/>
        <v>42.480505795574288</v>
      </c>
      <c r="K606" s="298">
        <f t="shared" si="295"/>
        <v>100</v>
      </c>
    </row>
    <row r="607" spans="1:11" x14ac:dyDescent="0.3">
      <c r="A607" s="104"/>
      <c r="B607" s="104"/>
      <c r="C607" s="104" t="s">
        <v>178</v>
      </c>
      <c r="D607" s="104"/>
      <c r="E607" s="105" t="s">
        <v>177</v>
      </c>
      <c r="F607" s="279">
        <f t="shared" si="310"/>
        <v>94.9</v>
      </c>
      <c r="G607" s="279">
        <f t="shared" si="310"/>
        <v>94.9</v>
      </c>
      <c r="H607" s="279">
        <f t="shared" si="310"/>
        <v>40.314</v>
      </c>
      <c r="I607" s="279">
        <f t="shared" si="310"/>
        <v>40.314</v>
      </c>
      <c r="J607" s="299">
        <f t="shared" si="294"/>
        <v>42.480505795574288</v>
      </c>
      <c r="K607" s="299">
        <f t="shared" si="295"/>
        <v>100</v>
      </c>
    </row>
    <row r="608" spans="1:11" ht="27" x14ac:dyDescent="0.3">
      <c r="A608" s="7"/>
      <c r="B608" s="7"/>
      <c r="C608" s="6" t="s">
        <v>176</v>
      </c>
      <c r="D608" s="6"/>
      <c r="E608" s="5" t="s">
        <v>175</v>
      </c>
      <c r="F608" s="280">
        <f t="shared" si="310"/>
        <v>94.9</v>
      </c>
      <c r="G608" s="280">
        <f t="shared" si="310"/>
        <v>94.9</v>
      </c>
      <c r="H608" s="280">
        <f t="shared" si="310"/>
        <v>40.314</v>
      </c>
      <c r="I608" s="280">
        <f t="shared" si="310"/>
        <v>40.314</v>
      </c>
      <c r="J608" s="300">
        <f t="shared" si="294"/>
        <v>42.480505795574288</v>
      </c>
      <c r="K608" s="300">
        <f t="shared" si="295"/>
        <v>100</v>
      </c>
    </row>
    <row r="609" spans="1:11" ht="27" x14ac:dyDescent="0.3">
      <c r="A609" s="7"/>
      <c r="B609" s="7"/>
      <c r="C609" s="6"/>
      <c r="D609" s="6" t="s">
        <v>57</v>
      </c>
      <c r="E609" s="5" t="s">
        <v>56</v>
      </c>
      <c r="F609" s="284">
        <v>94.9</v>
      </c>
      <c r="G609" s="284">
        <v>94.9</v>
      </c>
      <c r="H609" s="284">
        <v>40.314</v>
      </c>
      <c r="I609" s="284">
        <v>40.314</v>
      </c>
      <c r="J609" s="301">
        <f t="shared" si="294"/>
        <v>42.480505795574288</v>
      </c>
      <c r="K609" s="301">
        <f t="shared" si="295"/>
        <v>100</v>
      </c>
    </row>
    <row r="610" spans="1:11" x14ac:dyDescent="0.3">
      <c r="A610" s="7"/>
      <c r="B610" s="17">
        <v>1000</v>
      </c>
      <c r="C610" s="16"/>
      <c r="D610" s="15"/>
      <c r="E610" s="14" t="s">
        <v>80</v>
      </c>
      <c r="F610" s="281">
        <f>F611+F633</f>
        <v>31313.355000000003</v>
      </c>
      <c r="G610" s="281">
        <f t="shared" ref="G610:I610" si="311">G611+G633</f>
        <v>31313.355000000003</v>
      </c>
      <c r="H610" s="281">
        <f t="shared" si="311"/>
        <v>8367.0215100000005</v>
      </c>
      <c r="I610" s="281">
        <f t="shared" si="311"/>
        <v>8367.0215100000005</v>
      </c>
      <c r="J610" s="302">
        <f t="shared" si="294"/>
        <v>26.72029717032876</v>
      </c>
      <c r="K610" s="302">
        <f t="shared" si="295"/>
        <v>100</v>
      </c>
    </row>
    <row r="611" spans="1:11" x14ac:dyDescent="0.3">
      <c r="A611" s="7"/>
      <c r="B611" s="17">
        <v>1003</v>
      </c>
      <c r="C611" s="16"/>
      <c r="D611" s="15"/>
      <c r="E611" s="14" t="s">
        <v>79</v>
      </c>
      <c r="F611" s="281">
        <f t="shared" ref="F611:I612" si="312">F612</f>
        <v>27217.455000000002</v>
      </c>
      <c r="G611" s="281">
        <f t="shared" si="312"/>
        <v>27217.455000000002</v>
      </c>
      <c r="H611" s="281">
        <f t="shared" si="312"/>
        <v>7310.5215100000005</v>
      </c>
      <c r="I611" s="281">
        <f t="shared" si="312"/>
        <v>7310.5215100000005</v>
      </c>
      <c r="J611" s="302">
        <f t="shared" si="294"/>
        <v>26.8596807085747</v>
      </c>
      <c r="K611" s="302">
        <f t="shared" si="295"/>
        <v>100</v>
      </c>
    </row>
    <row r="612" spans="1:11" x14ac:dyDescent="0.3">
      <c r="A612" s="7"/>
      <c r="B612" s="17"/>
      <c r="C612" s="16" t="s">
        <v>36</v>
      </c>
      <c r="D612" s="15"/>
      <c r="E612" s="21" t="s">
        <v>35</v>
      </c>
      <c r="F612" s="281">
        <f t="shared" si="312"/>
        <v>27217.455000000002</v>
      </c>
      <c r="G612" s="281">
        <f t="shared" si="312"/>
        <v>27217.455000000002</v>
      </c>
      <c r="H612" s="281">
        <f t="shared" si="312"/>
        <v>7310.5215100000005</v>
      </c>
      <c r="I612" s="281">
        <f t="shared" si="312"/>
        <v>7310.5215100000005</v>
      </c>
      <c r="J612" s="302">
        <f t="shared" si="294"/>
        <v>26.8596807085747</v>
      </c>
      <c r="K612" s="302">
        <f t="shared" si="295"/>
        <v>100</v>
      </c>
    </row>
    <row r="613" spans="1:11" ht="26.4" x14ac:dyDescent="0.3">
      <c r="A613" s="26"/>
      <c r="B613" s="26"/>
      <c r="C613" s="26" t="s">
        <v>78</v>
      </c>
      <c r="D613" s="25"/>
      <c r="E613" s="24" t="s">
        <v>203</v>
      </c>
      <c r="F613" s="277">
        <f>F614+F618+F626</f>
        <v>27217.455000000002</v>
      </c>
      <c r="G613" s="277">
        <f t="shared" ref="G613:I613" si="313">G614+G618+G626</f>
        <v>27217.455000000002</v>
      </c>
      <c r="H613" s="277">
        <f t="shared" si="313"/>
        <v>7310.5215100000005</v>
      </c>
      <c r="I613" s="277">
        <f t="shared" si="313"/>
        <v>7310.5215100000005</v>
      </c>
      <c r="J613" s="297">
        <f t="shared" si="294"/>
        <v>26.8596807085747</v>
      </c>
      <c r="K613" s="297">
        <f t="shared" si="295"/>
        <v>100</v>
      </c>
    </row>
    <row r="614" spans="1:11" x14ac:dyDescent="0.3">
      <c r="A614" s="23"/>
      <c r="B614" s="23"/>
      <c r="C614" s="23" t="s">
        <v>158</v>
      </c>
      <c r="D614" s="23"/>
      <c r="E614" s="42" t="s">
        <v>157</v>
      </c>
      <c r="F614" s="278">
        <f t="shared" ref="F614:I616" si="314">F615</f>
        <v>168.1</v>
      </c>
      <c r="G614" s="278">
        <f t="shared" si="314"/>
        <v>168.1</v>
      </c>
      <c r="H614" s="278">
        <f t="shared" si="314"/>
        <v>42.024999999999999</v>
      </c>
      <c r="I614" s="278">
        <f t="shared" si="314"/>
        <v>42.024999999999999</v>
      </c>
      <c r="J614" s="298">
        <f t="shared" si="294"/>
        <v>25</v>
      </c>
      <c r="K614" s="298">
        <f t="shared" si="295"/>
        <v>100</v>
      </c>
    </row>
    <row r="615" spans="1:11" ht="27" x14ac:dyDescent="0.3">
      <c r="A615" s="104"/>
      <c r="B615" s="104"/>
      <c r="C615" s="104" t="s">
        <v>156</v>
      </c>
      <c r="D615" s="104"/>
      <c r="E615" s="105" t="s">
        <v>174</v>
      </c>
      <c r="F615" s="279">
        <f>F616</f>
        <v>168.1</v>
      </c>
      <c r="G615" s="279">
        <f t="shared" si="314"/>
        <v>168.1</v>
      </c>
      <c r="H615" s="279">
        <f t="shared" si="314"/>
        <v>42.024999999999999</v>
      </c>
      <c r="I615" s="279">
        <f t="shared" si="314"/>
        <v>42.024999999999999</v>
      </c>
      <c r="J615" s="299">
        <f t="shared" si="294"/>
        <v>25</v>
      </c>
      <c r="K615" s="299">
        <f t="shared" si="295"/>
        <v>100</v>
      </c>
    </row>
    <row r="616" spans="1:11" ht="27" x14ac:dyDescent="0.3">
      <c r="A616" s="7"/>
      <c r="B616" s="7"/>
      <c r="C616" s="45" t="s">
        <v>173</v>
      </c>
      <c r="D616" s="6"/>
      <c r="E616" s="96" t="s">
        <v>633</v>
      </c>
      <c r="F616" s="280">
        <f t="shared" si="314"/>
        <v>168.1</v>
      </c>
      <c r="G616" s="280">
        <f t="shared" si="314"/>
        <v>168.1</v>
      </c>
      <c r="H616" s="280">
        <f t="shared" si="314"/>
        <v>42.024999999999999</v>
      </c>
      <c r="I616" s="280">
        <f t="shared" si="314"/>
        <v>42.024999999999999</v>
      </c>
      <c r="J616" s="300">
        <f t="shared" si="294"/>
        <v>25</v>
      </c>
      <c r="K616" s="300">
        <f t="shared" si="295"/>
        <v>100</v>
      </c>
    </row>
    <row r="617" spans="1:11" ht="27" x14ac:dyDescent="0.3">
      <c r="A617" s="7"/>
      <c r="B617" s="7"/>
      <c r="C617" s="45"/>
      <c r="D617" s="6" t="s">
        <v>57</v>
      </c>
      <c r="E617" s="5" t="s">
        <v>56</v>
      </c>
      <c r="F617" s="284">
        <v>168.1</v>
      </c>
      <c r="G617" s="284">
        <v>168.1</v>
      </c>
      <c r="H617" s="284">
        <v>42.024999999999999</v>
      </c>
      <c r="I617" s="284">
        <v>42.024999999999999</v>
      </c>
      <c r="J617" s="301">
        <f t="shared" si="294"/>
        <v>25</v>
      </c>
      <c r="K617" s="301">
        <f t="shared" si="295"/>
        <v>100</v>
      </c>
    </row>
    <row r="618" spans="1:11" x14ac:dyDescent="0.3">
      <c r="A618" s="23"/>
      <c r="B618" s="23"/>
      <c r="C618" s="23" t="s">
        <v>172</v>
      </c>
      <c r="D618" s="23"/>
      <c r="E618" s="42" t="s">
        <v>171</v>
      </c>
      <c r="F618" s="278">
        <f>F619</f>
        <v>8596</v>
      </c>
      <c r="G618" s="278">
        <f t="shared" ref="G618:I618" si="315">G619</f>
        <v>8596</v>
      </c>
      <c r="H618" s="278">
        <f t="shared" si="315"/>
        <v>2794.9110000000001</v>
      </c>
      <c r="I618" s="278">
        <f t="shared" si="315"/>
        <v>2794.9110000000001</v>
      </c>
      <c r="J618" s="298">
        <f t="shared" si="294"/>
        <v>32.514087947882736</v>
      </c>
      <c r="K618" s="298">
        <f t="shared" si="295"/>
        <v>100</v>
      </c>
    </row>
    <row r="619" spans="1:11" ht="40.200000000000003" x14ac:dyDescent="0.3">
      <c r="A619" s="104"/>
      <c r="B619" s="104"/>
      <c r="C619" s="104" t="s">
        <v>170</v>
      </c>
      <c r="D619" s="104"/>
      <c r="E619" s="105" t="s">
        <v>169</v>
      </c>
      <c r="F619" s="279">
        <f>F620+F622+F624</f>
        <v>8596</v>
      </c>
      <c r="G619" s="279">
        <f t="shared" ref="G619:I619" si="316">G620+G622+G624</f>
        <v>8596</v>
      </c>
      <c r="H619" s="279">
        <f t="shared" si="316"/>
        <v>2794.9110000000001</v>
      </c>
      <c r="I619" s="279">
        <f t="shared" si="316"/>
        <v>2794.9110000000001</v>
      </c>
      <c r="J619" s="299">
        <f t="shared" si="294"/>
        <v>32.514087947882736</v>
      </c>
      <c r="K619" s="299">
        <f t="shared" si="295"/>
        <v>100</v>
      </c>
    </row>
    <row r="620" spans="1:11" ht="26.4" x14ac:dyDescent="0.3">
      <c r="A620" s="7"/>
      <c r="B620" s="7"/>
      <c r="C620" s="57" t="s">
        <v>168</v>
      </c>
      <c r="D620" s="6"/>
      <c r="E620" s="8" t="s">
        <v>167</v>
      </c>
      <c r="F620" s="280">
        <f>F621</f>
        <v>4249.5</v>
      </c>
      <c r="G620" s="280">
        <f t="shared" ref="G620:I620" si="317">G621</f>
        <v>4249.5</v>
      </c>
      <c r="H620" s="280">
        <f t="shared" si="317"/>
        <v>1433.62</v>
      </c>
      <c r="I620" s="280">
        <f t="shared" si="317"/>
        <v>1433.62</v>
      </c>
      <c r="J620" s="300">
        <f t="shared" si="294"/>
        <v>33.736204259324623</v>
      </c>
      <c r="K620" s="300">
        <f t="shared" si="295"/>
        <v>100</v>
      </c>
    </row>
    <row r="621" spans="1:11" ht="27" x14ac:dyDescent="0.3">
      <c r="A621" s="7"/>
      <c r="B621" s="7"/>
      <c r="C621" s="57"/>
      <c r="D621" s="6" t="s">
        <v>57</v>
      </c>
      <c r="E621" s="5" t="s">
        <v>56</v>
      </c>
      <c r="F621" s="285">
        <v>4249.5</v>
      </c>
      <c r="G621" s="285">
        <v>4249.5</v>
      </c>
      <c r="H621" s="285">
        <v>1433.62</v>
      </c>
      <c r="I621" s="285">
        <v>1433.62</v>
      </c>
      <c r="J621" s="305">
        <f t="shared" si="294"/>
        <v>33.736204259324623</v>
      </c>
      <c r="K621" s="305">
        <f t="shared" si="295"/>
        <v>100</v>
      </c>
    </row>
    <row r="622" spans="1:11" ht="16.5" customHeight="1" x14ac:dyDescent="0.3">
      <c r="A622" s="7"/>
      <c r="B622" s="7"/>
      <c r="C622" s="57" t="s">
        <v>166</v>
      </c>
      <c r="D622" s="6"/>
      <c r="E622" s="5" t="s">
        <v>165</v>
      </c>
      <c r="F622" s="280">
        <f>F623</f>
        <v>2895.5</v>
      </c>
      <c r="G622" s="280">
        <f t="shared" ref="G622:I622" si="318">G623</f>
        <v>2895.5</v>
      </c>
      <c r="H622" s="280">
        <f t="shared" si="318"/>
        <v>877.58</v>
      </c>
      <c r="I622" s="280">
        <f t="shared" si="318"/>
        <v>877.58</v>
      </c>
      <c r="J622" s="300">
        <f t="shared" si="294"/>
        <v>30.308409601105161</v>
      </c>
      <c r="K622" s="300">
        <f t="shared" si="295"/>
        <v>100</v>
      </c>
    </row>
    <row r="623" spans="1:11" ht="27" x14ac:dyDescent="0.3">
      <c r="A623" s="7"/>
      <c r="B623" s="7"/>
      <c r="C623" s="57"/>
      <c r="D623" s="6" t="s">
        <v>57</v>
      </c>
      <c r="E623" s="5" t="s">
        <v>56</v>
      </c>
      <c r="F623" s="285">
        <v>2895.5</v>
      </c>
      <c r="G623" s="285">
        <v>2895.5</v>
      </c>
      <c r="H623" s="285">
        <v>877.58</v>
      </c>
      <c r="I623" s="285">
        <v>877.58</v>
      </c>
      <c r="J623" s="305">
        <f t="shared" si="294"/>
        <v>30.308409601105161</v>
      </c>
      <c r="K623" s="305">
        <f t="shared" si="295"/>
        <v>100</v>
      </c>
    </row>
    <row r="624" spans="1:11" ht="27" x14ac:dyDescent="0.3">
      <c r="A624" s="7"/>
      <c r="B624" s="7"/>
      <c r="C624" s="6" t="s">
        <v>164</v>
      </c>
      <c r="D624" s="6"/>
      <c r="E624" s="96" t="s">
        <v>633</v>
      </c>
      <c r="F624" s="280">
        <f>F625</f>
        <v>1451</v>
      </c>
      <c r="G624" s="280">
        <f t="shared" ref="G624:I624" si="319">G625</f>
        <v>1451</v>
      </c>
      <c r="H624" s="280">
        <f t="shared" si="319"/>
        <v>483.71100000000001</v>
      </c>
      <c r="I624" s="280">
        <f t="shared" si="319"/>
        <v>483.71100000000001</v>
      </c>
      <c r="J624" s="300">
        <f t="shared" si="294"/>
        <v>33.336388697450033</v>
      </c>
      <c r="K624" s="300">
        <f t="shared" si="295"/>
        <v>100</v>
      </c>
    </row>
    <row r="625" spans="1:11" ht="27" x14ac:dyDescent="0.3">
      <c r="A625" s="7"/>
      <c r="B625" s="7"/>
      <c r="C625" s="6"/>
      <c r="D625" s="6" t="s">
        <v>57</v>
      </c>
      <c r="E625" s="5" t="s">
        <v>56</v>
      </c>
      <c r="F625" s="284">
        <v>1451</v>
      </c>
      <c r="G625" s="284">
        <v>1451</v>
      </c>
      <c r="H625" s="284">
        <v>483.71100000000001</v>
      </c>
      <c r="I625" s="284">
        <v>483.71100000000001</v>
      </c>
      <c r="J625" s="301">
        <f t="shared" si="294"/>
        <v>33.336388697450033</v>
      </c>
      <c r="K625" s="301">
        <f t="shared" si="295"/>
        <v>100</v>
      </c>
    </row>
    <row r="626" spans="1:11" x14ac:dyDescent="0.3">
      <c r="A626" s="23"/>
      <c r="B626" s="23"/>
      <c r="C626" s="23" t="s">
        <v>77</v>
      </c>
      <c r="D626" s="23"/>
      <c r="E626" s="42" t="s">
        <v>76</v>
      </c>
      <c r="F626" s="278">
        <f>F627</f>
        <v>18453.355</v>
      </c>
      <c r="G626" s="278">
        <f t="shared" ref="G626:I626" si="320">G627</f>
        <v>18453.355</v>
      </c>
      <c r="H626" s="278">
        <f t="shared" si="320"/>
        <v>4473.5855099999999</v>
      </c>
      <c r="I626" s="278">
        <f t="shared" si="320"/>
        <v>4473.5855099999999</v>
      </c>
      <c r="J626" s="298">
        <f t="shared" si="294"/>
        <v>24.242667579960393</v>
      </c>
      <c r="K626" s="298">
        <f t="shared" si="295"/>
        <v>100</v>
      </c>
    </row>
    <row r="627" spans="1:11" ht="27" x14ac:dyDescent="0.3">
      <c r="A627" s="104"/>
      <c r="B627" s="104"/>
      <c r="C627" s="104" t="s">
        <v>75</v>
      </c>
      <c r="D627" s="104"/>
      <c r="E627" s="105" t="s">
        <v>74</v>
      </c>
      <c r="F627" s="279">
        <f>F628+F630</f>
        <v>18453.355</v>
      </c>
      <c r="G627" s="279">
        <f t="shared" ref="G627:I627" si="321">G628+G630</f>
        <v>18453.355</v>
      </c>
      <c r="H627" s="279">
        <f t="shared" si="321"/>
        <v>4473.5855099999999</v>
      </c>
      <c r="I627" s="279">
        <f t="shared" si="321"/>
        <v>4473.5855099999999</v>
      </c>
      <c r="J627" s="299">
        <f t="shared" si="294"/>
        <v>24.242667579960393</v>
      </c>
      <c r="K627" s="299">
        <f t="shared" si="295"/>
        <v>100</v>
      </c>
    </row>
    <row r="628" spans="1:11" ht="27" x14ac:dyDescent="0.3">
      <c r="A628" s="7"/>
      <c r="B628" s="7"/>
      <c r="C628" s="6" t="s">
        <v>163</v>
      </c>
      <c r="D628" s="6"/>
      <c r="E628" s="5" t="s">
        <v>162</v>
      </c>
      <c r="F628" s="280">
        <f>SUM(F629)</f>
        <v>1167.25</v>
      </c>
      <c r="G628" s="280">
        <f t="shared" ref="G628:I628" si="322">SUM(G629)</f>
        <v>1167.25</v>
      </c>
      <c r="H628" s="280">
        <f t="shared" si="322"/>
        <v>0</v>
      </c>
      <c r="I628" s="280">
        <f t="shared" si="322"/>
        <v>0</v>
      </c>
      <c r="J628" s="300">
        <f t="shared" si="294"/>
        <v>0</v>
      </c>
      <c r="K628" s="300"/>
    </row>
    <row r="629" spans="1:11" x14ac:dyDescent="0.3">
      <c r="A629" s="7"/>
      <c r="B629" s="7"/>
      <c r="C629" s="6"/>
      <c r="D629" s="6" t="s">
        <v>71</v>
      </c>
      <c r="E629" s="5" t="s">
        <v>70</v>
      </c>
      <c r="F629" s="280">
        <v>1167.25</v>
      </c>
      <c r="G629" s="280">
        <v>1167.25</v>
      </c>
      <c r="H629" s="280">
        <v>0</v>
      </c>
      <c r="I629" s="280">
        <v>0</v>
      </c>
      <c r="J629" s="300">
        <f t="shared" si="294"/>
        <v>0</v>
      </c>
      <c r="K629" s="300"/>
    </row>
    <row r="630" spans="1:11" ht="36.75" customHeight="1" x14ac:dyDescent="0.3">
      <c r="A630" s="7"/>
      <c r="B630" s="7"/>
      <c r="C630" s="6" t="s">
        <v>73</v>
      </c>
      <c r="D630" s="6"/>
      <c r="E630" s="5" t="s">
        <v>161</v>
      </c>
      <c r="F630" s="294">
        <f>SUM(F631:F632)</f>
        <v>17286.105</v>
      </c>
      <c r="G630" s="294">
        <f t="shared" ref="G630:I630" si="323">SUM(G631:G632)</f>
        <v>17286.105</v>
      </c>
      <c r="H630" s="294">
        <f t="shared" ref="H630" si="324">SUM(H631:H632)</f>
        <v>4473.5855099999999</v>
      </c>
      <c r="I630" s="294">
        <f t="shared" si="323"/>
        <v>4473.5855099999999</v>
      </c>
      <c r="J630" s="314">
        <f t="shared" si="294"/>
        <v>25.879661786157151</v>
      </c>
      <c r="K630" s="314">
        <f t="shared" si="295"/>
        <v>100</v>
      </c>
    </row>
    <row r="631" spans="1:11" x14ac:dyDescent="0.3">
      <c r="A631" s="7"/>
      <c r="B631" s="7"/>
      <c r="C631" s="6"/>
      <c r="D631" s="6" t="s">
        <v>71</v>
      </c>
      <c r="E631" s="5" t="s">
        <v>70</v>
      </c>
      <c r="F631" s="280">
        <v>8319.7099999999991</v>
      </c>
      <c r="G631" s="280">
        <v>8319.7099999999991</v>
      </c>
      <c r="H631" s="271">
        <v>1738.38051</v>
      </c>
      <c r="I631" s="271">
        <v>1738.38051</v>
      </c>
      <c r="J631" s="300">
        <f t="shared" si="294"/>
        <v>20.894724816129408</v>
      </c>
      <c r="K631" s="300">
        <f t="shared" si="295"/>
        <v>100</v>
      </c>
    </row>
    <row r="632" spans="1:11" ht="27" x14ac:dyDescent="0.3">
      <c r="A632" s="7"/>
      <c r="B632" s="7"/>
      <c r="C632" s="6"/>
      <c r="D632" s="6" t="s">
        <v>57</v>
      </c>
      <c r="E632" s="5" t="s">
        <v>56</v>
      </c>
      <c r="F632" s="280">
        <v>8966.3950000000004</v>
      </c>
      <c r="G632" s="280">
        <v>8966.3950000000004</v>
      </c>
      <c r="H632" s="271">
        <v>2735.2049999999999</v>
      </c>
      <c r="I632" s="271">
        <v>2735.2049999999999</v>
      </c>
      <c r="J632" s="300">
        <f t="shared" si="294"/>
        <v>30.505069205628349</v>
      </c>
      <c r="K632" s="300">
        <f t="shared" si="295"/>
        <v>100</v>
      </c>
    </row>
    <row r="633" spans="1:11" x14ac:dyDescent="0.3">
      <c r="A633" s="15"/>
      <c r="B633" s="17">
        <v>1004</v>
      </c>
      <c r="C633" s="16"/>
      <c r="D633" s="15"/>
      <c r="E633" s="14" t="s">
        <v>160</v>
      </c>
      <c r="F633" s="281">
        <f t="shared" ref="F633:I638" si="325">F634</f>
        <v>4095.9</v>
      </c>
      <c r="G633" s="281">
        <f t="shared" si="325"/>
        <v>4095.9</v>
      </c>
      <c r="H633" s="281">
        <f t="shared" si="325"/>
        <v>1056.5</v>
      </c>
      <c r="I633" s="281">
        <f t="shared" si="325"/>
        <v>1056.5</v>
      </c>
      <c r="J633" s="302">
        <f t="shared" si="294"/>
        <v>25.794086769696523</v>
      </c>
      <c r="K633" s="302">
        <f t="shared" si="295"/>
        <v>100</v>
      </c>
    </row>
    <row r="634" spans="1:11" x14ac:dyDescent="0.3">
      <c r="A634" s="15"/>
      <c r="B634" s="17"/>
      <c r="C634" s="16" t="s">
        <v>36</v>
      </c>
      <c r="D634" s="17"/>
      <c r="E634" s="46" t="s">
        <v>159</v>
      </c>
      <c r="F634" s="281">
        <f t="shared" si="325"/>
        <v>4095.9</v>
      </c>
      <c r="G634" s="281">
        <f t="shared" si="325"/>
        <v>4095.9</v>
      </c>
      <c r="H634" s="281">
        <f t="shared" si="325"/>
        <v>1056.5</v>
      </c>
      <c r="I634" s="281">
        <f t="shared" si="325"/>
        <v>1056.5</v>
      </c>
      <c r="J634" s="302">
        <f t="shared" si="294"/>
        <v>25.794086769696523</v>
      </c>
      <c r="K634" s="302">
        <f t="shared" si="295"/>
        <v>100</v>
      </c>
    </row>
    <row r="635" spans="1:11" ht="26.4" x14ac:dyDescent="0.3">
      <c r="A635" s="44"/>
      <c r="B635" s="25"/>
      <c r="C635" s="26" t="s">
        <v>78</v>
      </c>
      <c r="D635" s="25"/>
      <c r="E635" s="24" t="s">
        <v>203</v>
      </c>
      <c r="F635" s="277">
        <f t="shared" si="325"/>
        <v>4095.9</v>
      </c>
      <c r="G635" s="277">
        <f t="shared" si="325"/>
        <v>4095.9</v>
      </c>
      <c r="H635" s="277">
        <f t="shared" si="325"/>
        <v>1056.5</v>
      </c>
      <c r="I635" s="277">
        <f t="shared" si="325"/>
        <v>1056.5</v>
      </c>
      <c r="J635" s="297">
        <f t="shared" si="294"/>
        <v>25.794086769696523</v>
      </c>
      <c r="K635" s="297">
        <f t="shared" si="295"/>
        <v>100</v>
      </c>
    </row>
    <row r="636" spans="1:11" x14ac:dyDescent="0.3">
      <c r="A636" s="56"/>
      <c r="B636" s="54"/>
      <c r="C636" s="55" t="s">
        <v>158</v>
      </c>
      <c r="D636" s="54"/>
      <c r="E636" s="53" t="s">
        <v>157</v>
      </c>
      <c r="F636" s="289">
        <f t="shared" si="325"/>
        <v>4095.9</v>
      </c>
      <c r="G636" s="289">
        <f t="shared" si="325"/>
        <v>4095.9</v>
      </c>
      <c r="H636" s="289">
        <f t="shared" si="325"/>
        <v>1056.5</v>
      </c>
      <c r="I636" s="289">
        <f t="shared" si="325"/>
        <v>1056.5</v>
      </c>
      <c r="J636" s="309">
        <f t="shared" si="294"/>
        <v>25.794086769696523</v>
      </c>
      <c r="K636" s="309">
        <f t="shared" si="295"/>
        <v>100</v>
      </c>
    </row>
    <row r="637" spans="1:11" ht="27" x14ac:dyDescent="0.3">
      <c r="A637" s="104"/>
      <c r="B637" s="104"/>
      <c r="C637" s="104" t="s">
        <v>156</v>
      </c>
      <c r="D637" s="104"/>
      <c r="E637" s="105" t="s">
        <v>155</v>
      </c>
      <c r="F637" s="279">
        <f t="shared" si="325"/>
        <v>4095.9</v>
      </c>
      <c r="G637" s="279">
        <f t="shared" si="325"/>
        <v>4095.9</v>
      </c>
      <c r="H637" s="279">
        <f t="shared" si="325"/>
        <v>1056.5</v>
      </c>
      <c r="I637" s="279">
        <f t="shared" si="325"/>
        <v>1056.5</v>
      </c>
      <c r="J637" s="299">
        <f t="shared" si="294"/>
        <v>25.794086769696523</v>
      </c>
      <c r="K637" s="299">
        <f t="shared" si="295"/>
        <v>100</v>
      </c>
    </row>
    <row r="638" spans="1:11" ht="40.200000000000003" x14ac:dyDescent="0.3">
      <c r="A638" s="7"/>
      <c r="B638" s="7"/>
      <c r="C638" s="6" t="s">
        <v>154</v>
      </c>
      <c r="D638" s="6"/>
      <c r="E638" s="5" t="s">
        <v>9</v>
      </c>
      <c r="F638" s="280">
        <f t="shared" si="325"/>
        <v>4095.9</v>
      </c>
      <c r="G638" s="280">
        <f t="shared" si="325"/>
        <v>4095.9</v>
      </c>
      <c r="H638" s="280">
        <f t="shared" si="325"/>
        <v>1056.5</v>
      </c>
      <c r="I638" s="280">
        <f t="shared" si="325"/>
        <v>1056.5</v>
      </c>
      <c r="J638" s="300">
        <f t="shared" si="294"/>
        <v>25.794086769696523</v>
      </c>
      <c r="K638" s="300">
        <f t="shared" si="295"/>
        <v>100</v>
      </c>
    </row>
    <row r="639" spans="1:11" ht="27" x14ac:dyDescent="0.3">
      <c r="A639" s="7"/>
      <c r="B639" s="7"/>
      <c r="C639" s="6"/>
      <c r="D639" s="6" t="s">
        <v>57</v>
      </c>
      <c r="E639" s="5" t="s">
        <v>56</v>
      </c>
      <c r="F639" s="285">
        <v>4095.9</v>
      </c>
      <c r="G639" s="285">
        <v>4095.9</v>
      </c>
      <c r="H639" s="285">
        <v>1056.5</v>
      </c>
      <c r="I639" s="285">
        <v>1056.5</v>
      </c>
      <c r="J639" s="305">
        <f t="shared" si="294"/>
        <v>25.794086769696523</v>
      </c>
      <c r="K639" s="305">
        <f t="shared" si="295"/>
        <v>100</v>
      </c>
    </row>
    <row r="640" spans="1:11" x14ac:dyDescent="0.3">
      <c r="A640" s="28"/>
      <c r="B640" s="17">
        <v>1100</v>
      </c>
      <c r="C640" s="16"/>
      <c r="D640" s="15"/>
      <c r="E640" s="14" t="s">
        <v>68</v>
      </c>
      <c r="F640" s="281">
        <f t="shared" ref="F640:I642" si="326">F641</f>
        <v>3014</v>
      </c>
      <c r="G640" s="281">
        <f t="shared" si="326"/>
        <v>3959.6237000000001</v>
      </c>
      <c r="H640" s="281">
        <f t="shared" si="326"/>
        <v>1730.0837000000001</v>
      </c>
      <c r="I640" s="281">
        <f t="shared" si="326"/>
        <v>1730.0837000000001</v>
      </c>
      <c r="J640" s="302">
        <f t="shared" si="294"/>
        <v>43.693134274350363</v>
      </c>
      <c r="K640" s="302">
        <f t="shared" si="295"/>
        <v>100</v>
      </c>
    </row>
    <row r="641" spans="1:11" x14ac:dyDescent="0.3">
      <c r="A641" s="28"/>
      <c r="B641" s="17" t="s">
        <v>67</v>
      </c>
      <c r="C641" s="16"/>
      <c r="D641" s="17"/>
      <c r="E641" s="21" t="s">
        <v>66</v>
      </c>
      <c r="F641" s="281">
        <f t="shared" si="326"/>
        <v>3014</v>
      </c>
      <c r="G641" s="281">
        <f t="shared" si="326"/>
        <v>3959.6237000000001</v>
      </c>
      <c r="H641" s="281">
        <f t="shared" si="326"/>
        <v>1730.0837000000001</v>
      </c>
      <c r="I641" s="281">
        <f t="shared" si="326"/>
        <v>1730.0837000000001</v>
      </c>
      <c r="J641" s="302">
        <f t="shared" si="294"/>
        <v>43.693134274350363</v>
      </c>
      <c r="K641" s="302">
        <f t="shared" si="295"/>
        <v>100</v>
      </c>
    </row>
    <row r="642" spans="1:11" x14ac:dyDescent="0.3">
      <c r="A642" s="28"/>
      <c r="B642" s="17"/>
      <c r="C642" s="16" t="s">
        <v>36</v>
      </c>
      <c r="D642" s="17"/>
      <c r="E642" s="21" t="s">
        <v>35</v>
      </c>
      <c r="F642" s="281">
        <f t="shared" si="326"/>
        <v>3014</v>
      </c>
      <c r="G642" s="281">
        <f t="shared" si="326"/>
        <v>3959.6237000000001</v>
      </c>
      <c r="H642" s="281">
        <f t="shared" si="326"/>
        <v>1730.0837000000001</v>
      </c>
      <c r="I642" s="281">
        <f t="shared" si="326"/>
        <v>1730.0837000000001</v>
      </c>
      <c r="J642" s="302">
        <f t="shared" si="294"/>
        <v>43.693134274350363</v>
      </c>
      <c r="K642" s="302">
        <f t="shared" si="295"/>
        <v>100</v>
      </c>
    </row>
    <row r="643" spans="1:11" ht="26.4" x14ac:dyDescent="0.3">
      <c r="A643" s="44"/>
      <c r="B643" s="25"/>
      <c r="C643" s="26" t="s">
        <v>65</v>
      </c>
      <c r="D643" s="25"/>
      <c r="E643" s="24" t="s">
        <v>64</v>
      </c>
      <c r="F643" s="277">
        <f>F644+F653</f>
        <v>3014</v>
      </c>
      <c r="G643" s="277">
        <f t="shared" ref="G643:I643" si="327">G644+G653</f>
        <v>3959.6237000000001</v>
      </c>
      <c r="H643" s="277">
        <f t="shared" si="327"/>
        <v>1730.0837000000001</v>
      </c>
      <c r="I643" s="277">
        <f t="shared" si="327"/>
        <v>1730.0837000000001</v>
      </c>
      <c r="J643" s="297">
        <f t="shared" ref="J643:J706" si="328">I643/G643*100</f>
        <v>43.693134274350363</v>
      </c>
      <c r="K643" s="297">
        <f t="shared" ref="K643:K701" si="329">I643/H643*100</f>
        <v>100</v>
      </c>
    </row>
    <row r="644" spans="1:11" ht="27" x14ac:dyDescent="0.3">
      <c r="A644" s="104"/>
      <c r="B644" s="104"/>
      <c r="C644" s="104" t="s">
        <v>63</v>
      </c>
      <c r="D644" s="104"/>
      <c r="E644" s="105" t="s">
        <v>153</v>
      </c>
      <c r="F644" s="279">
        <f>F647+F649</f>
        <v>2164</v>
      </c>
      <c r="G644" s="279">
        <f>G647+G649+G645</f>
        <v>3109.6237000000001</v>
      </c>
      <c r="H644" s="279">
        <f>H647+H649+H645</f>
        <v>1730.0837000000001</v>
      </c>
      <c r="I644" s="279">
        <f>I647+I649+I645</f>
        <v>1730.0837000000001</v>
      </c>
      <c r="J644" s="299">
        <f t="shared" si="328"/>
        <v>55.63643279410303</v>
      </c>
      <c r="K644" s="299">
        <f>I644/H644*100</f>
        <v>100</v>
      </c>
    </row>
    <row r="645" spans="1:11" s="18" customFormat="1" x14ac:dyDescent="0.3">
      <c r="A645" s="268"/>
      <c r="B645" s="268"/>
      <c r="C645" s="6" t="s">
        <v>819</v>
      </c>
      <c r="D645" s="268"/>
      <c r="E645" s="264" t="s">
        <v>821</v>
      </c>
      <c r="F645" s="281"/>
      <c r="G645" s="280">
        <f>G646</f>
        <v>445.62369999999999</v>
      </c>
      <c r="H645" s="280">
        <f>H646</f>
        <v>445.62369999999999</v>
      </c>
      <c r="I645" s="280">
        <f>I646</f>
        <v>445.62369999999999</v>
      </c>
      <c r="J645" s="302">
        <f t="shared" si="328"/>
        <v>100</v>
      </c>
      <c r="K645" s="302">
        <f t="shared" si="329"/>
        <v>100</v>
      </c>
    </row>
    <row r="646" spans="1:11" s="18" customFormat="1" ht="27" x14ac:dyDescent="0.3">
      <c r="A646" s="268"/>
      <c r="B646" s="268"/>
      <c r="C646" s="268"/>
      <c r="D646" s="6" t="s">
        <v>57</v>
      </c>
      <c r="E646" s="5" t="s">
        <v>56</v>
      </c>
      <c r="F646" s="281"/>
      <c r="G646" s="271">
        <v>445.62369999999999</v>
      </c>
      <c r="H646" s="280">
        <v>445.62369999999999</v>
      </c>
      <c r="I646" s="280">
        <v>445.62369999999999</v>
      </c>
      <c r="J646" s="302">
        <f t="shared" si="328"/>
        <v>100</v>
      </c>
      <c r="K646" s="302">
        <f t="shared" si="329"/>
        <v>100</v>
      </c>
    </row>
    <row r="647" spans="1:11" ht="40.200000000000003" x14ac:dyDescent="0.3">
      <c r="A647" s="7"/>
      <c r="B647" s="7"/>
      <c r="C647" s="6" t="s">
        <v>61</v>
      </c>
      <c r="D647" s="6"/>
      <c r="E647" s="5" t="s">
        <v>60</v>
      </c>
      <c r="F647" s="280">
        <f>F648</f>
        <v>1824.8</v>
      </c>
      <c r="G647" s="280">
        <f t="shared" ref="G647:I647" si="330">G648</f>
        <v>1824.8</v>
      </c>
      <c r="H647" s="280">
        <f t="shared" si="330"/>
        <v>445.3</v>
      </c>
      <c r="I647" s="280">
        <f t="shared" si="330"/>
        <v>445.3</v>
      </c>
      <c r="J647" s="300">
        <f t="shared" si="328"/>
        <v>24.402674265672953</v>
      </c>
      <c r="K647" s="300">
        <f t="shared" si="329"/>
        <v>100</v>
      </c>
    </row>
    <row r="648" spans="1:11" ht="27" x14ac:dyDescent="0.3">
      <c r="A648" s="7"/>
      <c r="B648" s="7"/>
      <c r="C648" s="6"/>
      <c r="D648" s="6" t="s">
        <v>57</v>
      </c>
      <c r="E648" s="5" t="s">
        <v>56</v>
      </c>
      <c r="F648" s="280">
        <v>1824.8</v>
      </c>
      <c r="G648" s="280">
        <v>1824.8</v>
      </c>
      <c r="H648" s="280">
        <v>445.3</v>
      </c>
      <c r="I648" s="280">
        <v>445.3</v>
      </c>
      <c r="J648" s="300">
        <f t="shared" si="328"/>
        <v>24.402674265672953</v>
      </c>
      <c r="K648" s="300">
        <f t="shared" si="329"/>
        <v>100</v>
      </c>
    </row>
    <row r="649" spans="1:11" x14ac:dyDescent="0.3">
      <c r="A649" s="7"/>
      <c r="B649" s="7"/>
      <c r="C649" s="6" t="s">
        <v>152</v>
      </c>
      <c r="D649" s="6"/>
      <c r="E649" s="5" t="s">
        <v>151</v>
      </c>
      <c r="F649" s="280">
        <f t="shared" ref="F649:I649" si="331">F650</f>
        <v>339.2</v>
      </c>
      <c r="G649" s="280">
        <f t="shared" si="331"/>
        <v>839.2</v>
      </c>
      <c r="H649" s="280">
        <f t="shared" si="331"/>
        <v>839.16000000000008</v>
      </c>
      <c r="I649" s="280">
        <f t="shared" si="331"/>
        <v>839.16000000000008</v>
      </c>
      <c r="J649" s="300">
        <f t="shared" si="328"/>
        <v>99.995233555767399</v>
      </c>
      <c r="K649" s="300">
        <f t="shared" si="329"/>
        <v>100</v>
      </c>
    </row>
    <row r="650" spans="1:11" ht="27" x14ac:dyDescent="0.3">
      <c r="A650" s="7"/>
      <c r="B650" s="7"/>
      <c r="C650" s="6"/>
      <c r="D650" s="6" t="s">
        <v>57</v>
      </c>
      <c r="E650" s="5" t="s">
        <v>56</v>
      </c>
      <c r="F650" s="280">
        <f>F652</f>
        <v>339.2</v>
      </c>
      <c r="G650" s="280">
        <f>G652+G651</f>
        <v>839.2</v>
      </c>
      <c r="H650" s="280">
        <f>H652+H651</f>
        <v>839.16000000000008</v>
      </c>
      <c r="I650" s="280">
        <f>I652+I651</f>
        <v>839.16000000000008</v>
      </c>
      <c r="J650" s="300">
        <f t="shared" si="328"/>
        <v>99.995233555767399</v>
      </c>
      <c r="K650" s="300">
        <f t="shared" si="329"/>
        <v>100</v>
      </c>
    </row>
    <row r="651" spans="1:11" x14ac:dyDescent="0.3">
      <c r="A651" s="260"/>
      <c r="B651" s="260"/>
      <c r="C651" s="263"/>
      <c r="D651" s="263"/>
      <c r="E651" s="132" t="s">
        <v>818</v>
      </c>
      <c r="F651" s="280"/>
      <c r="G651" s="280">
        <v>500</v>
      </c>
      <c r="H651" s="280">
        <v>500</v>
      </c>
      <c r="I651" s="280">
        <v>500</v>
      </c>
      <c r="J651" s="300">
        <f t="shared" si="328"/>
        <v>100</v>
      </c>
      <c r="K651" s="300">
        <f t="shared" si="329"/>
        <v>100</v>
      </c>
    </row>
    <row r="652" spans="1:11" x14ac:dyDescent="0.3">
      <c r="A652" s="7"/>
      <c r="B652" s="7"/>
      <c r="C652" s="6"/>
      <c r="D652" s="6"/>
      <c r="E652" s="8" t="s">
        <v>96</v>
      </c>
      <c r="F652" s="280">
        <v>339.2</v>
      </c>
      <c r="G652" s="280">
        <v>339.2</v>
      </c>
      <c r="H652" s="280">
        <v>339.16</v>
      </c>
      <c r="I652" s="280">
        <v>339.16</v>
      </c>
      <c r="J652" s="300">
        <f t="shared" si="328"/>
        <v>99.988207547169822</v>
      </c>
      <c r="K652" s="300">
        <f t="shared" si="329"/>
        <v>100</v>
      </c>
    </row>
    <row r="653" spans="1:11" ht="27" x14ac:dyDescent="0.3">
      <c r="A653" s="104"/>
      <c r="B653" s="104"/>
      <c r="C653" s="104" t="s">
        <v>150</v>
      </c>
      <c r="D653" s="104"/>
      <c r="E653" s="105" t="s">
        <v>149</v>
      </c>
      <c r="F653" s="279">
        <f>F654</f>
        <v>850</v>
      </c>
      <c r="G653" s="279">
        <f t="shared" ref="G653:I654" si="332">G654</f>
        <v>850</v>
      </c>
      <c r="H653" s="279">
        <f t="shared" si="332"/>
        <v>0</v>
      </c>
      <c r="I653" s="279">
        <f t="shared" si="332"/>
        <v>0</v>
      </c>
      <c r="J653" s="299">
        <f t="shared" si="328"/>
        <v>0</v>
      </c>
      <c r="K653" s="299"/>
    </row>
    <row r="654" spans="1:11" ht="30.75" customHeight="1" x14ac:dyDescent="0.3">
      <c r="A654" s="7"/>
      <c r="B654" s="7"/>
      <c r="C654" s="6" t="s">
        <v>527</v>
      </c>
      <c r="D654" s="6"/>
      <c r="E654" s="5" t="s">
        <v>528</v>
      </c>
      <c r="F654" s="280">
        <f>F655</f>
        <v>850</v>
      </c>
      <c r="G654" s="280">
        <f t="shared" si="332"/>
        <v>850</v>
      </c>
      <c r="H654" s="280">
        <f t="shared" si="332"/>
        <v>0</v>
      </c>
      <c r="I654" s="280">
        <f t="shared" si="332"/>
        <v>0</v>
      </c>
      <c r="J654" s="300">
        <f t="shared" si="328"/>
        <v>0</v>
      </c>
      <c r="K654" s="300"/>
    </row>
    <row r="655" spans="1:11" ht="27" x14ac:dyDescent="0.3">
      <c r="A655" s="7"/>
      <c r="B655" s="7"/>
      <c r="C655" s="6"/>
      <c r="D655" s="6" t="s">
        <v>57</v>
      </c>
      <c r="E655" s="5" t="s">
        <v>56</v>
      </c>
      <c r="F655" s="280">
        <v>850</v>
      </c>
      <c r="G655" s="280">
        <v>850</v>
      </c>
      <c r="H655" s="280">
        <v>0</v>
      </c>
      <c r="I655" s="280">
        <v>0</v>
      </c>
      <c r="J655" s="300">
        <f t="shared" si="328"/>
        <v>0</v>
      </c>
      <c r="K655" s="300"/>
    </row>
    <row r="656" spans="1:11" ht="26.4" x14ac:dyDescent="0.3">
      <c r="A656" s="30">
        <v>621</v>
      </c>
      <c r="B656" s="32"/>
      <c r="C656" s="31"/>
      <c r="D656" s="30"/>
      <c r="E656" s="29" t="s">
        <v>146</v>
      </c>
      <c r="F656" s="275">
        <f t="shared" ref="F656:I656" si="333">F657+F683+F753+F762</f>
        <v>118942.80642000001</v>
      </c>
      <c r="G656" s="275">
        <f t="shared" si="333"/>
        <v>125894.37222999999</v>
      </c>
      <c r="H656" s="275">
        <f t="shared" si="333"/>
        <v>27793.20146</v>
      </c>
      <c r="I656" s="275">
        <f t="shared" si="333"/>
        <v>27781.97479</v>
      </c>
      <c r="J656" s="295">
        <f t="shared" si="328"/>
        <v>22.06768602749321</v>
      </c>
      <c r="K656" s="295">
        <f t="shared" si="329"/>
        <v>99.959606416640568</v>
      </c>
    </row>
    <row r="657" spans="1:11" x14ac:dyDescent="0.3">
      <c r="A657" s="52"/>
      <c r="B657" s="17" t="s">
        <v>145</v>
      </c>
      <c r="C657" s="16"/>
      <c r="D657" s="15"/>
      <c r="E657" s="14" t="s">
        <v>144</v>
      </c>
      <c r="F657" s="281">
        <f t="shared" ref="F657:I657" si="334">F658+F665+F676</f>
        <v>24786.899999999998</v>
      </c>
      <c r="G657" s="281">
        <f t="shared" si="334"/>
        <v>24886.899999999998</v>
      </c>
      <c r="H657" s="281">
        <f t="shared" si="334"/>
        <v>6050.7</v>
      </c>
      <c r="I657" s="281">
        <f t="shared" si="334"/>
        <v>6050.7</v>
      </c>
      <c r="J657" s="302">
        <f t="shared" si="328"/>
        <v>24.31279106678614</v>
      </c>
      <c r="K657" s="302">
        <f t="shared" si="329"/>
        <v>100</v>
      </c>
    </row>
    <row r="658" spans="1:11" x14ac:dyDescent="0.3">
      <c r="A658" s="52"/>
      <c r="B658" s="17" t="s">
        <v>143</v>
      </c>
      <c r="C658" s="16"/>
      <c r="D658" s="15"/>
      <c r="E658" s="14" t="s">
        <v>142</v>
      </c>
      <c r="F658" s="281">
        <f t="shared" ref="F658:I663" si="335">F659</f>
        <v>24122.799999999999</v>
      </c>
      <c r="G658" s="281">
        <f t="shared" si="335"/>
        <v>24122.799999999999</v>
      </c>
      <c r="H658" s="281">
        <f t="shared" si="335"/>
        <v>6030.7</v>
      </c>
      <c r="I658" s="281">
        <f t="shared" si="335"/>
        <v>6030.7</v>
      </c>
      <c r="J658" s="302">
        <f t="shared" si="328"/>
        <v>25</v>
      </c>
      <c r="K658" s="302">
        <f t="shared" si="329"/>
        <v>100</v>
      </c>
    </row>
    <row r="659" spans="1:11" x14ac:dyDescent="0.3">
      <c r="A659" s="52"/>
      <c r="B659" s="17"/>
      <c r="C659" s="16" t="s">
        <v>36</v>
      </c>
      <c r="D659" s="17"/>
      <c r="E659" s="21" t="s">
        <v>35</v>
      </c>
      <c r="F659" s="281">
        <f t="shared" si="335"/>
        <v>24122.799999999999</v>
      </c>
      <c r="G659" s="281">
        <f t="shared" si="335"/>
        <v>24122.799999999999</v>
      </c>
      <c r="H659" s="281">
        <f t="shared" si="335"/>
        <v>6030.7</v>
      </c>
      <c r="I659" s="281">
        <f t="shared" si="335"/>
        <v>6030.7</v>
      </c>
      <c r="J659" s="302">
        <f t="shared" si="328"/>
        <v>25</v>
      </c>
      <c r="K659" s="302">
        <f t="shared" si="329"/>
        <v>100</v>
      </c>
    </row>
    <row r="660" spans="1:11" ht="26.4" x14ac:dyDescent="0.3">
      <c r="A660" s="44"/>
      <c r="B660" s="25"/>
      <c r="C660" s="26" t="s">
        <v>59</v>
      </c>
      <c r="D660" s="25"/>
      <c r="E660" s="24" t="s">
        <v>58</v>
      </c>
      <c r="F660" s="277">
        <f t="shared" si="335"/>
        <v>24122.799999999999</v>
      </c>
      <c r="G660" s="277">
        <f t="shared" si="335"/>
        <v>24122.799999999999</v>
      </c>
      <c r="H660" s="277">
        <f t="shared" si="335"/>
        <v>6030.7</v>
      </c>
      <c r="I660" s="277">
        <f t="shared" si="335"/>
        <v>6030.7</v>
      </c>
      <c r="J660" s="297">
        <f t="shared" si="328"/>
        <v>25</v>
      </c>
      <c r="K660" s="297">
        <f t="shared" si="329"/>
        <v>100</v>
      </c>
    </row>
    <row r="661" spans="1:11" ht="27" x14ac:dyDescent="0.3">
      <c r="A661" s="23"/>
      <c r="B661" s="23"/>
      <c r="C661" s="23" t="s">
        <v>92</v>
      </c>
      <c r="D661" s="23"/>
      <c r="E661" s="42" t="s">
        <v>91</v>
      </c>
      <c r="F661" s="278">
        <f t="shared" si="335"/>
        <v>24122.799999999999</v>
      </c>
      <c r="G661" s="278">
        <f t="shared" si="335"/>
        <v>24122.799999999999</v>
      </c>
      <c r="H661" s="278">
        <f t="shared" si="335"/>
        <v>6030.7</v>
      </c>
      <c r="I661" s="278">
        <f t="shared" si="335"/>
        <v>6030.7</v>
      </c>
      <c r="J661" s="298">
        <f t="shared" si="328"/>
        <v>25</v>
      </c>
      <c r="K661" s="298">
        <f t="shared" si="329"/>
        <v>100</v>
      </c>
    </row>
    <row r="662" spans="1:11" ht="27" x14ac:dyDescent="0.3">
      <c r="A662" s="104"/>
      <c r="B662" s="104"/>
      <c r="C662" s="104" t="s">
        <v>141</v>
      </c>
      <c r="D662" s="104"/>
      <c r="E662" s="105" t="s">
        <v>140</v>
      </c>
      <c r="F662" s="279">
        <f t="shared" si="335"/>
        <v>24122.799999999999</v>
      </c>
      <c r="G662" s="279">
        <f t="shared" si="335"/>
        <v>24122.799999999999</v>
      </c>
      <c r="H662" s="279">
        <f t="shared" si="335"/>
        <v>6030.7</v>
      </c>
      <c r="I662" s="279">
        <f t="shared" si="335"/>
        <v>6030.7</v>
      </c>
      <c r="J662" s="299">
        <f t="shared" si="328"/>
        <v>25</v>
      </c>
      <c r="K662" s="299">
        <f t="shared" si="329"/>
        <v>100</v>
      </c>
    </row>
    <row r="663" spans="1:11" x14ac:dyDescent="0.3">
      <c r="A663" s="7"/>
      <c r="B663" s="7"/>
      <c r="C663" s="6" t="s">
        <v>139</v>
      </c>
      <c r="D663" s="6"/>
      <c r="E663" s="51" t="s">
        <v>138</v>
      </c>
      <c r="F663" s="280">
        <f t="shared" si="335"/>
        <v>24122.799999999999</v>
      </c>
      <c r="G663" s="280">
        <f t="shared" si="335"/>
        <v>24122.799999999999</v>
      </c>
      <c r="H663" s="280">
        <f t="shared" si="335"/>
        <v>6030.7</v>
      </c>
      <c r="I663" s="280">
        <f t="shared" si="335"/>
        <v>6030.7</v>
      </c>
      <c r="J663" s="300">
        <f t="shared" si="328"/>
        <v>25</v>
      </c>
      <c r="K663" s="300">
        <f t="shared" si="329"/>
        <v>100</v>
      </c>
    </row>
    <row r="664" spans="1:11" ht="27" x14ac:dyDescent="0.3">
      <c r="A664" s="7"/>
      <c r="B664" s="7"/>
      <c r="C664" s="6"/>
      <c r="D664" s="6" t="s">
        <v>57</v>
      </c>
      <c r="E664" s="5" t="s">
        <v>56</v>
      </c>
      <c r="F664" s="284">
        <v>24122.799999999999</v>
      </c>
      <c r="G664" s="284">
        <v>24122.799999999999</v>
      </c>
      <c r="H664" s="284">
        <v>6030.7</v>
      </c>
      <c r="I664" s="284">
        <v>6030.7</v>
      </c>
      <c r="J664" s="301">
        <f t="shared" si="328"/>
        <v>25</v>
      </c>
      <c r="K664" s="301">
        <f t="shared" si="329"/>
        <v>100</v>
      </c>
    </row>
    <row r="665" spans="1:11" x14ac:dyDescent="0.3">
      <c r="A665" s="43"/>
      <c r="B665" s="17" t="s">
        <v>137</v>
      </c>
      <c r="C665" s="16"/>
      <c r="D665" s="17"/>
      <c r="E665" s="14" t="s">
        <v>136</v>
      </c>
      <c r="F665" s="281">
        <f t="shared" ref="F665:I668" si="336">F666</f>
        <v>364.1</v>
      </c>
      <c r="G665" s="281">
        <f t="shared" si="336"/>
        <v>464.1</v>
      </c>
      <c r="H665" s="281">
        <f t="shared" si="336"/>
        <v>20</v>
      </c>
      <c r="I665" s="281">
        <f t="shared" si="336"/>
        <v>20</v>
      </c>
      <c r="J665" s="302">
        <f t="shared" si="328"/>
        <v>4.3094160741219563</v>
      </c>
      <c r="K665" s="302">
        <f t="shared" si="329"/>
        <v>100</v>
      </c>
    </row>
    <row r="666" spans="1:11" x14ac:dyDescent="0.3">
      <c r="A666" s="43"/>
      <c r="B666" s="17"/>
      <c r="C666" s="16" t="s">
        <v>36</v>
      </c>
      <c r="D666" s="17"/>
      <c r="E666" s="21" t="s">
        <v>35</v>
      </c>
      <c r="F666" s="281">
        <f t="shared" si="336"/>
        <v>364.1</v>
      </c>
      <c r="G666" s="281">
        <f t="shared" si="336"/>
        <v>464.1</v>
      </c>
      <c r="H666" s="281">
        <f t="shared" si="336"/>
        <v>20</v>
      </c>
      <c r="I666" s="281">
        <f t="shared" si="336"/>
        <v>20</v>
      </c>
      <c r="J666" s="302">
        <f t="shared" si="328"/>
        <v>4.3094160741219563</v>
      </c>
      <c r="K666" s="302">
        <f t="shared" si="329"/>
        <v>100</v>
      </c>
    </row>
    <row r="667" spans="1:11" ht="26.4" x14ac:dyDescent="0.3">
      <c r="A667" s="44"/>
      <c r="B667" s="25"/>
      <c r="C667" s="26" t="s">
        <v>59</v>
      </c>
      <c r="D667" s="25"/>
      <c r="E667" s="24" t="s">
        <v>58</v>
      </c>
      <c r="F667" s="277">
        <f t="shared" si="336"/>
        <v>364.1</v>
      </c>
      <c r="G667" s="277">
        <f t="shared" si="336"/>
        <v>464.1</v>
      </c>
      <c r="H667" s="277">
        <f t="shared" si="336"/>
        <v>20</v>
      </c>
      <c r="I667" s="277">
        <f t="shared" si="336"/>
        <v>20</v>
      </c>
      <c r="J667" s="297">
        <f t="shared" si="328"/>
        <v>4.3094160741219563</v>
      </c>
      <c r="K667" s="297">
        <f t="shared" si="329"/>
        <v>100</v>
      </c>
    </row>
    <row r="668" spans="1:11" x14ac:dyDescent="0.3">
      <c r="A668" s="23"/>
      <c r="B668" s="23"/>
      <c r="C668" s="23" t="s">
        <v>135</v>
      </c>
      <c r="D668" s="23"/>
      <c r="E668" s="42" t="s">
        <v>134</v>
      </c>
      <c r="F668" s="278">
        <f t="shared" si="336"/>
        <v>364.1</v>
      </c>
      <c r="G668" s="278">
        <f t="shared" si="336"/>
        <v>464.1</v>
      </c>
      <c r="H668" s="278">
        <f t="shared" si="336"/>
        <v>20</v>
      </c>
      <c r="I668" s="278">
        <f t="shared" si="336"/>
        <v>20</v>
      </c>
      <c r="J668" s="298">
        <f t="shared" si="328"/>
        <v>4.3094160741219563</v>
      </c>
      <c r="K668" s="298">
        <f t="shared" si="329"/>
        <v>100</v>
      </c>
    </row>
    <row r="669" spans="1:11" x14ac:dyDescent="0.3">
      <c r="A669" s="104"/>
      <c r="B669" s="104"/>
      <c r="C669" s="104" t="s">
        <v>133</v>
      </c>
      <c r="D669" s="104"/>
      <c r="E669" s="105" t="s">
        <v>132</v>
      </c>
      <c r="F669" s="279">
        <f>F670+F672</f>
        <v>364.1</v>
      </c>
      <c r="G669" s="279">
        <f t="shared" ref="G669:I669" si="337">G670+G672</f>
        <v>464.1</v>
      </c>
      <c r="H669" s="279">
        <f t="shared" si="337"/>
        <v>20</v>
      </c>
      <c r="I669" s="279">
        <f t="shared" si="337"/>
        <v>20</v>
      </c>
      <c r="J669" s="299">
        <f t="shared" si="328"/>
        <v>4.3094160741219563</v>
      </c>
      <c r="K669" s="299">
        <f t="shared" si="329"/>
        <v>100</v>
      </c>
    </row>
    <row r="670" spans="1:11" ht="66.599999999999994" x14ac:dyDescent="0.3">
      <c r="A670" s="7"/>
      <c r="B670" s="7"/>
      <c r="C670" s="6" t="s">
        <v>131</v>
      </c>
      <c r="D670" s="6"/>
      <c r="E670" s="5" t="s">
        <v>130</v>
      </c>
      <c r="F670" s="280">
        <f>F671</f>
        <v>297.10000000000002</v>
      </c>
      <c r="G670" s="280">
        <f t="shared" ref="G670:I670" si="338">G671</f>
        <v>297.10000000000002</v>
      </c>
      <c r="H670" s="280">
        <f t="shared" si="338"/>
        <v>20</v>
      </c>
      <c r="I670" s="280">
        <f t="shared" si="338"/>
        <v>20</v>
      </c>
      <c r="J670" s="300">
        <f t="shared" si="328"/>
        <v>6.731740154830022</v>
      </c>
      <c r="K670" s="300">
        <f t="shared" si="329"/>
        <v>100</v>
      </c>
    </row>
    <row r="671" spans="1:11" ht="27" x14ac:dyDescent="0.3">
      <c r="A671" s="7"/>
      <c r="B671" s="7"/>
      <c r="C671" s="6"/>
      <c r="D671" s="6" t="s">
        <v>57</v>
      </c>
      <c r="E671" s="5" t="s">
        <v>56</v>
      </c>
      <c r="F671" s="284">
        <v>297.10000000000002</v>
      </c>
      <c r="G671" s="284">
        <v>297.10000000000002</v>
      </c>
      <c r="H671" s="284">
        <v>20</v>
      </c>
      <c r="I671" s="284">
        <v>20</v>
      </c>
      <c r="J671" s="301">
        <f t="shared" si="328"/>
        <v>6.731740154830022</v>
      </c>
      <c r="K671" s="301">
        <f t="shared" si="329"/>
        <v>100</v>
      </c>
    </row>
    <row r="672" spans="1:11" x14ac:dyDescent="0.3">
      <c r="A672" s="7"/>
      <c r="B672" s="7"/>
      <c r="C672" s="45" t="s">
        <v>129</v>
      </c>
      <c r="D672" s="45"/>
      <c r="E672" s="8" t="s">
        <v>128</v>
      </c>
      <c r="F672" s="280">
        <f>F673</f>
        <v>67</v>
      </c>
      <c r="G672" s="280">
        <f t="shared" ref="G672:I672" si="339">G673</f>
        <v>167</v>
      </c>
      <c r="H672" s="280">
        <f t="shared" si="339"/>
        <v>0</v>
      </c>
      <c r="I672" s="280">
        <f t="shared" si="339"/>
        <v>0</v>
      </c>
      <c r="J672" s="300">
        <f t="shared" si="328"/>
        <v>0</v>
      </c>
      <c r="K672" s="300"/>
    </row>
    <row r="673" spans="1:11" ht="27" x14ac:dyDescent="0.3">
      <c r="A673" s="7"/>
      <c r="B673" s="7"/>
      <c r="C673" s="45"/>
      <c r="D673" s="6" t="s">
        <v>57</v>
      </c>
      <c r="E673" s="5" t="s">
        <v>56</v>
      </c>
      <c r="F673" s="280">
        <f>F675</f>
        <v>67</v>
      </c>
      <c r="G673" s="280">
        <f>G675+G674</f>
        <v>167</v>
      </c>
      <c r="H673" s="280">
        <f t="shared" ref="H673" si="340">H675</f>
        <v>0</v>
      </c>
      <c r="I673" s="280">
        <f t="shared" ref="I673" si="341">I675</f>
        <v>0</v>
      </c>
      <c r="J673" s="300">
        <f t="shared" si="328"/>
        <v>0</v>
      </c>
      <c r="K673" s="300"/>
    </row>
    <row r="674" spans="1:11" x14ac:dyDescent="0.3">
      <c r="A674" s="7"/>
      <c r="B674" s="7"/>
      <c r="C674" s="6"/>
      <c r="D674" s="6"/>
      <c r="E674" s="8" t="s">
        <v>99</v>
      </c>
      <c r="F674" s="280">
        <v>0</v>
      </c>
      <c r="G674" s="280">
        <v>100</v>
      </c>
      <c r="H674" s="280">
        <v>0</v>
      </c>
      <c r="I674" s="280">
        <v>0</v>
      </c>
      <c r="J674" s="300">
        <f t="shared" si="328"/>
        <v>0</v>
      </c>
      <c r="K674" s="300"/>
    </row>
    <row r="675" spans="1:11" x14ac:dyDescent="0.3">
      <c r="A675" s="7"/>
      <c r="B675" s="7"/>
      <c r="C675" s="6"/>
      <c r="D675" s="6"/>
      <c r="E675" s="8" t="s">
        <v>96</v>
      </c>
      <c r="F675" s="280">
        <v>67</v>
      </c>
      <c r="G675" s="280">
        <v>67</v>
      </c>
      <c r="H675" s="280">
        <v>0</v>
      </c>
      <c r="I675" s="280">
        <v>0</v>
      </c>
      <c r="J675" s="300">
        <f t="shared" si="328"/>
        <v>0</v>
      </c>
      <c r="K675" s="300"/>
    </row>
    <row r="676" spans="1:11" x14ac:dyDescent="0.3">
      <c r="A676" s="43"/>
      <c r="B676" s="17" t="s">
        <v>127</v>
      </c>
      <c r="C676" s="16"/>
      <c r="D676" s="17"/>
      <c r="E676" s="21" t="s">
        <v>126</v>
      </c>
      <c r="F676" s="281">
        <f t="shared" ref="F676:I681" si="342">F677</f>
        <v>300</v>
      </c>
      <c r="G676" s="281">
        <f t="shared" si="342"/>
        <v>300</v>
      </c>
      <c r="H676" s="281">
        <f t="shared" si="342"/>
        <v>0</v>
      </c>
      <c r="I676" s="281">
        <f t="shared" si="342"/>
        <v>0</v>
      </c>
      <c r="J676" s="302">
        <f t="shared" si="328"/>
        <v>0</v>
      </c>
      <c r="K676" s="302"/>
    </row>
    <row r="677" spans="1:11" x14ac:dyDescent="0.3">
      <c r="A677" s="43"/>
      <c r="B677" s="17"/>
      <c r="C677" s="16" t="s">
        <v>36</v>
      </c>
      <c r="D677" s="17"/>
      <c r="E677" s="21" t="s">
        <v>35</v>
      </c>
      <c r="F677" s="281">
        <f t="shared" si="342"/>
        <v>300</v>
      </c>
      <c r="G677" s="281">
        <f t="shared" si="342"/>
        <v>300</v>
      </c>
      <c r="H677" s="281">
        <f t="shared" si="342"/>
        <v>0</v>
      </c>
      <c r="I677" s="281">
        <f t="shared" si="342"/>
        <v>0</v>
      </c>
      <c r="J677" s="302">
        <f t="shared" si="328"/>
        <v>0</v>
      </c>
      <c r="K677" s="302"/>
    </row>
    <row r="678" spans="1:11" ht="26.4" x14ac:dyDescent="0.3">
      <c r="A678" s="44"/>
      <c r="B678" s="25"/>
      <c r="C678" s="26" t="s">
        <v>78</v>
      </c>
      <c r="D678" s="25"/>
      <c r="E678" s="24" t="s">
        <v>203</v>
      </c>
      <c r="F678" s="277">
        <f t="shared" si="342"/>
        <v>300</v>
      </c>
      <c r="G678" s="277">
        <f t="shared" si="342"/>
        <v>300</v>
      </c>
      <c r="H678" s="277">
        <f t="shared" si="342"/>
        <v>0</v>
      </c>
      <c r="I678" s="277">
        <f t="shared" si="342"/>
        <v>0</v>
      </c>
      <c r="J678" s="297">
        <f t="shared" si="328"/>
        <v>0</v>
      </c>
      <c r="K678" s="297"/>
    </row>
    <row r="679" spans="1:11" x14ac:dyDescent="0.3">
      <c r="A679" s="23"/>
      <c r="B679" s="23"/>
      <c r="C679" s="23" t="s">
        <v>125</v>
      </c>
      <c r="D679" s="23"/>
      <c r="E679" s="22" t="s">
        <v>124</v>
      </c>
      <c r="F679" s="278">
        <f t="shared" si="342"/>
        <v>300</v>
      </c>
      <c r="G679" s="278">
        <f t="shared" si="342"/>
        <v>300</v>
      </c>
      <c r="H679" s="278">
        <f t="shared" si="342"/>
        <v>0</v>
      </c>
      <c r="I679" s="278">
        <f t="shared" si="342"/>
        <v>0</v>
      </c>
      <c r="J679" s="298">
        <f t="shared" si="328"/>
        <v>0</v>
      </c>
      <c r="K679" s="298"/>
    </row>
    <row r="680" spans="1:11" ht="27" customHeight="1" x14ac:dyDescent="0.3">
      <c r="A680" s="104"/>
      <c r="B680" s="104"/>
      <c r="C680" s="104" t="s">
        <v>123</v>
      </c>
      <c r="D680" s="104"/>
      <c r="E680" s="105" t="s">
        <v>122</v>
      </c>
      <c r="F680" s="279">
        <f t="shared" si="342"/>
        <v>300</v>
      </c>
      <c r="G680" s="279">
        <f t="shared" si="342"/>
        <v>300</v>
      </c>
      <c r="H680" s="279">
        <f t="shared" si="342"/>
        <v>0</v>
      </c>
      <c r="I680" s="279">
        <f t="shared" si="342"/>
        <v>0</v>
      </c>
      <c r="J680" s="299">
        <f t="shared" si="328"/>
        <v>0</v>
      </c>
      <c r="K680" s="299"/>
    </row>
    <row r="681" spans="1:11" ht="27" x14ac:dyDescent="0.3">
      <c r="A681" s="7"/>
      <c r="B681" s="7"/>
      <c r="C681" s="6" t="s">
        <v>121</v>
      </c>
      <c r="D681" s="6"/>
      <c r="E681" s="5" t="s">
        <v>684</v>
      </c>
      <c r="F681" s="280">
        <f t="shared" si="342"/>
        <v>300</v>
      </c>
      <c r="G681" s="280">
        <f t="shared" si="342"/>
        <v>300</v>
      </c>
      <c r="H681" s="280">
        <f t="shared" si="342"/>
        <v>0</v>
      </c>
      <c r="I681" s="280">
        <f t="shared" si="342"/>
        <v>0</v>
      </c>
      <c r="J681" s="300">
        <f t="shared" si="328"/>
        <v>0</v>
      </c>
      <c r="K681" s="300"/>
    </row>
    <row r="682" spans="1:11" ht="27" x14ac:dyDescent="0.3">
      <c r="A682" s="7"/>
      <c r="B682" s="7"/>
      <c r="C682" s="6"/>
      <c r="D682" s="6" t="s">
        <v>57</v>
      </c>
      <c r="E682" s="5" t="s">
        <v>56</v>
      </c>
      <c r="F682" s="280">
        <v>300</v>
      </c>
      <c r="G682" s="280">
        <v>300</v>
      </c>
      <c r="H682" s="280">
        <v>0</v>
      </c>
      <c r="I682" s="280">
        <v>0</v>
      </c>
      <c r="J682" s="300">
        <f t="shared" si="328"/>
        <v>0</v>
      </c>
      <c r="K682" s="300"/>
    </row>
    <row r="683" spans="1:11" x14ac:dyDescent="0.3">
      <c r="A683" s="15"/>
      <c r="B683" s="17" t="s">
        <v>120</v>
      </c>
      <c r="C683" s="16"/>
      <c r="D683" s="15"/>
      <c r="E683" s="14" t="s">
        <v>119</v>
      </c>
      <c r="F683" s="281">
        <f t="shared" ref="F683:I683" si="343">F684+F729</f>
        <v>93599.306420000008</v>
      </c>
      <c r="G683" s="281">
        <f t="shared" si="343"/>
        <v>100450.87222999999</v>
      </c>
      <c r="H683" s="281">
        <f t="shared" si="343"/>
        <v>21576.924999999999</v>
      </c>
      <c r="I683" s="281">
        <f t="shared" si="343"/>
        <v>21565.698329999999</v>
      </c>
      <c r="J683" s="302">
        <f t="shared" si="328"/>
        <v>21.468901017227136</v>
      </c>
      <c r="K683" s="302">
        <f t="shared" si="329"/>
        <v>99.947969091981363</v>
      </c>
    </row>
    <row r="684" spans="1:11" x14ac:dyDescent="0.3">
      <c r="A684" s="28"/>
      <c r="B684" s="17" t="s">
        <v>118</v>
      </c>
      <c r="C684" s="16"/>
      <c r="D684" s="15"/>
      <c r="E684" s="14" t="s">
        <v>117</v>
      </c>
      <c r="F684" s="281">
        <f t="shared" ref="F684:I686" si="344">F685</f>
        <v>87766.576210000014</v>
      </c>
      <c r="G684" s="281">
        <f>G685</f>
        <v>94618.142019999999</v>
      </c>
      <c r="H684" s="281">
        <f t="shared" si="344"/>
        <v>20636.924999999999</v>
      </c>
      <c r="I684" s="281">
        <f t="shared" si="344"/>
        <v>20636.924999999999</v>
      </c>
      <c r="J684" s="302">
        <f t="shared" si="328"/>
        <v>21.810748509136705</v>
      </c>
      <c r="K684" s="302">
        <f t="shared" si="329"/>
        <v>100</v>
      </c>
    </row>
    <row r="685" spans="1:11" x14ac:dyDescent="0.3">
      <c r="A685" s="28"/>
      <c r="B685" s="17"/>
      <c r="C685" s="16" t="s">
        <v>36</v>
      </c>
      <c r="D685" s="17"/>
      <c r="E685" s="21" t="s">
        <v>35</v>
      </c>
      <c r="F685" s="281">
        <f t="shared" si="344"/>
        <v>87766.576210000014</v>
      </c>
      <c r="G685" s="281">
        <f t="shared" si="344"/>
        <v>94618.142019999999</v>
      </c>
      <c r="H685" s="281">
        <f t="shared" si="344"/>
        <v>20636.924999999999</v>
      </c>
      <c r="I685" s="281">
        <f t="shared" si="344"/>
        <v>20636.924999999999</v>
      </c>
      <c r="J685" s="302">
        <f t="shared" si="328"/>
        <v>21.810748509136705</v>
      </c>
      <c r="K685" s="302">
        <f t="shared" si="329"/>
        <v>100</v>
      </c>
    </row>
    <row r="686" spans="1:11" ht="26.4" x14ac:dyDescent="0.3">
      <c r="A686" s="44"/>
      <c r="B686" s="25"/>
      <c r="C686" s="26" t="s">
        <v>59</v>
      </c>
      <c r="D686" s="25"/>
      <c r="E686" s="24" t="s">
        <v>58</v>
      </c>
      <c r="F686" s="277">
        <f t="shared" si="344"/>
        <v>87766.576210000014</v>
      </c>
      <c r="G686" s="277">
        <f t="shared" si="344"/>
        <v>94618.142019999999</v>
      </c>
      <c r="H686" s="277">
        <f t="shared" si="344"/>
        <v>20636.924999999999</v>
      </c>
      <c r="I686" s="277">
        <f t="shared" si="344"/>
        <v>20636.924999999999</v>
      </c>
      <c r="J686" s="297">
        <f t="shared" si="328"/>
        <v>21.810748509136705</v>
      </c>
      <c r="K686" s="297">
        <f t="shared" si="329"/>
        <v>100</v>
      </c>
    </row>
    <row r="687" spans="1:11" ht="27" x14ac:dyDescent="0.3">
      <c r="A687" s="23"/>
      <c r="B687" s="23"/>
      <c r="C687" s="23" t="s">
        <v>92</v>
      </c>
      <c r="D687" s="23"/>
      <c r="E687" s="42" t="s">
        <v>91</v>
      </c>
      <c r="F687" s="278">
        <f>F688+F691+F699+F702+F723</f>
        <v>87766.576210000014</v>
      </c>
      <c r="G687" s="278">
        <f t="shared" ref="G687:H687" si="345">G688+G691+G699+G702+G723</f>
        <v>94618.142019999999</v>
      </c>
      <c r="H687" s="278">
        <f t="shared" si="345"/>
        <v>20636.924999999999</v>
      </c>
      <c r="I687" s="278">
        <f>I688+I691+I699+I702+I723</f>
        <v>20636.924999999999</v>
      </c>
      <c r="J687" s="298">
        <f t="shared" si="328"/>
        <v>21.810748509136705</v>
      </c>
      <c r="K687" s="298">
        <f t="shared" si="329"/>
        <v>100</v>
      </c>
    </row>
    <row r="688" spans="1:11" ht="40.200000000000003" x14ac:dyDescent="0.3">
      <c r="A688" s="104"/>
      <c r="B688" s="104"/>
      <c r="C688" s="104" t="s">
        <v>116</v>
      </c>
      <c r="D688" s="104"/>
      <c r="E688" s="105" t="s">
        <v>115</v>
      </c>
      <c r="F688" s="279">
        <f t="shared" ref="F688:I689" si="346">F689</f>
        <v>50874.8</v>
      </c>
      <c r="G688" s="279">
        <f t="shared" si="346"/>
        <v>50874.8</v>
      </c>
      <c r="H688" s="279">
        <f t="shared" si="346"/>
        <v>12308.4</v>
      </c>
      <c r="I688" s="279">
        <f t="shared" si="346"/>
        <v>12308.4</v>
      </c>
      <c r="J688" s="299">
        <f t="shared" si="328"/>
        <v>24.193510343038202</v>
      </c>
      <c r="K688" s="299">
        <f t="shared" si="329"/>
        <v>100</v>
      </c>
    </row>
    <row r="689" spans="1:11" x14ac:dyDescent="0.3">
      <c r="A689" s="6"/>
      <c r="B689" s="6"/>
      <c r="C689" s="6" t="s">
        <v>114</v>
      </c>
      <c r="D689" s="6"/>
      <c r="E689" s="51" t="s">
        <v>113</v>
      </c>
      <c r="F689" s="280">
        <f t="shared" si="346"/>
        <v>50874.8</v>
      </c>
      <c r="G689" s="280">
        <f t="shared" si="346"/>
        <v>50874.8</v>
      </c>
      <c r="H689" s="280">
        <f t="shared" si="346"/>
        <v>12308.4</v>
      </c>
      <c r="I689" s="280">
        <f t="shared" si="346"/>
        <v>12308.4</v>
      </c>
      <c r="J689" s="300">
        <f t="shared" si="328"/>
        <v>24.193510343038202</v>
      </c>
      <c r="K689" s="300">
        <f t="shared" si="329"/>
        <v>100</v>
      </c>
    </row>
    <row r="690" spans="1:11" ht="27" x14ac:dyDescent="0.3">
      <c r="A690" s="6"/>
      <c r="B690" s="6"/>
      <c r="C690" s="6"/>
      <c r="D690" s="6" t="s">
        <v>57</v>
      </c>
      <c r="E690" s="5" t="s">
        <v>56</v>
      </c>
      <c r="F690" s="284">
        <v>50874.8</v>
      </c>
      <c r="G690" s="284">
        <v>50874.8</v>
      </c>
      <c r="H690" s="284">
        <v>12308.4</v>
      </c>
      <c r="I690" s="284">
        <v>12308.4</v>
      </c>
      <c r="J690" s="301">
        <f t="shared" si="328"/>
        <v>24.193510343038202</v>
      </c>
      <c r="K690" s="301">
        <f t="shared" si="329"/>
        <v>100</v>
      </c>
    </row>
    <row r="691" spans="1:11" x14ac:dyDescent="0.3">
      <c r="A691" s="104"/>
      <c r="B691" s="104"/>
      <c r="C691" s="104" t="s">
        <v>112</v>
      </c>
      <c r="D691" s="104"/>
      <c r="E691" s="105" t="s">
        <v>111</v>
      </c>
      <c r="F691" s="279">
        <f>F692+F694+F696</f>
        <v>30130.05</v>
      </c>
      <c r="G691" s="279">
        <f t="shared" ref="G691:I691" si="347">G692+G694+G696</f>
        <v>30130.05</v>
      </c>
      <c r="H691" s="279">
        <f t="shared" si="347"/>
        <v>7593.5249999999996</v>
      </c>
      <c r="I691" s="279">
        <f t="shared" si="347"/>
        <v>7593.5249999999996</v>
      </c>
      <c r="J691" s="299">
        <f t="shared" si="328"/>
        <v>25.202497174747467</v>
      </c>
      <c r="K691" s="299">
        <f t="shared" si="329"/>
        <v>100</v>
      </c>
    </row>
    <row r="692" spans="1:11" ht="27" x14ac:dyDescent="0.3">
      <c r="A692" s="6"/>
      <c r="B692" s="6"/>
      <c r="C692" s="6" t="s">
        <v>110</v>
      </c>
      <c r="D692" s="6"/>
      <c r="E692" s="51" t="s">
        <v>109</v>
      </c>
      <c r="F692" s="280">
        <f>F693</f>
        <v>29614.1</v>
      </c>
      <c r="G692" s="280">
        <f t="shared" ref="G692:I692" si="348">G693</f>
        <v>29614.1</v>
      </c>
      <c r="H692" s="280">
        <f t="shared" si="348"/>
        <v>7403.5249999999996</v>
      </c>
      <c r="I692" s="280">
        <f t="shared" si="348"/>
        <v>7403.5249999999996</v>
      </c>
      <c r="J692" s="300">
        <f t="shared" si="328"/>
        <v>25</v>
      </c>
      <c r="K692" s="300">
        <f t="shared" si="329"/>
        <v>100</v>
      </c>
    </row>
    <row r="693" spans="1:11" ht="27" x14ac:dyDescent="0.3">
      <c r="A693" s="6"/>
      <c r="B693" s="6"/>
      <c r="C693" s="6"/>
      <c r="D693" s="6" t="s">
        <v>57</v>
      </c>
      <c r="E693" s="5" t="s">
        <v>56</v>
      </c>
      <c r="F693" s="284">
        <f>31652.3-2038.2</f>
        <v>29614.1</v>
      </c>
      <c r="G693" s="284">
        <f t="shared" ref="G693" si="349">31652.3-2038.2</f>
        <v>29614.1</v>
      </c>
      <c r="H693" s="284">
        <v>7403.5249999999996</v>
      </c>
      <c r="I693" s="284">
        <v>7403.5249999999996</v>
      </c>
      <c r="J693" s="301">
        <f t="shared" si="328"/>
        <v>25</v>
      </c>
      <c r="K693" s="301">
        <f t="shared" si="329"/>
        <v>100</v>
      </c>
    </row>
    <row r="694" spans="1:11" x14ac:dyDescent="0.3">
      <c r="A694" s="6"/>
      <c r="B694" s="6"/>
      <c r="C694" s="6" t="s">
        <v>108</v>
      </c>
      <c r="D694" s="6"/>
      <c r="E694" s="51" t="s">
        <v>107</v>
      </c>
      <c r="F694" s="280">
        <v>500</v>
      </c>
      <c r="G694" s="280">
        <v>500</v>
      </c>
      <c r="H694" s="280">
        <v>190</v>
      </c>
      <c r="I694" s="280">
        <v>190</v>
      </c>
      <c r="J694" s="300">
        <f t="shared" si="328"/>
        <v>38</v>
      </c>
      <c r="K694" s="300">
        <f t="shared" si="329"/>
        <v>100</v>
      </c>
    </row>
    <row r="695" spans="1:11" ht="27" x14ac:dyDescent="0.3">
      <c r="A695" s="6"/>
      <c r="B695" s="6"/>
      <c r="C695" s="6"/>
      <c r="D695" s="6" t="s">
        <v>57</v>
      </c>
      <c r="E695" s="5" t="s">
        <v>56</v>
      </c>
      <c r="F695" s="280">
        <v>500</v>
      </c>
      <c r="G695" s="280">
        <v>500</v>
      </c>
      <c r="H695" s="280">
        <v>190</v>
      </c>
      <c r="I695" s="280">
        <v>190</v>
      </c>
      <c r="J695" s="300">
        <f t="shared" si="328"/>
        <v>38</v>
      </c>
      <c r="K695" s="300">
        <f t="shared" si="329"/>
        <v>100</v>
      </c>
    </row>
    <row r="696" spans="1:11" ht="27" x14ac:dyDescent="0.3">
      <c r="A696" s="173"/>
      <c r="B696" s="173"/>
      <c r="C696" s="6" t="s">
        <v>703</v>
      </c>
      <c r="D696" s="173"/>
      <c r="E696" s="174" t="s">
        <v>706</v>
      </c>
      <c r="F696" s="284">
        <f>F697</f>
        <v>15.95</v>
      </c>
      <c r="G696" s="284">
        <f t="shared" ref="G696:I697" si="350">G697</f>
        <v>15.95</v>
      </c>
      <c r="H696" s="284">
        <f t="shared" si="350"/>
        <v>0</v>
      </c>
      <c r="I696" s="284">
        <f t="shared" si="350"/>
        <v>0</v>
      </c>
      <c r="J696" s="301">
        <f t="shared" si="328"/>
        <v>0</v>
      </c>
      <c r="K696" s="301"/>
    </row>
    <row r="697" spans="1:11" ht="27" x14ac:dyDescent="0.3">
      <c r="A697" s="173"/>
      <c r="B697" s="173"/>
      <c r="C697" s="173"/>
      <c r="D697" s="6" t="s">
        <v>57</v>
      </c>
      <c r="E697" s="5" t="s">
        <v>56</v>
      </c>
      <c r="F697" s="284">
        <f>F698</f>
        <v>15.95</v>
      </c>
      <c r="G697" s="284">
        <f t="shared" si="350"/>
        <v>15.95</v>
      </c>
      <c r="H697" s="284">
        <v>0</v>
      </c>
      <c r="I697" s="284">
        <v>0</v>
      </c>
      <c r="J697" s="301">
        <f t="shared" si="328"/>
        <v>0</v>
      </c>
      <c r="K697" s="301"/>
    </row>
    <row r="698" spans="1:11" x14ac:dyDescent="0.3">
      <c r="A698" s="173"/>
      <c r="B698" s="173"/>
      <c r="C698" s="173"/>
      <c r="D698" s="173"/>
      <c r="E698" s="73" t="s">
        <v>287</v>
      </c>
      <c r="F698" s="284">
        <v>15.95</v>
      </c>
      <c r="G698" s="284">
        <v>15.95</v>
      </c>
      <c r="H698" s="284">
        <v>0</v>
      </c>
      <c r="I698" s="284">
        <v>0</v>
      </c>
      <c r="J698" s="301">
        <f t="shared" si="328"/>
        <v>0</v>
      </c>
      <c r="K698" s="301"/>
    </row>
    <row r="699" spans="1:11" ht="27" x14ac:dyDescent="0.3">
      <c r="A699" s="104"/>
      <c r="B699" s="104"/>
      <c r="C699" s="104" t="s">
        <v>106</v>
      </c>
      <c r="D699" s="104"/>
      <c r="E699" s="105" t="s">
        <v>105</v>
      </c>
      <c r="F699" s="279">
        <f t="shared" ref="F699:I700" si="351">F700</f>
        <v>4339.8</v>
      </c>
      <c r="G699" s="279">
        <f t="shared" si="351"/>
        <v>4339.8</v>
      </c>
      <c r="H699" s="279">
        <f t="shared" si="351"/>
        <v>735</v>
      </c>
      <c r="I699" s="279">
        <f t="shared" si="351"/>
        <v>735</v>
      </c>
      <c r="J699" s="299">
        <f t="shared" si="328"/>
        <v>16.936264343978984</v>
      </c>
      <c r="K699" s="299">
        <f t="shared" si="329"/>
        <v>100</v>
      </c>
    </row>
    <row r="700" spans="1:11" x14ac:dyDescent="0.3">
      <c r="A700" s="6"/>
      <c r="B700" s="6"/>
      <c r="C700" s="6" t="s">
        <v>104</v>
      </c>
      <c r="D700" s="6"/>
      <c r="E700" s="51" t="s">
        <v>103</v>
      </c>
      <c r="F700" s="280">
        <f t="shared" si="351"/>
        <v>4339.8</v>
      </c>
      <c r="G700" s="280">
        <f t="shared" si="351"/>
        <v>4339.8</v>
      </c>
      <c r="H700" s="280">
        <f t="shared" si="351"/>
        <v>735</v>
      </c>
      <c r="I700" s="280">
        <f t="shared" si="351"/>
        <v>735</v>
      </c>
      <c r="J700" s="300">
        <f t="shared" si="328"/>
        <v>16.936264343978984</v>
      </c>
      <c r="K700" s="300">
        <f t="shared" si="329"/>
        <v>100</v>
      </c>
    </row>
    <row r="701" spans="1:11" ht="27" x14ac:dyDescent="0.3">
      <c r="A701" s="6"/>
      <c r="B701" s="6"/>
      <c r="C701" s="6"/>
      <c r="D701" s="6" t="s">
        <v>57</v>
      </c>
      <c r="E701" s="5" t="s">
        <v>56</v>
      </c>
      <c r="F701" s="284">
        <f>4511.1-171.3</f>
        <v>4339.8</v>
      </c>
      <c r="G701" s="284">
        <f t="shared" ref="G701" si="352">4511.1-171.3</f>
        <v>4339.8</v>
      </c>
      <c r="H701" s="284">
        <v>735</v>
      </c>
      <c r="I701" s="284">
        <v>735</v>
      </c>
      <c r="J701" s="301">
        <f t="shared" si="328"/>
        <v>16.936264343978984</v>
      </c>
      <c r="K701" s="301">
        <f t="shared" si="329"/>
        <v>100</v>
      </c>
    </row>
    <row r="702" spans="1:11" s="48" customFormat="1" ht="40.200000000000003" x14ac:dyDescent="0.3">
      <c r="A702" s="104"/>
      <c r="B702" s="104"/>
      <c r="C702" s="104" t="s">
        <v>102</v>
      </c>
      <c r="D702" s="104"/>
      <c r="E702" s="106" t="s">
        <v>101</v>
      </c>
      <c r="F702" s="279">
        <f>F703+F705+F708+F713+F718</f>
        <v>2201.9262099999996</v>
      </c>
      <c r="G702" s="279">
        <f t="shared" ref="G702:H702" si="353">G703+G705+G708+G713+G718</f>
        <v>5261.2620200000001</v>
      </c>
      <c r="H702" s="279">
        <f t="shared" si="353"/>
        <v>0</v>
      </c>
      <c r="I702" s="279">
        <f>I703+I705+I708+I713+I718</f>
        <v>0</v>
      </c>
      <c r="J702" s="299">
        <f t="shared" si="328"/>
        <v>0</v>
      </c>
      <c r="K702" s="299"/>
    </row>
    <row r="703" spans="1:11" s="157" customFormat="1" ht="27" x14ac:dyDescent="0.3">
      <c r="A703" s="156"/>
      <c r="B703" s="156"/>
      <c r="C703" s="6" t="s">
        <v>640</v>
      </c>
      <c r="D703" s="6"/>
      <c r="E703" s="5" t="s">
        <v>622</v>
      </c>
      <c r="F703" s="284">
        <f>F704</f>
        <v>212</v>
      </c>
      <c r="G703" s="284">
        <f t="shared" ref="G703:I703" si="354">G704</f>
        <v>212</v>
      </c>
      <c r="H703" s="284">
        <f t="shared" si="354"/>
        <v>0</v>
      </c>
      <c r="I703" s="284">
        <f t="shared" si="354"/>
        <v>0</v>
      </c>
      <c r="J703" s="301">
        <f t="shared" si="328"/>
        <v>0</v>
      </c>
      <c r="K703" s="301"/>
    </row>
    <row r="704" spans="1:11" s="157" customFormat="1" ht="27" x14ac:dyDescent="0.3">
      <c r="A704" s="156"/>
      <c r="B704" s="156"/>
      <c r="C704" s="49"/>
      <c r="D704" s="6" t="s">
        <v>57</v>
      </c>
      <c r="E704" s="5" t="s">
        <v>56</v>
      </c>
      <c r="F704" s="284">
        <v>212</v>
      </c>
      <c r="G704" s="284">
        <v>212</v>
      </c>
      <c r="H704" s="284">
        <v>0</v>
      </c>
      <c r="I704" s="284">
        <v>0</v>
      </c>
      <c r="J704" s="301">
        <f t="shared" si="328"/>
        <v>0</v>
      </c>
      <c r="K704" s="301"/>
    </row>
    <row r="705" spans="1:11" ht="27" x14ac:dyDescent="0.3">
      <c r="A705" s="7"/>
      <c r="B705" s="7"/>
      <c r="C705" s="6" t="s">
        <v>564</v>
      </c>
      <c r="D705" s="6"/>
      <c r="E705" s="5" t="s">
        <v>641</v>
      </c>
      <c r="F705" s="282">
        <f>F706</f>
        <v>1650</v>
      </c>
      <c r="G705" s="282">
        <f t="shared" ref="G705:I706" si="355">G706</f>
        <v>1650</v>
      </c>
      <c r="H705" s="282">
        <f t="shared" si="355"/>
        <v>0</v>
      </c>
      <c r="I705" s="282">
        <f t="shared" si="355"/>
        <v>0</v>
      </c>
      <c r="J705" s="303">
        <f t="shared" si="328"/>
        <v>0</v>
      </c>
      <c r="K705" s="303"/>
    </row>
    <row r="706" spans="1:11" ht="27" x14ac:dyDescent="0.3">
      <c r="A706" s="7"/>
      <c r="B706" s="7"/>
      <c r="C706" s="49"/>
      <c r="D706" s="6" t="s">
        <v>57</v>
      </c>
      <c r="E706" s="5" t="s">
        <v>56</v>
      </c>
      <c r="F706" s="282">
        <f>F707</f>
        <v>1650</v>
      </c>
      <c r="G706" s="282">
        <f t="shared" si="355"/>
        <v>1650</v>
      </c>
      <c r="H706" s="282">
        <f t="shared" si="355"/>
        <v>0</v>
      </c>
      <c r="I706" s="282">
        <f t="shared" si="355"/>
        <v>0</v>
      </c>
      <c r="J706" s="303">
        <f t="shared" si="328"/>
        <v>0</v>
      </c>
      <c r="K706" s="303"/>
    </row>
    <row r="707" spans="1:11" x14ac:dyDescent="0.3">
      <c r="A707" s="7"/>
      <c r="B707" s="7"/>
      <c r="C707" s="49"/>
      <c r="D707" s="6"/>
      <c r="E707" s="5" t="s">
        <v>96</v>
      </c>
      <c r="F707" s="282">
        <v>1650</v>
      </c>
      <c r="G707" s="282">
        <v>1650</v>
      </c>
      <c r="H707" s="282">
        <v>0</v>
      </c>
      <c r="I707" s="282">
        <v>0</v>
      </c>
      <c r="J707" s="303">
        <f t="shared" ref="J707:J770" si="356">I707/G707*100</f>
        <v>0</v>
      </c>
      <c r="K707" s="303"/>
    </row>
    <row r="708" spans="1:11" s="18" customFormat="1" ht="27" x14ac:dyDescent="0.3">
      <c r="A708" s="49"/>
      <c r="B708" s="49"/>
      <c r="C708" s="60" t="s">
        <v>677</v>
      </c>
      <c r="D708" s="6"/>
      <c r="E708" s="74" t="s">
        <v>663</v>
      </c>
      <c r="F708" s="284">
        <f>F709</f>
        <v>55.6</v>
      </c>
      <c r="G708" s="284">
        <f t="shared" ref="G708:I708" si="357">G709</f>
        <v>556</v>
      </c>
      <c r="H708" s="284">
        <f t="shared" si="357"/>
        <v>0</v>
      </c>
      <c r="I708" s="284">
        <f t="shared" si="357"/>
        <v>0</v>
      </c>
      <c r="J708" s="301">
        <f t="shared" si="356"/>
        <v>0</v>
      </c>
      <c r="K708" s="301"/>
    </row>
    <row r="709" spans="1:11" s="18" customFormat="1" ht="27" x14ac:dyDescent="0.3">
      <c r="A709" s="49"/>
      <c r="B709" s="49"/>
      <c r="C709" s="6"/>
      <c r="D709" s="6" t="s">
        <v>57</v>
      </c>
      <c r="E709" s="5" t="s">
        <v>56</v>
      </c>
      <c r="F709" s="284">
        <f>F711+F712</f>
        <v>55.6</v>
      </c>
      <c r="G709" s="284">
        <f>G711+G712+G710</f>
        <v>556</v>
      </c>
      <c r="H709" s="284">
        <v>0</v>
      </c>
      <c r="I709" s="284">
        <v>0</v>
      </c>
      <c r="J709" s="301">
        <f t="shared" si="356"/>
        <v>0</v>
      </c>
      <c r="K709" s="301"/>
    </row>
    <row r="710" spans="1:11" s="18" customFormat="1" x14ac:dyDescent="0.3">
      <c r="A710" s="268"/>
      <c r="B710" s="268"/>
      <c r="C710" s="263"/>
      <c r="D710" s="263"/>
      <c r="E710" s="8" t="s">
        <v>99</v>
      </c>
      <c r="F710" s="284"/>
      <c r="G710" s="284">
        <v>500.4</v>
      </c>
      <c r="H710" s="284">
        <v>0</v>
      </c>
      <c r="I710" s="284">
        <v>0</v>
      </c>
      <c r="J710" s="301">
        <f t="shared" si="356"/>
        <v>0</v>
      </c>
      <c r="K710" s="301"/>
    </row>
    <row r="711" spans="1:11" s="18" customFormat="1" x14ac:dyDescent="0.3">
      <c r="A711" s="49"/>
      <c r="B711" s="49"/>
      <c r="C711" s="6"/>
      <c r="D711" s="6"/>
      <c r="E711" s="73" t="s">
        <v>287</v>
      </c>
      <c r="F711" s="284">
        <v>27.8</v>
      </c>
      <c r="G711" s="284">
        <v>27.8</v>
      </c>
      <c r="H711" s="284">
        <v>0</v>
      </c>
      <c r="I711" s="284">
        <v>0</v>
      </c>
      <c r="J711" s="301">
        <f t="shared" si="356"/>
        <v>0</v>
      </c>
      <c r="K711" s="301"/>
    </row>
    <row r="712" spans="1:11" s="18" customFormat="1" x14ac:dyDescent="0.3">
      <c r="A712" s="49"/>
      <c r="B712" s="49"/>
      <c r="C712" s="6"/>
      <c r="D712" s="6"/>
      <c r="E712" s="73" t="s">
        <v>293</v>
      </c>
      <c r="F712" s="284">
        <v>27.8</v>
      </c>
      <c r="G712" s="284">
        <v>27.8</v>
      </c>
      <c r="H712" s="284">
        <v>0</v>
      </c>
      <c r="I712" s="284">
        <v>0</v>
      </c>
      <c r="J712" s="301">
        <f t="shared" si="356"/>
        <v>0</v>
      </c>
      <c r="K712" s="301"/>
    </row>
    <row r="713" spans="1:11" s="18" customFormat="1" ht="27" customHeight="1" x14ac:dyDescent="0.3">
      <c r="A713" s="49"/>
      <c r="B713" s="49"/>
      <c r="C713" s="60" t="s">
        <v>679</v>
      </c>
      <c r="D713" s="6"/>
      <c r="E713" s="74" t="s">
        <v>668</v>
      </c>
      <c r="F713" s="284">
        <f>F714</f>
        <v>85.188150000000007</v>
      </c>
      <c r="G713" s="284">
        <f t="shared" ref="G713:I713" si="358">G714</f>
        <v>851.88148999999999</v>
      </c>
      <c r="H713" s="284">
        <f t="shared" si="358"/>
        <v>0</v>
      </c>
      <c r="I713" s="284">
        <f t="shared" si="358"/>
        <v>0</v>
      </c>
      <c r="J713" s="301">
        <f t="shared" si="356"/>
        <v>0</v>
      </c>
      <c r="K713" s="301"/>
    </row>
    <row r="714" spans="1:11" s="18" customFormat="1" ht="27" x14ac:dyDescent="0.3">
      <c r="A714" s="49"/>
      <c r="B714" s="49"/>
      <c r="C714" s="6"/>
      <c r="D714" s="6" t="s">
        <v>57</v>
      </c>
      <c r="E714" s="5" t="s">
        <v>56</v>
      </c>
      <c r="F714" s="284">
        <f>F716+F717</f>
        <v>85.188150000000007</v>
      </c>
      <c r="G714" s="284">
        <f>G716+G717+G715</f>
        <v>851.88148999999999</v>
      </c>
      <c r="H714" s="284">
        <v>0</v>
      </c>
      <c r="I714" s="284">
        <v>0</v>
      </c>
      <c r="J714" s="301">
        <f t="shared" si="356"/>
        <v>0</v>
      </c>
      <c r="K714" s="301"/>
    </row>
    <row r="715" spans="1:11" s="18" customFormat="1" x14ac:dyDescent="0.3">
      <c r="A715" s="268"/>
      <c r="B715" s="268"/>
      <c r="C715" s="263"/>
      <c r="D715" s="263"/>
      <c r="E715" s="8" t="s">
        <v>99</v>
      </c>
      <c r="F715" s="284"/>
      <c r="G715" s="284">
        <v>766.69334000000003</v>
      </c>
      <c r="H715" s="284">
        <v>0</v>
      </c>
      <c r="I715" s="284">
        <v>0</v>
      </c>
      <c r="J715" s="301">
        <f t="shared" si="356"/>
        <v>0</v>
      </c>
      <c r="K715" s="301"/>
    </row>
    <row r="716" spans="1:11" s="18" customFormat="1" x14ac:dyDescent="0.3">
      <c r="A716" s="49"/>
      <c r="B716" s="49"/>
      <c r="C716" s="6"/>
      <c r="D716" s="6"/>
      <c r="E716" s="73" t="s">
        <v>287</v>
      </c>
      <c r="F716" s="284">
        <v>42.594070000000002</v>
      </c>
      <c r="G716" s="284">
        <v>42.594070000000002</v>
      </c>
      <c r="H716" s="284">
        <v>0</v>
      </c>
      <c r="I716" s="284">
        <v>0</v>
      </c>
      <c r="J716" s="301">
        <f t="shared" si="356"/>
        <v>0</v>
      </c>
      <c r="K716" s="301"/>
    </row>
    <row r="717" spans="1:11" s="18" customFormat="1" x14ac:dyDescent="0.3">
      <c r="A717" s="49"/>
      <c r="B717" s="49"/>
      <c r="C717" s="6"/>
      <c r="D717" s="6"/>
      <c r="E717" s="73" t="s">
        <v>293</v>
      </c>
      <c r="F717" s="284">
        <v>42.594079999999998</v>
      </c>
      <c r="G717" s="284">
        <v>42.594079999999998</v>
      </c>
      <c r="H717" s="284">
        <v>0</v>
      </c>
      <c r="I717" s="284">
        <v>0</v>
      </c>
      <c r="J717" s="301">
        <f t="shared" si="356"/>
        <v>0</v>
      </c>
      <c r="K717" s="301"/>
    </row>
    <row r="718" spans="1:11" s="18" customFormat="1" ht="40.200000000000003" x14ac:dyDescent="0.3">
      <c r="A718" s="49"/>
      <c r="B718" s="49"/>
      <c r="C718" s="60" t="s">
        <v>680</v>
      </c>
      <c r="D718" s="6"/>
      <c r="E718" s="74" t="s">
        <v>669</v>
      </c>
      <c r="F718" s="284">
        <f>F719</f>
        <v>199.13806</v>
      </c>
      <c r="G718" s="284">
        <f t="shared" ref="G718:I718" si="359">G719</f>
        <v>1991.3805299999999</v>
      </c>
      <c r="H718" s="284">
        <f t="shared" si="359"/>
        <v>0</v>
      </c>
      <c r="I718" s="284">
        <f t="shared" si="359"/>
        <v>0</v>
      </c>
      <c r="J718" s="301">
        <f t="shared" si="356"/>
        <v>0</v>
      </c>
      <c r="K718" s="301"/>
    </row>
    <row r="719" spans="1:11" s="18" customFormat="1" ht="27" x14ac:dyDescent="0.3">
      <c r="A719" s="49"/>
      <c r="B719" s="49"/>
      <c r="C719" s="6"/>
      <c r="D719" s="6" t="s">
        <v>57</v>
      </c>
      <c r="E719" s="5" t="s">
        <v>56</v>
      </c>
      <c r="F719" s="284">
        <f>F721+F722</f>
        <v>199.13806</v>
      </c>
      <c r="G719" s="284">
        <f>G721+G722+G720</f>
        <v>1991.3805299999999</v>
      </c>
      <c r="H719" s="284">
        <v>0</v>
      </c>
      <c r="I719" s="284">
        <v>0</v>
      </c>
      <c r="J719" s="301">
        <f t="shared" si="356"/>
        <v>0</v>
      </c>
      <c r="K719" s="301"/>
    </row>
    <row r="720" spans="1:11" s="18" customFormat="1" x14ac:dyDescent="0.3">
      <c r="A720" s="268"/>
      <c r="B720" s="268"/>
      <c r="C720" s="263"/>
      <c r="D720" s="263"/>
      <c r="E720" s="8" t="s">
        <v>99</v>
      </c>
      <c r="F720" s="284"/>
      <c r="G720" s="284">
        <v>1792.2424699999999</v>
      </c>
      <c r="H720" s="284">
        <v>0</v>
      </c>
      <c r="I720" s="284">
        <v>0</v>
      </c>
      <c r="J720" s="301">
        <f t="shared" si="356"/>
        <v>0</v>
      </c>
      <c r="K720" s="301"/>
    </row>
    <row r="721" spans="1:11" s="18" customFormat="1" x14ac:dyDescent="0.3">
      <c r="A721" s="49"/>
      <c r="B721" s="49"/>
      <c r="C721" s="6"/>
      <c r="D721" s="6"/>
      <c r="E721" s="73" t="s">
        <v>287</v>
      </c>
      <c r="F721" s="284">
        <v>99.569029999999998</v>
      </c>
      <c r="G721" s="284">
        <v>99.569029999999998</v>
      </c>
      <c r="H721" s="284">
        <v>0</v>
      </c>
      <c r="I721" s="284">
        <v>0</v>
      </c>
      <c r="J721" s="301">
        <f t="shared" si="356"/>
        <v>0</v>
      </c>
      <c r="K721" s="301"/>
    </row>
    <row r="722" spans="1:11" s="18" customFormat="1" x14ac:dyDescent="0.3">
      <c r="A722" s="49"/>
      <c r="B722" s="49"/>
      <c r="C722" s="6"/>
      <c r="D722" s="6"/>
      <c r="E722" s="73" t="s">
        <v>293</v>
      </c>
      <c r="F722" s="284">
        <v>99.569029999999998</v>
      </c>
      <c r="G722" s="284">
        <v>99.569029999999998</v>
      </c>
      <c r="H722" s="284">
        <v>0</v>
      </c>
      <c r="I722" s="284">
        <v>0</v>
      </c>
      <c r="J722" s="301">
        <f t="shared" si="356"/>
        <v>0</v>
      </c>
      <c r="K722" s="301"/>
    </row>
    <row r="723" spans="1:11" s="18" customFormat="1" ht="27" x14ac:dyDescent="0.3">
      <c r="A723" s="171"/>
      <c r="B723" s="171"/>
      <c r="C723" s="136" t="s">
        <v>695</v>
      </c>
      <c r="D723" s="170"/>
      <c r="E723" s="139" t="s">
        <v>696</v>
      </c>
      <c r="F723" s="292">
        <v>220</v>
      </c>
      <c r="G723" s="292">
        <f>G724</f>
        <v>4012.23</v>
      </c>
      <c r="H723" s="292">
        <v>0</v>
      </c>
      <c r="I723" s="292">
        <v>0</v>
      </c>
      <c r="J723" s="312">
        <f t="shared" si="356"/>
        <v>0</v>
      </c>
      <c r="K723" s="312"/>
    </row>
    <row r="724" spans="1:11" s="18" customFormat="1" ht="27" x14ac:dyDescent="0.3">
      <c r="A724" s="156"/>
      <c r="B724" s="156"/>
      <c r="C724" s="156" t="s">
        <v>697</v>
      </c>
      <c r="D724" s="152"/>
      <c r="E724" s="166" t="s">
        <v>698</v>
      </c>
      <c r="F724" s="284">
        <v>220</v>
      </c>
      <c r="G724" s="284">
        <f>G725</f>
        <v>4012.23</v>
      </c>
      <c r="H724" s="284">
        <v>0</v>
      </c>
      <c r="I724" s="284">
        <v>0</v>
      </c>
      <c r="J724" s="301">
        <f t="shared" si="356"/>
        <v>0</v>
      </c>
      <c r="K724" s="301"/>
    </row>
    <row r="725" spans="1:11" s="18" customFormat="1" ht="27" x14ac:dyDescent="0.3">
      <c r="A725" s="156"/>
      <c r="B725" s="156"/>
      <c r="C725" s="156"/>
      <c r="D725" s="152" t="s">
        <v>57</v>
      </c>
      <c r="E725" s="5" t="s">
        <v>56</v>
      </c>
      <c r="F725" s="284">
        <v>220</v>
      </c>
      <c r="G725" s="284">
        <f>G726+G727+G728</f>
        <v>4012.23</v>
      </c>
      <c r="H725" s="284">
        <v>0</v>
      </c>
      <c r="I725" s="284">
        <v>0</v>
      </c>
      <c r="J725" s="301">
        <f t="shared" si="356"/>
        <v>0</v>
      </c>
      <c r="K725" s="301"/>
    </row>
    <row r="726" spans="1:11" s="18" customFormat="1" x14ac:dyDescent="0.3">
      <c r="A726" s="268"/>
      <c r="B726" s="268"/>
      <c r="C726" s="268"/>
      <c r="D726" s="263"/>
      <c r="E726" s="8" t="s">
        <v>100</v>
      </c>
      <c r="F726" s="284"/>
      <c r="G726" s="284">
        <v>3640.5408000000002</v>
      </c>
      <c r="H726" s="284">
        <v>0</v>
      </c>
      <c r="I726" s="284">
        <v>0</v>
      </c>
      <c r="J726" s="301">
        <f t="shared" si="356"/>
        <v>0</v>
      </c>
      <c r="K726" s="301"/>
    </row>
    <row r="727" spans="1:11" s="18" customFormat="1" x14ac:dyDescent="0.3">
      <c r="A727" s="268"/>
      <c r="B727" s="268"/>
      <c r="C727" s="268"/>
      <c r="D727" s="263"/>
      <c r="E727" s="8" t="s">
        <v>99</v>
      </c>
      <c r="F727" s="284"/>
      <c r="G727" s="284">
        <v>151.6892</v>
      </c>
      <c r="H727" s="284">
        <v>0</v>
      </c>
      <c r="I727" s="284">
        <v>0</v>
      </c>
      <c r="J727" s="301">
        <f t="shared" si="356"/>
        <v>0</v>
      </c>
      <c r="K727" s="301"/>
    </row>
    <row r="728" spans="1:11" s="18" customFormat="1" x14ac:dyDescent="0.3">
      <c r="A728" s="156"/>
      <c r="B728" s="156"/>
      <c r="C728" s="156"/>
      <c r="D728" s="152"/>
      <c r="E728" s="5" t="s">
        <v>96</v>
      </c>
      <c r="F728" s="284">
        <v>220</v>
      </c>
      <c r="G728" s="284">
        <v>220</v>
      </c>
      <c r="H728" s="284">
        <v>0</v>
      </c>
      <c r="I728" s="284">
        <v>0</v>
      </c>
      <c r="J728" s="301">
        <f t="shared" si="356"/>
        <v>0</v>
      </c>
      <c r="K728" s="301"/>
    </row>
    <row r="729" spans="1:11" x14ac:dyDescent="0.3">
      <c r="A729" s="28"/>
      <c r="B729" s="17" t="s">
        <v>95</v>
      </c>
      <c r="C729" s="16"/>
      <c r="D729" s="15"/>
      <c r="E729" s="14" t="s">
        <v>94</v>
      </c>
      <c r="F729" s="276">
        <f>F730</f>
        <v>5832.7302099999997</v>
      </c>
      <c r="G729" s="276">
        <f t="shared" ref="G729:I729" si="360">G730</f>
        <v>5832.7302099999997</v>
      </c>
      <c r="H729" s="276">
        <f t="shared" si="360"/>
        <v>940</v>
      </c>
      <c r="I729" s="276">
        <f t="shared" si="360"/>
        <v>928.77332999999999</v>
      </c>
      <c r="J729" s="296">
        <f t="shared" si="356"/>
        <v>15.923474883299976</v>
      </c>
      <c r="K729" s="296">
        <f t="shared" ref="K729:K770" si="361">I729/H729*100</f>
        <v>98.805673404255316</v>
      </c>
    </row>
    <row r="730" spans="1:11" x14ac:dyDescent="0.3">
      <c r="A730" s="28"/>
      <c r="B730" s="17"/>
      <c r="C730" s="16" t="s">
        <v>36</v>
      </c>
      <c r="D730" s="15"/>
      <c r="E730" s="21" t="s">
        <v>35</v>
      </c>
      <c r="F730" s="276">
        <f>F731+F737</f>
        <v>5832.7302099999997</v>
      </c>
      <c r="G730" s="276">
        <f t="shared" ref="G730:I730" si="362">G731+G737</f>
        <v>5832.7302099999997</v>
      </c>
      <c r="H730" s="276">
        <f t="shared" si="362"/>
        <v>940</v>
      </c>
      <c r="I730" s="276">
        <f t="shared" si="362"/>
        <v>928.77332999999999</v>
      </c>
      <c r="J730" s="296">
        <f t="shared" si="356"/>
        <v>15.923474883299976</v>
      </c>
      <c r="K730" s="296">
        <f t="shared" si="361"/>
        <v>98.805673404255316</v>
      </c>
    </row>
    <row r="731" spans="1:11" ht="26.4" x14ac:dyDescent="0.3">
      <c r="A731" s="27"/>
      <c r="B731" s="25"/>
      <c r="C731" s="26" t="s">
        <v>34</v>
      </c>
      <c r="D731" s="25"/>
      <c r="E731" s="24" t="s">
        <v>33</v>
      </c>
      <c r="F731" s="277">
        <f t="shared" ref="F731:I733" si="363">F732</f>
        <v>4546.5</v>
      </c>
      <c r="G731" s="277">
        <f t="shared" si="363"/>
        <v>4546.5</v>
      </c>
      <c r="H731" s="277">
        <f t="shared" si="363"/>
        <v>730</v>
      </c>
      <c r="I731" s="277">
        <f t="shared" si="363"/>
        <v>718.77332999999999</v>
      </c>
      <c r="J731" s="297">
        <f t="shared" si="356"/>
        <v>15.809377103266248</v>
      </c>
      <c r="K731" s="297">
        <f t="shared" si="361"/>
        <v>98.462099999999992</v>
      </c>
    </row>
    <row r="732" spans="1:11" ht="40.200000000000003" x14ac:dyDescent="0.3">
      <c r="A732" s="23"/>
      <c r="B732" s="23"/>
      <c r="C732" s="23" t="s">
        <v>32</v>
      </c>
      <c r="D732" s="23"/>
      <c r="E732" s="42" t="s">
        <v>93</v>
      </c>
      <c r="F732" s="278">
        <f t="shared" si="363"/>
        <v>4546.5</v>
      </c>
      <c r="G732" s="278">
        <f t="shared" si="363"/>
        <v>4546.5</v>
      </c>
      <c r="H732" s="278">
        <f t="shared" si="363"/>
        <v>730</v>
      </c>
      <c r="I732" s="278">
        <f t="shared" si="363"/>
        <v>718.77332999999999</v>
      </c>
      <c r="J732" s="298">
        <f t="shared" si="356"/>
        <v>15.809377103266248</v>
      </c>
      <c r="K732" s="298">
        <f t="shared" si="361"/>
        <v>98.462099999999992</v>
      </c>
    </row>
    <row r="733" spans="1:11" ht="40.200000000000003" x14ac:dyDescent="0.3">
      <c r="A733" s="104"/>
      <c r="B733" s="104"/>
      <c r="C733" s="104" t="s">
        <v>30</v>
      </c>
      <c r="D733" s="108"/>
      <c r="E733" s="105" t="s">
        <v>29</v>
      </c>
      <c r="F733" s="279">
        <f t="shared" si="363"/>
        <v>4546.5</v>
      </c>
      <c r="G733" s="279">
        <f t="shared" si="363"/>
        <v>4546.5</v>
      </c>
      <c r="H733" s="279">
        <f t="shared" si="363"/>
        <v>730</v>
      </c>
      <c r="I733" s="279">
        <f t="shared" si="363"/>
        <v>718.77332999999999</v>
      </c>
      <c r="J733" s="299">
        <f t="shared" si="356"/>
        <v>15.809377103266248</v>
      </c>
      <c r="K733" s="299">
        <f t="shared" si="361"/>
        <v>98.462099999999992</v>
      </c>
    </row>
    <row r="734" spans="1:11" ht="26.4" x14ac:dyDescent="0.3">
      <c r="A734" s="28"/>
      <c r="B734" s="45"/>
      <c r="C734" s="47" t="s">
        <v>28</v>
      </c>
      <c r="D734" s="45"/>
      <c r="E734" s="8" t="s">
        <v>27</v>
      </c>
      <c r="F734" s="282">
        <f>F735+F736</f>
        <v>4546.5</v>
      </c>
      <c r="G734" s="282">
        <f t="shared" ref="G734:I734" si="364">G735+G736</f>
        <v>4546.5</v>
      </c>
      <c r="H734" s="282">
        <f t="shared" si="364"/>
        <v>730</v>
      </c>
      <c r="I734" s="282">
        <f t="shared" si="364"/>
        <v>718.77332999999999</v>
      </c>
      <c r="J734" s="303">
        <f t="shared" si="356"/>
        <v>15.809377103266248</v>
      </c>
      <c r="K734" s="303">
        <f t="shared" si="361"/>
        <v>98.462099999999992</v>
      </c>
    </row>
    <row r="735" spans="1:11" ht="40.200000000000003" x14ac:dyDescent="0.3">
      <c r="A735" s="28"/>
      <c r="B735" s="45"/>
      <c r="C735" s="47"/>
      <c r="D735" s="45" t="s">
        <v>2</v>
      </c>
      <c r="E735" s="5" t="s">
        <v>1</v>
      </c>
      <c r="F735" s="282">
        <v>4420.8999999999996</v>
      </c>
      <c r="G735" s="282">
        <v>4420.8999999999996</v>
      </c>
      <c r="H735" s="271">
        <v>650</v>
      </c>
      <c r="I735" s="271">
        <v>642.29889000000003</v>
      </c>
      <c r="J735" s="303">
        <f t="shared" si="356"/>
        <v>14.52869076432401</v>
      </c>
      <c r="K735" s="303">
        <f t="shared" si="361"/>
        <v>98.815213846153853</v>
      </c>
    </row>
    <row r="736" spans="1:11" x14ac:dyDescent="0.3">
      <c r="A736" s="28"/>
      <c r="B736" s="45"/>
      <c r="C736" s="47"/>
      <c r="D736" s="45" t="s">
        <v>12</v>
      </c>
      <c r="E736" s="46" t="s">
        <v>11</v>
      </c>
      <c r="F736" s="280">
        <v>125.6</v>
      </c>
      <c r="G736" s="280">
        <v>125.6</v>
      </c>
      <c r="H736" s="271">
        <v>80</v>
      </c>
      <c r="I736" s="271">
        <v>76.474440000000001</v>
      </c>
      <c r="J736" s="300">
        <f t="shared" si="356"/>
        <v>60.887292993630581</v>
      </c>
      <c r="K736" s="300">
        <f t="shared" si="361"/>
        <v>95.593050000000005</v>
      </c>
    </row>
    <row r="737" spans="1:11" ht="26.4" x14ac:dyDescent="0.3">
      <c r="A737" s="44"/>
      <c r="B737" s="25"/>
      <c r="C737" s="26" t="s">
        <v>59</v>
      </c>
      <c r="D737" s="25"/>
      <c r="E737" s="24" t="s">
        <v>58</v>
      </c>
      <c r="F737" s="277">
        <f>F738</f>
        <v>1286.2302099999999</v>
      </c>
      <c r="G737" s="277">
        <f t="shared" ref="G737:I737" si="365">G738</f>
        <v>1286.2302099999999</v>
      </c>
      <c r="H737" s="277">
        <f t="shared" si="365"/>
        <v>210</v>
      </c>
      <c r="I737" s="277">
        <f t="shared" si="365"/>
        <v>210</v>
      </c>
      <c r="J737" s="297">
        <f t="shared" si="356"/>
        <v>16.326781813031744</v>
      </c>
      <c r="K737" s="297">
        <f t="shared" si="361"/>
        <v>100</v>
      </c>
    </row>
    <row r="738" spans="1:11" ht="27" x14ac:dyDescent="0.3">
      <c r="A738" s="23"/>
      <c r="B738" s="23"/>
      <c r="C738" s="23" t="s">
        <v>92</v>
      </c>
      <c r="D738" s="23"/>
      <c r="E738" s="42" t="s">
        <v>91</v>
      </c>
      <c r="F738" s="278">
        <f>F739+F744</f>
        <v>1286.2302099999999</v>
      </c>
      <c r="G738" s="278">
        <f t="shared" ref="G738:I738" si="366">G739+G744</f>
        <v>1286.2302099999999</v>
      </c>
      <c r="H738" s="278">
        <f t="shared" si="366"/>
        <v>210</v>
      </c>
      <c r="I738" s="278">
        <f t="shared" si="366"/>
        <v>210</v>
      </c>
      <c r="J738" s="298">
        <f t="shared" si="356"/>
        <v>16.326781813031744</v>
      </c>
      <c r="K738" s="298">
        <f t="shared" si="361"/>
        <v>100</v>
      </c>
    </row>
    <row r="739" spans="1:11" ht="27" x14ac:dyDescent="0.3">
      <c r="A739" s="104"/>
      <c r="B739" s="104"/>
      <c r="C739" s="104" t="s">
        <v>90</v>
      </c>
      <c r="D739" s="108"/>
      <c r="E739" s="105" t="s">
        <v>89</v>
      </c>
      <c r="F739" s="279">
        <f>F740+F742</f>
        <v>1235.5</v>
      </c>
      <c r="G739" s="279">
        <f t="shared" ref="G739:I739" si="367">G740+G742</f>
        <v>1235.5</v>
      </c>
      <c r="H739" s="279">
        <f t="shared" si="367"/>
        <v>160</v>
      </c>
      <c r="I739" s="279">
        <f t="shared" si="367"/>
        <v>160</v>
      </c>
      <c r="J739" s="299">
        <f t="shared" si="356"/>
        <v>12.950222581950626</v>
      </c>
      <c r="K739" s="299">
        <f t="shared" si="361"/>
        <v>100</v>
      </c>
    </row>
    <row r="740" spans="1:11" ht="53.4" x14ac:dyDescent="0.3">
      <c r="A740" s="6"/>
      <c r="B740" s="6"/>
      <c r="C740" s="6" t="s">
        <v>88</v>
      </c>
      <c r="D740" s="6"/>
      <c r="E740" s="5" t="s">
        <v>87</v>
      </c>
      <c r="F740" s="280">
        <f>F741</f>
        <v>603.79999999999995</v>
      </c>
      <c r="G740" s="280">
        <f t="shared" ref="G740:I740" si="368">G741</f>
        <v>603.79999999999995</v>
      </c>
      <c r="H740" s="280">
        <f t="shared" si="368"/>
        <v>130</v>
      </c>
      <c r="I740" s="280">
        <f t="shared" si="368"/>
        <v>130</v>
      </c>
      <c r="J740" s="300">
        <f t="shared" si="356"/>
        <v>21.530308049022857</v>
      </c>
      <c r="K740" s="300">
        <f t="shared" si="361"/>
        <v>100</v>
      </c>
    </row>
    <row r="741" spans="1:11" ht="27" x14ac:dyDescent="0.3">
      <c r="A741" s="6"/>
      <c r="B741" s="6"/>
      <c r="C741" s="6"/>
      <c r="D741" s="6" t="s">
        <v>57</v>
      </c>
      <c r="E741" s="5" t="s">
        <v>56</v>
      </c>
      <c r="F741" s="284">
        <v>603.79999999999995</v>
      </c>
      <c r="G741" s="284">
        <v>603.79999999999995</v>
      </c>
      <c r="H741" s="284">
        <v>130</v>
      </c>
      <c r="I741" s="284">
        <v>130</v>
      </c>
      <c r="J741" s="301">
        <f t="shared" si="356"/>
        <v>21.530308049022857</v>
      </c>
      <c r="K741" s="301">
        <f t="shared" si="361"/>
        <v>100</v>
      </c>
    </row>
    <row r="742" spans="1:11" ht="53.4" x14ac:dyDescent="0.3">
      <c r="A742" s="6"/>
      <c r="B742" s="6"/>
      <c r="C742" s="6" t="s">
        <v>86</v>
      </c>
      <c r="D742" s="6"/>
      <c r="E742" s="5" t="s">
        <v>85</v>
      </c>
      <c r="F742" s="280">
        <f>F743</f>
        <v>631.70000000000005</v>
      </c>
      <c r="G742" s="280">
        <f t="shared" ref="G742:I742" si="369">G743</f>
        <v>631.70000000000005</v>
      </c>
      <c r="H742" s="280">
        <f t="shared" si="369"/>
        <v>30</v>
      </c>
      <c r="I742" s="280">
        <f t="shared" si="369"/>
        <v>30</v>
      </c>
      <c r="J742" s="300">
        <f t="shared" si="356"/>
        <v>4.7490897577964226</v>
      </c>
      <c r="K742" s="300">
        <f t="shared" si="361"/>
        <v>100</v>
      </c>
    </row>
    <row r="743" spans="1:11" s="48" customFormat="1" ht="27" x14ac:dyDescent="0.3">
      <c r="A743" s="6"/>
      <c r="B743" s="6"/>
      <c r="C743" s="6"/>
      <c r="D743" s="6" t="s">
        <v>57</v>
      </c>
      <c r="E743" s="5" t="s">
        <v>56</v>
      </c>
      <c r="F743" s="284">
        <v>631.70000000000005</v>
      </c>
      <c r="G743" s="284">
        <v>631.70000000000005</v>
      </c>
      <c r="H743" s="284">
        <v>30</v>
      </c>
      <c r="I743" s="284">
        <v>30</v>
      </c>
      <c r="J743" s="301">
        <f t="shared" si="356"/>
        <v>4.7490897577964226</v>
      </c>
      <c r="K743" s="301">
        <f t="shared" si="361"/>
        <v>100</v>
      </c>
    </row>
    <row r="744" spans="1:11" x14ac:dyDescent="0.3">
      <c r="A744" s="104"/>
      <c r="B744" s="104"/>
      <c r="C744" s="104" t="s">
        <v>84</v>
      </c>
      <c r="D744" s="108"/>
      <c r="E744" s="105" t="s">
        <v>83</v>
      </c>
      <c r="F744" s="279">
        <f>F745+F747+F750</f>
        <v>50.730210000000007</v>
      </c>
      <c r="G744" s="279">
        <f t="shared" ref="G744:I744" si="370">G745+G747+G750</f>
        <v>50.730210000000007</v>
      </c>
      <c r="H744" s="279">
        <f t="shared" si="370"/>
        <v>50</v>
      </c>
      <c r="I744" s="279">
        <f t="shared" si="370"/>
        <v>50</v>
      </c>
      <c r="J744" s="299">
        <f t="shared" si="356"/>
        <v>98.560601266976803</v>
      </c>
      <c r="K744" s="299">
        <f t="shared" si="361"/>
        <v>100</v>
      </c>
    </row>
    <row r="745" spans="1:11" x14ac:dyDescent="0.3">
      <c r="A745" s="6"/>
      <c r="B745" s="6"/>
      <c r="C745" s="6" t="s">
        <v>82</v>
      </c>
      <c r="D745" s="6"/>
      <c r="E745" s="5" t="s">
        <v>81</v>
      </c>
      <c r="F745" s="280">
        <f t="shared" ref="F745:I745" si="371">F746</f>
        <v>50</v>
      </c>
      <c r="G745" s="280">
        <f t="shared" si="371"/>
        <v>50</v>
      </c>
      <c r="H745" s="280">
        <f t="shared" si="371"/>
        <v>50</v>
      </c>
      <c r="I745" s="280">
        <f t="shared" si="371"/>
        <v>50</v>
      </c>
      <c r="J745" s="300">
        <f t="shared" si="356"/>
        <v>100</v>
      </c>
      <c r="K745" s="300">
        <f t="shared" si="361"/>
        <v>100</v>
      </c>
    </row>
    <row r="746" spans="1:11" ht="27" x14ac:dyDescent="0.3">
      <c r="A746" s="6"/>
      <c r="B746" s="6"/>
      <c r="C746" s="6"/>
      <c r="D746" s="6" t="s">
        <v>57</v>
      </c>
      <c r="E746" s="5" t="s">
        <v>56</v>
      </c>
      <c r="F746" s="280">
        <v>50</v>
      </c>
      <c r="G746" s="280">
        <v>50</v>
      </c>
      <c r="H746" s="280">
        <v>50</v>
      </c>
      <c r="I746" s="280">
        <v>50</v>
      </c>
      <c r="J746" s="300">
        <f t="shared" si="356"/>
        <v>100</v>
      </c>
      <c r="K746" s="300">
        <f t="shared" si="361"/>
        <v>100</v>
      </c>
    </row>
    <row r="747" spans="1:11" ht="27" x14ac:dyDescent="0.3">
      <c r="A747" s="152"/>
      <c r="B747" s="152"/>
      <c r="C747" s="45" t="s">
        <v>675</v>
      </c>
      <c r="D747" s="45"/>
      <c r="E747" s="74" t="s">
        <v>98</v>
      </c>
      <c r="F747" s="284">
        <f t="shared" ref="F747:G748" si="372">F748</f>
        <v>0.19689000000000001</v>
      </c>
      <c r="G747" s="284">
        <f t="shared" si="372"/>
        <v>0.19689000000000001</v>
      </c>
      <c r="H747" s="284">
        <v>0</v>
      </c>
      <c r="I747" s="284">
        <v>0</v>
      </c>
      <c r="J747" s="301">
        <f t="shared" si="356"/>
        <v>0</v>
      </c>
      <c r="K747" s="301"/>
    </row>
    <row r="748" spans="1:11" ht="27" x14ac:dyDescent="0.3">
      <c r="A748" s="152"/>
      <c r="B748" s="152"/>
      <c r="C748" s="17"/>
      <c r="D748" s="45" t="s">
        <v>57</v>
      </c>
      <c r="E748" s="5" t="s">
        <v>56</v>
      </c>
      <c r="F748" s="284">
        <f t="shared" si="372"/>
        <v>0.19689000000000001</v>
      </c>
      <c r="G748" s="284">
        <f t="shared" si="372"/>
        <v>0.19689000000000001</v>
      </c>
      <c r="H748" s="284">
        <v>0</v>
      </c>
      <c r="I748" s="284">
        <v>0</v>
      </c>
      <c r="J748" s="301">
        <f t="shared" si="356"/>
        <v>0</v>
      </c>
      <c r="K748" s="301"/>
    </row>
    <row r="749" spans="1:11" x14ac:dyDescent="0.3">
      <c r="A749" s="152"/>
      <c r="B749" s="152"/>
      <c r="C749" s="17"/>
      <c r="D749" s="45"/>
      <c r="E749" s="5" t="s">
        <v>96</v>
      </c>
      <c r="F749" s="284">
        <v>0.19689000000000001</v>
      </c>
      <c r="G749" s="284">
        <v>0.19689000000000001</v>
      </c>
      <c r="H749" s="284">
        <v>0</v>
      </c>
      <c r="I749" s="284">
        <v>0</v>
      </c>
      <c r="J749" s="301">
        <f t="shared" si="356"/>
        <v>0</v>
      </c>
      <c r="K749" s="301"/>
    </row>
    <row r="750" spans="1:11" ht="27" x14ac:dyDescent="0.3">
      <c r="A750" s="152"/>
      <c r="B750" s="152"/>
      <c r="C750" s="45" t="s">
        <v>676</v>
      </c>
      <c r="D750" s="45"/>
      <c r="E750" s="74" t="s">
        <v>97</v>
      </c>
      <c r="F750" s="284">
        <f t="shared" ref="F750:G751" si="373">F751</f>
        <v>0.53332000000000002</v>
      </c>
      <c r="G750" s="284">
        <f t="shared" si="373"/>
        <v>0.53332000000000002</v>
      </c>
      <c r="H750" s="284">
        <v>0</v>
      </c>
      <c r="I750" s="284">
        <v>0</v>
      </c>
      <c r="J750" s="301">
        <f t="shared" si="356"/>
        <v>0</v>
      </c>
      <c r="K750" s="301"/>
    </row>
    <row r="751" spans="1:11" ht="27" x14ac:dyDescent="0.3">
      <c r="A751" s="152"/>
      <c r="B751" s="152"/>
      <c r="C751" s="17"/>
      <c r="D751" s="45" t="s">
        <v>57</v>
      </c>
      <c r="E751" s="5" t="s">
        <v>56</v>
      </c>
      <c r="F751" s="284">
        <f t="shared" si="373"/>
        <v>0.53332000000000002</v>
      </c>
      <c r="G751" s="284">
        <f t="shared" si="373"/>
        <v>0.53332000000000002</v>
      </c>
      <c r="H751" s="284">
        <v>0</v>
      </c>
      <c r="I751" s="284">
        <v>0</v>
      </c>
      <c r="J751" s="301">
        <f t="shared" si="356"/>
        <v>0</v>
      </c>
      <c r="K751" s="301"/>
    </row>
    <row r="752" spans="1:11" x14ac:dyDescent="0.3">
      <c r="A752" s="152"/>
      <c r="B752" s="152"/>
      <c r="C752" s="17"/>
      <c r="D752" s="45"/>
      <c r="E752" s="5" t="s">
        <v>96</v>
      </c>
      <c r="F752" s="284">
        <v>0.53332000000000002</v>
      </c>
      <c r="G752" s="284">
        <v>0.53332000000000002</v>
      </c>
      <c r="H752" s="284">
        <v>0</v>
      </c>
      <c r="I752" s="284">
        <v>0</v>
      </c>
      <c r="J752" s="301">
        <f t="shared" si="356"/>
        <v>0</v>
      </c>
      <c r="K752" s="301"/>
    </row>
    <row r="753" spans="1:11" x14ac:dyDescent="0.3">
      <c r="A753" s="28"/>
      <c r="B753" s="17">
        <v>1000</v>
      </c>
      <c r="C753" s="16"/>
      <c r="D753" s="15"/>
      <c r="E753" s="14" t="s">
        <v>80</v>
      </c>
      <c r="F753" s="281">
        <f t="shared" ref="F753:I758" si="374">F754</f>
        <v>456.6</v>
      </c>
      <c r="G753" s="281">
        <f t="shared" si="374"/>
        <v>456.6</v>
      </c>
      <c r="H753" s="281">
        <f t="shared" si="374"/>
        <v>165.57646</v>
      </c>
      <c r="I753" s="281">
        <f t="shared" si="374"/>
        <v>165.57646</v>
      </c>
      <c r="J753" s="302">
        <f t="shared" si="356"/>
        <v>36.262912833990363</v>
      </c>
      <c r="K753" s="302">
        <f t="shared" si="361"/>
        <v>100</v>
      </c>
    </row>
    <row r="754" spans="1:11" x14ac:dyDescent="0.3">
      <c r="A754" s="15"/>
      <c r="B754" s="17">
        <v>1003</v>
      </c>
      <c r="C754" s="16"/>
      <c r="D754" s="15"/>
      <c r="E754" s="14" t="s">
        <v>79</v>
      </c>
      <c r="F754" s="281">
        <f t="shared" si="374"/>
        <v>456.6</v>
      </c>
      <c r="G754" s="281">
        <f t="shared" si="374"/>
        <v>456.6</v>
      </c>
      <c r="H754" s="281">
        <f t="shared" si="374"/>
        <v>165.57646</v>
      </c>
      <c r="I754" s="281">
        <f t="shared" si="374"/>
        <v>165.57646</v>
      </c>
      <c r="J754" s="302">
        <f t="shared" si="356"/>
        <v>36.262912833990363</v>
      </c>
      <c r="K754" s="302">
        <f t="shared" si="361"/>
        <v>100</v>
      </c>
    </row>
    <row r="755" spans="1:11" x14ac:dyDescent="0.3">
      <c r="A755" s="43"/>
      <c r="B755" s="17"/>
      <c r="C755" s="16" t="s">
        <v>36</v>
      </c>
      <c r="D755" s="15"/>
      <c r="E755" s="21" t="s">
        <v>35</v>
      </c>
      <c r="F755" s="281">
        <f t="shared" si="374"/>
        <v>456.6</v>
      </c>
      <c r="G755" s="281">
        <f t="shared" si="374"/>
        <v>456.6</v>
      </c>
      <c r="H755" s="281">
        <f t="shared" si="374"/>
        <v>165.57646</v>
      </c>
      <c r="I755" s="281">
        <f t="shared" si="374"/>
        <v>165.57646</v>
      </c>
      <c r="J755" s="302">
        <f t="shared" si="356"/>
        <v>36.262912833990363</v>
      </c>
      <c r="K755" s="302">
        <f t="shared" si="361"/>
        <v>100</v>
      </c>
    </row>
    <row r="756" spans="1:11" ht="26.4" x14ac:dyDescent="0.3">
      <c r="A756" s="44"/>
      <c r="B756" s="25"/>
      <c r="C756" s="26" t="s">
        <v>78</v>
      </c>
      <c r="D756" s="25"/>
      <c r="E756" s="24" t="s">
        <v>203</v>
      </c>
      <c r="F756" s="277">
        <f t="shared" si="374"/>
        <v>456.6</v>
      </c>
      <c r="G756" s="277">
        <f t="shared" si="374"/>
        <v>456.6</v>
      </c>
      <c r="H756" s="277">
        <f t="shared" si="374"/>
        <v>165.57646</v>
      </c>
      <c r="I756" s="277">
        <f t="shared" si="374"/>
        <v>165.57646</v>
      </c>
      <c r="J756" s="297">
        <f t="shared" si="356"/>
        <v>36.262912833990363</v>
      </c>
      <c r="K756" s="297">
        <f t="shared" si="361"/>
        <v>100</v>
      </c>
    </row>
    <row r="757" spans="1:11" x14ac:dyDescent="0.3">
      <c r="A757" s="23"/>
      <c r="B757" s="23"/>
      <c r="C757" s="23" t="s">
        <v>77</v>
      </c>
      <c r="D757" s="23"/>
      <c r="E757" s="42" t="s">
        <v>76</v>
      </c>
      <c r="F757" s="278">
        <f t="shared" si="374"/>
        <v>456.6</v>
      </c>
      <c r="G757" s="278">
        <f t="shared" si="374"/>
        <v>456.6</v>
      </c>
      <c r="H757" s="278">
        <f t="shared" si="374"/>
        <v>165.57646</v>
      </c>
      <c r="I757" s="278">
        <f t="shared" si="374"/>
        <v>165.57646</v>
      </c>
      <c r="J757" s="298">
        <f t="shared" si="356"/>
        <v>36.262912833990363</v>
      </c>
      <c r="K757" s="298">
        <f t="shared" si="361"/>
        <v>100</v>
      </c>
    </row>
    <row r="758" spans="1:11" ht="27" x14ac:dyDescent="0.3">
      <c r="A758" s="104"/>
      <c r="B758" s="104"/>
      <c r="C758" s="104" t="s">
        <v>75</v>
      </c>
      <c r="D758" s="108"/>
      <c r="E758" s="105" t="s">
        <v>74</v>
      </c>
      <c r="F758" s="279">
        <f t="shared" si="374"/>
        <v>456.6</v>
      </c>
      <c r="G758" s="279">
        <f t="shared" si="374"/>
        <v>456.6</v>
      </c>
      <c r="H758" s="279">
        <f t="shared" si="374"/>
        <v>165.57646</v>
      </c>
      <c r="I758" s="279">
        <f t="shared" si="374"/>
        <v>165.57646</v>
      </c>
      <c r="J758" s="299">
        <f t="shared" si="356"/>
        <v>36.262912833990363</v>
      </c>
      <c r="K758" s="299">
        <f t="shared" si="361"/>
        <v>100</v>
      </c>
    </row>
    <row r="759" spans="1:11" ht="40.5" customHeight="1" x14ac:dyDescent="0.3">
      <c r="A759" s="43"/>
      <c r="B759" s="45"/>
      <c r="C759" s="47" t="s">
        <v>73</v>
      </c>
      <c r="D759" s="45"/>
      <c r="E759" s="8" t="s">
        <v>72</v>
      </c>
      <c r="F759" s="280">
        <f>F760+F761</f>
        <v>456.6</v>
      </c>
      <c r="G759" s="280">
        <f t="shared" ref="G759:I759" si="375">G760+G761</f>
        <v>456.6</v>
      </c>
      <c r="H759" s="280">
        <f t="shared" ref="H759" si="376">H760+H761</f>
        <v>165.57646</v>
      </c>
      <c r="I759" s="280">
        <f t="shared" si="375"/>
        <v>165.57646</v>
      </c>
      <c r="J759" s="300">
        <f t="shared" si="356"/>
        <v>36.262912833990363</v>
      </c>
      <c r="K759" s="300">
        <f t="shared" si="361"/>
        <v>100</v>
      </c>
    </row>
    <row r="760" spans="1:11" x14ac:dyDescent="0.3">
      <c r="A760" s="43"/>
      <c r="B760" s="45"/>
      <c r="C760" s="47"/>
      <c r="D760" s="45" t="s">
        <v>71</v>
      </c>
      <c r="E760" s="5" t="s">
        <v>70</v>
      </c>
      <c r="F760" s="280">
        <v>26.6</v>
      </c>
      <c r="G760" s="280">
        <v>26.6</v>
      </c>
      <c r="H760" s="271">
        <v>10.576460000000001</v>
      </c>
      <c r="I760" s="271">
        <v>10.576460000000001</v>
      </c>
      <c r="J760" s="300">
        <f t="shared" si="356"/>
        <v>39.761127819548875</v>
      </c>
      <c r="K760" s="300">
        <f t="shared" si="361"/>
        <v>100</v>
      </c>
    </row>
    <row r="761" spans="1:11" ht="26.4" x14ac:dyDescent="0.3">
      <c r="A761" s="43"/>
      <c r="B761" s="45"/>
      <c r="C761" s="47"/>
      <c r="D761" s="45" t="s">
        <v>57</v>
      </c>
      <c r="E761" s="46" t="s">
        <v>56</v>
      </c>
      <c r="F761" s="280">
        <v>430</v>
      </c>
      <c r="G761" s="280">
        <v>430</v>
      </c>
      <c r="H761" s="271">
        <v>155</v>
      </c>
      <c r="I761" s="271">
        <v>155</v>
      </c>
      <c r="J761" s="300">
        <f t="shared" si="356"/>
        <v>36.046511627906973</v>
      </c>
      <c r="K761" s="300">
        <f t="shared" si="361"/>
        <v>100</v>
      </c>
    </row>
    <row r="762" spans="1:11" x14ac:dyDescent="0.3">
      <c r="A762" s="43"/>
      <c r="B762" s="17">
        <v>1100</v>
      </c>
      <c r="C762" s="16"/>
      <c r="D762" s="15"/>
      <c r="E762" s="14" t="s">
        <v>68</v>
      </c>
      <c r="F762" s="281">
        <f t="shared" ref="F762:I767" si="377">F763</f>
        <v>100</v>
      </c>
      <c r="G762" s="281">
        <f t="shared" si="377"/>
        <v>100</v>
      </c>
      <c r="H762" s="281">
        <f t="shared" si="377"/>
        <v>0</v>
      </c>
      <c r="I762" s="281">
        <f t="shared" si="377"/>
        <v>0</v>
      </c>
      <c r="J762" s="302">
        <f t="shared" si="356"/>
        <v>0</v>
      </c>
      <c r="K762" s="302"/>
    </row>
    <row r="763" spans="1:11" x14ac:dyDescent="0.3">
      <c r="A763" s="43"/>
      <c r="B763" s="17" t="s">
        <v>67</v>
      </c>
      <c r="C763" s="16"/>
      <c r="D763" s="17"/>
      <c r="E763" s="21" t="s">
        <v>66</v>
      </c>
      <c r="F763" s="281">
        <f t="shared" si="377"/>
        <v>100</v>
      </c>
      <c r="G763" s="281">
        <f t="shared" si="377"/>
        <v>100</v>
      </c>
      <c r="H763" s="281">
        <f t="shared" si="377"/>
        <v>0</v>
      </c>
      <c r="I763" s="281">
        <f t="shared" si="377"/>
        <v>0</v>
      </c>
      <c r="J763" s="302">
        <f t="shared" si="356"/>
        <v>0</v>
      </c>
      <c r="K763" s="302"/>
    </row>
    <row r="764" spans="1:11" x14ac:dyDescent="0.3">
      <c r="A764" s="43"/>
      <c r="B764" s="17"/>
      <c r="C764" s="16" t="s">
        <v>36</v>
      </c>
      <c r="D764" s="17"/>
      <c r="E764" s="21" t="s">
        <v>35</v>
      </c>
      <c r="F764" s="281">
        <f t="shared" si="377"/>
        <v>100</v>
      </c>
      <c r="G764" s="281">
        <f t="shared" si="377"/>
        <v>100</v>
      </c>
      <c r="H764" s="281">
        <f t="shared" si="377"/>
        <v>0</v>
      </c>
      <c r="I764" s="281">
        <f t="shared" si="377"/>
        <v>0</v>
      </c>
      <c r="J764" s="302">
        <f t="shared" si="356"/>
        <v>0</v>
      </c>
      <c r="K764" s="302"/>
    </row>
    <row r="765" spans="1:11" ht="26.4" x14ac:dyDescent="0.3">
      <c r="A765" s="44"/>
      <c r="B765" s="25"/>
      <c r="C765" s="26" t="s">
        <v>65</v>
      </c>
      <c r="D765" s="25"/>
      <c r="E765" s="24" t="s">
        <v>64</v>
      </c>
      <c r="F765" s="277">
        <f t="shared" si="377"/>
        <v>100</v>
      </c>
      <c r="G765" s="277">
        <f t="shared" si="377"/>
        <v>100</v>
      </c>
      <c r="H765" s="277">
        <f t="shared" si="377"/>
        <v>0</v>
      </c>
      <c r="I765" s="277">
        <f t="shared" si="377"/>
        <v>0</v>
      </c>
      <c r="J765" s="297">
        <f t="shared" si="356"/>
        <v>0</v>
      </c>
      <c r="K765" s="297"/>
    </row>
    <row r="766" spans="1:11" ht="40.200000000000003" x14ac:dyDescent="0.3">
      <c r="A766" s="104"/>
      <c r="B766" s="104"/>
      <c r="C766" s="104" t="s">
        <v>63</v>
      </c>
      <c r="D766" s="104"/>
      <c r="E766" s="105" t="s">
        <v>62</v>
      </c>
      <c r="F766" s="279">
        <f t="shared" si="377"/>
        <v>100</v>
      </c>
      <c r="G766" s="279">
        <f t="shared" si="377"/>
        <v>100</v>
      </c>
      <c r="H766" s="279">
        <f t="shared" si="377"/>
        <v>0</v>
      </c>
      <c r="I766" s="279">
        <f t="shared" si="377"/>
        <v>0</v>
      </c>
      <c r="J766" s="299">
        <f t="shared" si="356"/>
        <v>0</v>
      </c>
      <c r="K766" s="299"/>
    </row>
    <row r="767" spans="1:11" ht="40.200000000000003" x14ac:dyDescent="0.3">
      <c r="A767" s="7"/>
      <c r="B767" s="7"/>
      <c r="C767" s="6" t="s">
        <v>61</v>
      </c>
      <c r="D767" s="6"/>
      <c r="E767" s="5" t="s">
        <v>60</v>
      </c>
      <c r="F767" s="280">
        <f t="shared" si="377"/>
        <v>100</v>
      </c>
      <c r="G767" s="280">
        <f t="shared" si="377"/>
        <v>100</v>
      </c>
      <c r="H767" s="280">
        <f t="shared" si="377"/>
        <v>0</v>
      </c>
      <c r="I767" s="280">
        <f t="shared" si="377"/>
        <v>0</v>
      </c>
      <c r="J767" s="300">
        <f t="shared" si="356"/>
        <v>0</v>
      </c>
      <c r="K767" s="300"/>
    </row>
    <row r="768" spans="1:11" ht="27" x14ac:dyDescent="0.3">
      <c r="A768" s="7"/>
      <c r="B768" s="7"/>
      <c r="C768" s="6"/>
      <c r="D768" s="6" t="s">
        <v>57</v>
      </c>
      <c r="E768" s="5" t="s">
        <v>56</v>
      </c>
      <c r="F768" s="280">
        <v>100</v>
      </c>
      <c r="G768" s="280">
        <v>100</v>
      </c>
      <c r="H768" s="280">
        <v>0</v>
      </c>
      <c r="I768" s="280">
        <v>0</v>
      </c>
      <c r="J768" s="300">
        <f t="shared" si="356"/>
        <v>0</v>
      </c>
      <c r="K768" s="300"/>
    </row>
    <row r="769" spans="1:11" x14ac:dyDescent="0.3">
      <c r="A769" s="30">
        <v>636</v>
      </c>
      <c r="B769" s="32"/>
      <c r="C769" s="31"/>
      <c r="D769" s="30"/>
      <c r="E769" s="29" t="s">
        <v>55</v>
      </c>
      <c r="F769" s="275">
        <f t="shared" ref="F769:I771" si="378">F770</f>
        <v>3837.2</v>
      </c>
      <c r="G769" s="275">
        <f t="shared" si="378"/>
        <v>3837.2</v>
      </c>
      <c r="H769" s="275">
        <f t="shared" si="378"/>
        <v>589</v>
      </c>
      <c r="I769" s="275">
        <f t="shared" si="378"/>
        <v>580.19407000000001</v>
      </c>
      <c r="J769" s="295">
        <f t="shared" si="356"/>
        <v>15.120245752110915</v>
      </c>
      <c r="K769" s="295">
        <f t="shared" si="361"/>
        <v>98.504935483870966</v>
      </c>
    </row>
    <row r="770" spans="1:11" x14ac:dyDescent="0.3">
      <c r="A770" s="28"/>
      <c r="B770" s="17" t="s">
        <v>40</v>
      </c>
      <c r="C770" s="16"/>
      <c r="D770" s="15"/>
      <c r="E770" s="14" t="s">
        <v>39</v>
      </c>
      <c r="F770" s="281">
        <f t="shared" si="378"/>
        <v>3837.2</v>
      </c>
      <c r="G770" s="281">
        <f t="shared" si="378"/>
        <v>3837.2</v>
      </c>
      <c r="H770" s="281">
        <f t="shared" si="378"/>
        <v>589</v>
      </c>
      <c r="I770" s="281">
        <f t="shared" si="378"/>
        <v>580.19407000000001</v>
      </c>
      <c r="J770" s="302">
        <f t="shared" si="356"/>
        <v>15.120245752110915</v>
      </c>
      <c r="K770" s="302">
        <f t="shared" si="361"/>
        <v>98.504935483870966</v>
      </c>
    </row>
    <row r="771" spans="1:11" ht="26.4" x14ac:dyDescent="0.3">
      <c r="A771" s="28"/>
      <c r="B771" s="17" t="s">
        <v>54</v>
      </c>
      <c r="C771" s="16"/>
      <c r="D771" s="17"/>
      <c r="E771" s="21" t="s">
        <v>53</v>
      </c>
      <c r="F771" s="281">
        <f t="shared" si="378"/>
        <v>3837.2</v>
      </c>
      <c r="G771" s="281">
        <f t="shared" si="378"/>
        <v>3837.2</v>
      </c>
      <c r="H771" s="281">
        <f t="shared" si="378"/>
        <v>589</v>
      </c>
      <c r="I771" s="281">
        <f t="shared" si="378"/>
        <v>580.19407000000001</v>
      </c>
      <c r="J771" s="302">
        <f t="shared" ref="J771:J811" si="379">I771/G771*100</f>
        <v>15.120245752110915</v>
      </c>
      <c r="K771" s="302">
        <f t="shared" ref="K771:K811" si="380">I771/H771*100</f>
        <v>98.504935483870966</v>
      </c>
    </row>
    <row r="772" spans="1:11" x14ac:dyDescent="0.3">
      <c r="A772" s="41"/>
      <c r="B772" s="40"/>
      <c r="C772" s="39" t="s">
        <v>52</v>
      </c>
      <c r="D772" s="38"/>
      <c r="E772" s="37" t="s">
        <v>51</v>
      </c>
      <c r="F772" s="290">
        <f>F773+F779</f>
        <v>3837.2</v>
      </c>
      <c r="G772" s="290">
        <f t="shared" ref="G772:I772" si="381">G773+G779</f>
        <v>3837.2</v>
      </c>
      <c r="H772" s="290">
        <f t="shared" si="381"/>
        <v>589</v>
      </c>
      <c r="I772" s="290">
        <f t="shared" si="381"/>
        <v>580.19407000000001</v>
      </c>
      <c r="J772" s="310">
        <f t="shared" si="379"/>
        <v>15.120245752110915</v>
      </c>
      <c r="K772" s="310">
        <f t="shared" si="380"/>
        <v>98.504935483870966</v>
      </c>
    </row>
    <row r="773" spans="1:11" s="18" customFormat="1" ht="27" x14ac:dyDescent="0.3">
      <c r="A773" s="19"/>
      <c r="B773" s="19"/>
      <c r="C773" s="35" t="s">
        <v>50</v>
      </c>
      <c r="D773" s="36"/>
      <c r="E773" s="10" t="s">
        <v>49</v>
      </c>
      <c r="F773" s="287">
        <f>F774+F776</f>
        <v>3687.2</v>
      </c>
      <c r="G773" s="287">
        <f t="shared" ref="G773:I773" si="382">G774+G776</f>
        <v>3687.2</v>
      </c>
      <c r="H773" s="287">
        <f t="shared" si="382"/>
        <v>574</v>
      </c>
      <c r="I773" s="287">
        <f t="shared" si="382"/>
        <v>567.19547</v>
      </c>
      <c r="J773" s="307">
        <f t="shared" si="379"/>
        <v>15.382823551746583</v>
      </c>
      <c r="K773" s="307">
        <f t="shared" si="380"/>
        <v>98.814541811846695</v>
      </c>
    </row>
    <row r="774" spans="1:11" ht="27" x14ac:dyDescent="0.3">
      <c r="A774" s="7"/>
      <c r="B774" s="7"/>
      <c r="C774" s="6" t="s">
        <v>48</v>
      </c>
      <c r="D774" s="6"/>
      <c r="E774" s="5" t="s">
        <v>47</v>
      </c>
      <c r="F774" s="280">
        <f>F775</f>
        <v>1164</v>
      </c>
      <c r="G774" s="280">
        <f t="shared" ref="G774:I774" si="383">G775</f>
        <v>1164</v>
      </c>
      <c r="H774" s="280">
        <f t="shared" si="383"/>
        <v>194</v>
      </c>
      <c r="I774" s="280">
        <f t="shared" si="383"/>
        <v>194</v>
      </c>
      <c r="J774" s="300">
        <f t="shared" si="379"/>
        <v>16.666666666666664</v>
      </c>
      <c r="K774" s="300">
        <f t="shared" si="380"/>
        <v>100</v>
      </c>
    </row>
    <row r="775" spans="1:11" ht="40.200000000000003" x14ac:dyDescent="0.3">
      <c r="A775" s="7"/>
      <c r="B775" s="7"/>
      <c r="C775" s="6"/>
      <c r="D775" s="6" t="s">
        <v>2</v>
      </c>
      <c r="E775" s="5" t="s">
        <v>1</v>
      </c>
      <c r="F775" s="282">
        <v>1164</v>
      </c>
      <c r="G775" s="282">
        <v>1164</v>
      </c>
      <c r="H775" s="282">
        <v>194</v>
      </c>
      <c r="I775" s="282">
        <v>194</v>
      </c>
      <c r="J775" s="303">
        <f t="shared" si="379"/>
        <v>16.666666666666664</v>
      </c>
      <c r="K775" s="303">
        <f t="shared" si="380"/>
        <v>100</v>
      </c>
    </row>
    <row r="776" spans="1:11" ht="27" x14ac:dyDescent="0.3">
      <c r="A776" s="7"/>
      <c r="B776" s="7"/>
      <c r="C776" s="6" t="s">
        <v>46</v>
      </c>
      <c r="D776" s="6"/>
      <c r="E776" s="9" t="s">
        <v>45</v>
      </c>
      <c r="F776" s="282">
        <f>F777+F778</f>
        <v>2523.1999999999998</v>
      </c>
      <c r="G776" s="282">
        <f t="shared" ref="G776:I776" si="384">G777+G778</f>
        <v>2523.1999999999998</v>
      </c>
      <c r="H776" s="282">
        <f t="shared" ref="H776" si="385">H777+H778</f>
        <v>380</v>
      </c>
      <c r="I776" s="282">
        <f t="shared" si="384"/>
        <v>373.19547</v>
      </c>
      <c r="J776" s="303">
        <f t="shared" si="379"/>
        <v>14.790562381103362</v>
      </c>
      <c r="K776" s="303">
        <f t="shared" si="380"/>
        <v>98.209334210526308</v>
      </c>
    </row>
    <row r="777" spans="1:11" ht="40.200000000000003" x14ac:dyDescent="0.3">
      <c r="A777" s="7"/>
      <c r="B777" s="7"/>
      <c r="C777" s="6"/>
      <c r="D777" s="6" t="s">
        <v>2</v>
      </c>
      <c r="E777" s="5" t="s">
        <v>1</v>
      </c>
      <c r="F777" s="284">
        <v>2465.6999999999998</v>
      </c>
      <c r="G777" s="284">
        <v>2465.6999999999998</v>
      </c>
      <c r="H777" s="271">
        <v>360</v>
      </c>
      <c r="I777" s="271">
        <v>356.75878999999998</v>
      </c>
      <c r="J777" s="301">
        <f t="shared" si="379"/>
        <v>14.468864419840207</v>
      </c>
      <c r="K777" s="301">
        <f t="shared" si="380"/>
        <v>99.099663888888884</v>
      </c>
    </row>
    <row r="778" spans="1:11" x14ac:dyDescent="0.3">
      <c r="A778" s="7"/>
      <c r="B778" s="7"/>
      <c r="C778" s="6"/>
      <c r="D778" s="6" t="s">
        <v>12</v>
      </c>
      <c r="E778" s="5" t="s">
        <v>11</v>
      </c>
      <c r="F778" s="284">
        <v>57.5</v>
      </c>
      <c r="G778" s="284">
        <v>57.5</v>
      </c>
      <c r="H778" s="271">
        <v>20</v>
      </c>
      <c r="I778" s="271">
        <v>16.436679999999999</v>
      </c>
      <c r="J778" s="301">
        <f t="shared" si="379"/>
        <v>28.585530434782608</v>
      </c>
      <c r="K778" s="301">
        <f t="shared" si="380"/>
        <v>82.183399999999992</v>
      </c>
    </row>
    <row r="779" spans="1:11" ht="26.4" x14ac:dyDescent="0.3">
      <c r="A779" s="19"/>
      <c r="B779" s="19"/>
      <c r="C779" s="35" t="s">
        <v>16</v>
      </c>
      <c r="D779" s="34"/>
      <c r="E779" s="33" t="s">
        <v>44</v>
      </c>
      <c r="F779" s="287">
        <f t="shared" ref="F779:I780" si="386">F780</f>
        <v>150</v>
      </c>
      <c r="G779" s="287">
        <f t="shared" si="386"/>
        <v>150</v>
      </c>
      <c r="H779" s="287">
        <f t="shared" si="386"/>
        <v>15</v>
      </c>
      <c r="I779" s="287">
        <f t="shared" si="386"/>
        <v>12.9986</v>
      </c>
      <c r="J779" s="307">
        <f t="shared" si="379"/>
        <v>8.6657333333333337</v>
      </c>
      <c r="K779" s="307">
        <f t="shared" si="380"/>
        <v>86.657333333333327</v>
      </c>
    </row>
    <row r="780" spans="1:11" ht="27" x14ac:dyDescent="0.3">
      <c r="A780" s="7"/>
      <c r="B780" s="7"/>
      <c r="C780" s="6" t="s">
        <v>43</v>
      </c>
      <c r="D780" s="6"/>
      <c r="E780" s="5" t="s">
        <v>42</v>
      </c>
      <c r="F780" s="280">
        <f t="shared" si="386"/>
        <v>150</v>
      </c>
      <c r="G780" s="280">
        <f t="shared" si="386"/>
        <v>150</v>
      </c>
      <c r="H780" s="280">
        <f t="shared" si="386"/>
        <v>15</v>
      </c>
      <c r="I780" s="280">
        <f t="shared" si="386"/>
        <v>12.9986</v>
      </c>
      <c r="J780" s="300">
        <f t="shared" si="379"/>
        <v>8.6657333333333337</v>
      </c>
      <c r="K780" s="300">
        <f t="shared" si="380"/>
        <v>86.657333333333327</v>
      </c>
    </row>
    <row r="781" spans="1:11" x14ac:dyDescent="0.3">
      <c r="A781" s="7"/>
      <c r="B781" s="7"/>
      <c r="C781" s="6"/>
      <c r="D781" s="6" t="s">
        <v>12</v>
      </c>
      <c r="E781" s="5" t="s">
        <v>11</v>
      </c>
      <c r="F781" s="280">
        <v>150</v>
      </c>
      <c r="G781" s="280">
        <v>150</v>
      </c>
      <c r="H781" s="280">
        <v>15</v>
      </c>
      <c r="I781" s="271">
        <v>12.9986</v>
      </c>
      <c r="J781" s="300">
        <f t="shared" si="379"/>
        <v>8.6657333333333337</v>
      </c>
      <c r="K781" s="300">
        <f t="shared" si="380"/>
        <v>86.657333333333327</v>
      </c>
    </row>
    <row r="782" spans="1:11" ht="26.4" x14ac:dyDescent="0.3">
      <c r="A782" s="30">
        <v>651</v>
      </c>
      <c r="B782" s="32"/>
      <c r="C782" s="31"/>
      <c r="D782" s="30"/>
      <c r="E782" s="29" t="s">
        <v>41</v>
      </c>
      <c r="F782" s="275">
        <f>F783</f>
        <v>40925.702239999999</v>
      </c>
      <c r="G782" s="275">
        <f t="shared" ref="G782:I782" si="387">G783</f>
        <v>40359.234239999998</v>
      </c>
      <c r="H782" s="275">
        <f t="shared" si="387"/>
        <v>6873.7865999999995</v>
      </c>
      <c r="I782" s="275">
        <f t="shared" si="387"/>
        <v>6836.9292499999992</v>
      </c>
      <c r="J782" s="295">
        <f t="shared" si="379"/>
        <v>16.940185756111113</v>
      </c>
      <c r="K782" s="295">
        <f t="shared" si="380"/>
        <v>99.463798454260996</v>
      </c>
    </row>
    <row r="783" spans="1:11" x14ac:dyDescent="0.3">
      <c r="A783" s="28"/>
      <c r="B783" s="17" t="s">
        <v>40</v>
      </c>
      <c r="C783" s="16"/>
      <c r="D783" s="15"/>
      <c r="E783" s="14" t="s">
        <v>39</v>
      </c>
      <c r="F783" s="281">
        <f t="shared" ref="F783:I783" si="388">F784+F792+F797</f>
        <v>40925.702239999999</v>
      </c>
      <c r="G783" s="281">
        <f t="shared" si="388"/>
        <v>40359.234239999998</v>
      </c>
      <c r="H783" s="281">
        <f t="shared" si="388"/>
        <v>6873.7865999999995</v>
      </c>
      <c r="I783" s="281">
        <f t="shared" si="388"/>
        <v>6836.9292499999992</v>
      </c>
      <c r="J783" s="302">
        <f t="shared" si="379"/>
        <v>16.940185756111113</v>
      </c>
      <c r="K783" s="302">
        <f t="shared" si="380"/>
        <v>99.463798454260996</v>
      </c>
    </row>
    <row r="784" spans="1:11" ht="26.4" x14ac:dyDescent="0.3">
      <c r="A784" s="28"/>
      <c r="B784" s="17" t="s">
        <v>38</v>
      </c>
      <c r="C784" s="16"/>
      <c r="D784" s="15"/>
      <c r="E784" s="14" t="s">
        <v>37</v>
      </c>
      <c r="F784" s="281">
        <f t="shared" ref="F784:I784" si="389">F785</f>
        <v>10290</v>
      </c>
      <c r="G784" s="281">
        <f t="shared" si="389"/>
        <v>10290</v>
      </c>
      <c r="H784" s="281">
        <f t="shared" si="389"/>
        <v>1770</v>
      </c>
      <c r="I784" s="281">
        <f t="shared" si="389"/>
        <v>1763.59331</v>
      </c>
      <c r="J784" s="302">
        <f t="shared" si="379"/>
        <v>17.138904859086495</v>
      </c>
      <c r="K784" s="302">
        <f t="shared" si="380"/>
        <v>99.638040112994346</v>
      </c>
    </row>
    <row r="785" spans="1:11" x14ac:dyDescent="0.3">
      <c r="A785" s="28"/>
      <c r="B785" s="17"/>
      <c r="C785" s="16" t="s">
        <v>36</v>
      </c>
      <c r="D785" s="15"/>
      <c r="E785" s="14" t="s">
        <v>35</v>
      </c>
      <c r="F785" s="281">
        <f t="shared" ref="F785:I785" si="390">F787</f>
        <v>10290</v>
      </c>
      <c r="G785" s="281">
        <f t="shared" si="390"/>
        <v>10290</v>
      </c>
      <c r="H785" s="281">
        <f t="shared" si="390"/>
        <v>1770</v>
      </c>
      <c r="I785" s="281">
        <f t="shared" si="390"/>
        <v>1763.59331</v>
      </c>
      <c r="J785" s="302">
        <f t="shared" si="379"/>
        <v>17.138904859086495</v>
      </c>
      <c r="K785" s="302">
        <f t="shared" si="380"/>
        <v>99.638040112994346</v>
      </c>
    </row>
    <row r="786" spans="1:11" ht="26.4" x14ac:dyDescent="0.3">
      <c r="A786" s="27"/>
      <c r="B786" s="25"/>
      <c r="C786" s="26" t="s">
        <v>34</v>
      </c>
      <c r="D786" s="25"/>
      <c r="E786" s="24" t="s">
        <v>33</v>
      </c>
      <c r="F786" s="277">
        <f t="shared" ref="F786:I788" si="391">F787</f>
        <v>10290</v>
      </c>
      <c r="G786" s="277">
        <f t="shared" si="391"/>
        <v>10290</v>
      </c>
      <c r="H786" s="277">
        <f t="shared" si="391"/>
        <v>1770</v>
      </c>
      <c r="I786" s="277">
        <f t="shared" si="391"/>
        <v>1763.59331</v>
      </c>
      <c r="J786" s="297">
        <f t="shared" si="379"/>
        <v>17.138904859086495</v>
      </c>
      <c r="K786" s="297">
        <f t="shared" si="380"/>
        <v>99.638040112994346</v>
      </c>
    </row>
    <row r="787" spans="1:11" ht="27" x14ac:dyDescent="0.3">
      <c r="A787" s="23"/>
      <c r="B787" s="23"/>
      <c r="C787" s="23" t="s">
        <v>32</v>
      </c>
      <c r="D787" s="23"/>
      <c r="E787" s="22" t="s">
        <v>31</v>
      </c>
      <c r="F787" s="278">
        <f t="shared" si="391"/>
        <v>10290</v>
      </c>
      <c r="G787" s="278">
        <f t="shared" si="391"/>
        <v>10290</v>
      </c>
      <c r="H787" s="278">
        <f t="shared" si="391"/>
        <v>1770</v>
      </c>
      <c r="I787" s="278">
        <f t="shared" si="391"/>
        <v>1763.59331</v>
      </c>
      <c r="J787" s="298">
        <f t="shared" si="379"/>
        <v>17.138904859086495</v>
      </c>
      <c r="K787" s="298">
        <f t="shared" si="380"/>
        <v>99.638040112994346</v>
      </c>
    </row>
    <row r="788" spans="1:11" ht="40.200000000000003" x14ac:dyDescent="0.3">
      <c r="A788" s="104"/>
      <c r="B788" s="104"/>
      <c r="C788" s="104" t="s">
        <v>30</v>
      </c>
      <c r="D788" s="104"/>
      <c r="E788" s="105" t="s">
        <v>29</v>
      </c>
      <c r="F788" s="279">
        <f t="shared" si="391"/>
        <v>10290</v>
      </c>
      <c r="G788" s="279">
        <f t="shared" si="391"/>
        <v>10290</v>
      </c>
      <c r="H788" s="279">
        <f t="shared" si="391"/>
        <v>1770</v>
      </c>
      <c r="I788" s="279">
        <f t="shared" si="391"/>
        <v>1763.59331</v>
      </c>
      <c r="J788" s="299">
        <f t="shared" si="379"/>
        <v>17.138904859086495</v>
      </c>
      <c r="K788" s="299">
        <f t="shared" si="380"/>
        <v>99.638040112994346</v>
      </c>
    </row>
    <row r="789" spans="1:11" ht="26.4" x14ac:dyDescent="0.3">
      <c r="A789" s="7"/>
      <c r="B789" s="7"/>
      <c r="C789" s="6" t="s">
        <v>28</v>
      </c>
      <c r="D789" s="6"/>
      <c r="E789" s="8" t="s">
        <v>27</v>
      </c>
      <c r="F789" s="280">
        <f t="shared" ref="F789:I789" si="392">F790+F791</f>
        <v>10290</v>
      </c>
      <c r="G789" s="280">
        <f t="shared" si="392"/>
        <v>10290</v>
      </c>
      <c r="H789" s="280">
        <f t="shared" si="392"/>
        <v>1770</v>
      </c>
      <c r="I789" s="280">
        <f t="shared" si="392"/>
        <v>1763.59331</v>
      </c>
      <c r="J789" s="300">
        <f t="shared" si="379"/>
        <v>17.138904859086495</v>
      </c>
      <c r="K789" s="300">
        <f t="shared" si="380"/>
        <v>99.638040112994346</v>
      </c>
    </row>
    <row r="790" spans="1:11" ht="40.200000000000003" x14ac:dyDescent="0.3">
      <c r="A790" s="7"/>
      <c r="B790" s="7"/>
      <c r="C790" s="6"/>
      <c r="D790" s="6" t="s">
        <v>2</v>
      </c>
      <c r="E790" s="5" t="s">
        <v>1</v>
      </c>
      <c r="F790" s="280">
        <v>9693.7999999999993</v>
      </c>
      <c r="G790" s="280">
        <v>9693.7999999999993</v>
      </c>
      <c r="H790" s="280">
        <v>1370</v>
      </c>
      <c r="I790" s="271">
        <v>1368.74386</v>
      </c>
      <c r="J790" s="300">
        <f t="shared" si="379"/>
        <v>14.119786461449587</v>
      </c>
      <c r="K790" s="300">
        <f t="shared" si="380"/>
        <v>99.908310948905111</v>
      </c>
    </row>
    <row r="791" spans="1:11" x14ac:dyDescent="0.3">
      <c r="A791" s="7"/>
      <c r="B791" s="7"/>
      <c r="C791" s="6"/>
      <c r="D791" s="6" t="s">
        <v>12</v>
      </c>
      <c r="E791" s="5" t="s">
        <v>11</v>
      </c>
      <c r="F791" s="280">
        <v>596.20000000000005</v>
      </c>
      <c r="G791" s="280">
        <v>596.20000000000005</v>
      </c>
      <c r="H791" s="280">
        <v>400</v>
      </c>
      <c r="I791" s="271">
        <v>394.84944999999999</v>
      </c>
      <c r="J791" s="300">
        <f t="shared" si="379"/>
        <v>66.227683663200267</v>
      </c>
      <c r="K791" s="300">
        <f t="shared" si="380"/>
        <v>98.712362499999998</v>
      </c>
    </row>
    <row r="792" spans="1:11" x14ac:dyDescent="0.3">
      <c r="A792" s="7"/>
      <c r="B792" s="17" t="s">
        <v>26</v>
      </c>
      <c r="C792" s="16"/>
      <c r="D792" s="17"/>
      <c r="E792" s="21" t="s">
        <v>25</v>
      </c>
      <c r="F792" s="281">
        <f t="shared" ref="F792:I795" si="393">F793</f>
        <v>2405.6</v>
      </c>
      <c r="G792" s="281">
        <f t="shared" si="393"/>
        <v>1839.1320000000001</v>
      </c>
      <c r="H792" s="281">
        <f t="shared" si="393"/>
        <v>0</v>
      </c>
      <c r="I792" s="281">
        <f t="shared" si="393"/>
        <v>0</v>
      </c>
      <c r="J792" s="302">
        <f t="shared" si="379"/>
        <v>0</v>
      </c>
      <c r="K792" s="302"/>
    </row>
    <row r="793" spans="1:11" s="18" customFormat="1" x14ac:dyDescent="0.3">
      <c r="A793" s="20"/>
      <c r="B793" s="20"/>
      <c r="C793" s="13" t="s">
        <v>18</v>
      </c>
      <c r="D793" s="13"/>
      <c r="E793" s="12" t="s">
        <v>17</v>
      </c>
      <c r="F793" s="290">
        <f t="shared" si="393"/>
        <v>2405.6</v>
      </c>
      <c r="G793" s="290">
        <f t="shared" si="393"/>
        <v>1839.1320000000001</v>
      </c>
      <c r="H793" s="290">
        <f t="shared" si="393"/>
        <v>0</v>
      </c>
      <c r="I793" s="290">
        <f t="shared" si="393"/>
        <v>0</v>
      </c>
      <c r="J793" s="310">
        <f t="shared" si="379"/>
        <v>0</v>
      </c>
      <c r="K793" s="310"/>
    </row>
    <row r="794" spans="1:11" s="18" customFormat="1" ht="27" x14ac:dyDescent="0.3">
      <c r="A794" s="19"/>
      <c r="B794" s="19"/>
      <c r="C794" s="11" t="s">
        <v>16</v>
      </c>
      <c r="D794" s="11"/>
      <c r="E794" s="10" t="s">
        <v>15</v>
      </c>
      <c r="F794" s="287">
        <f t="shared" si="393"/>
        <v>2405.6</v>
      </c>
      <c r="G794" s="287">
        <f t="shared" si="393"/>
        <v>1839.1320000000001</v>
      </c>
      <c r="H794" s="287">
        <f t="shared" si="393"/>
        <v>0</v>
      </c>
      <c r="I794" s="287">
        <f t="shared" si="393"/>
        <v>0</v>
      </c>
      <c r="J794" s="307">
        <f t="shared" si="379"/>
        <v>0</v>
      </c>
      <c r="K794" s="307"/>
    </row>
    <row r="795" spans="1:11" x14ac:dyDescent="0.3">
      <c r="A795" s="7"/>
      <c r="B795" s="7"/>
      <c r="C795" s="6" t="s">
        <v>24</v>
      </c>
      <c r="D795" s="6"/>
      <c r="E795" s="5" t="s">
        <v>23</v>
      </c>
      <c r="F795" s="280">
        <f t="shared" si="393"/>
        <v>2405.6</v>
      </c>
      <c r="G795" s="280">
        <f t="shared" si="393"/>
        <v>1839.1320000000001</v>
      </c>
      <c r="H795" s="280">
        <f t="shared" si="393"/>
        <v>0</v>
      </c>
      <c r="I795" s="280">
        <f t="shared" si="393"/>
        <v>0</v>
      </c>
      <c r="J795" s="300">
        <f t="shared" si="379"/>
        <v>0</v>
      </c>
      <c r="K795" s="300"/>
    </row>
    <row r="796" spans="1:11" x14ac:dyDescent="0.3">
      <c r="A796" s="7"/>
      <c r="B796" s="7"/>
      <c r="C796" s="6"/>
      <c r="D796" s="6" t="s">
        <v>22</v>
      </c>
      <c r="E796" s="5" t="s">
        <v>21</v>
      </c>
      <c r="F796" s="284">
        <f>836.9+1568.7</f>
        <v>2405.6</v>
      </c>
      <c r="G796" s="284">
        <v>1839.1320000000001</v>
      </c>
      <c r="H796" s="284">
        <v>0</v>
      </c>
      <c r="I796" s="284">
        <v>0</v>
      </c>
      <c r="J796" s="301">
        <f t="shared" si="379"/>
        <v>0</v>
      </c>
      <c r="K796" s="301"/>
    </row>
    <row r="797" spans="1:11" x14ac:dyDescent="0.3">
      <c r="A797" s="15"/>
      <c r="B797" s="17" t="s">
        <v>20</v>
      </c>
      <c r="C797" s="16"/>
      <c r="D797" s="15"/>
      <c r="E797" s="14" t="s">
        <v>19</v>
      </c>
      <c r="F797" s="288">
        <f>F798+F827</f>
        <v>28230.10224</v>
      </c>
      <c r="G797" s="288">
        <f>G798+G827</f>
        <v>28230.10224</v>
      </c>
      <c r="H797" s="288">
        <f>H798+H827</f>
        <v>5103.7865999999995</v>
      </c>
      <c r="I797" s="288">
        <f>I798+I827</f>
        <v>5073.335939999999</v>
      </c>
      <c r="J797" s="308">
        <f t="shared" si="379"/>
        <v>17.971369344923772</v>
      </c>
      <c r="K797" s="308">
        <f t="shared" si="380"/>
        <v>99.403371214619355</v>
      </c>
    </row>
    <row r="798" spans="1:11" x14ac:dyDescent="0.3">
      <c r="A798" s="13"/>
      <c r="B798" s="13"/>
      <c r="C798" s="13" t="s">
        <v>18</v>
      </c>
      <c r="D798" s="13"/>
      <c r="E798" s="12" t="s">
        <v>17</v>
      </c>
      <c r="F798" s="290">
        <f>F799</f>
        <v>28230.10224</v>
      </c>
      <c r="G798" s="290">
        <f t="shared" ref="G798:I798" si="394">G799</f>
        <v>28230.10224</v>
      </c>
      <c r="H798" s="290">
        <f t="shared" si="394"/>
        <v>5103.7865999999995</v>
      </c>
      <c r="I798" s="290">
        <f t="shared" si="394"/>
        <v>5073.335939999999</v>
      </c>
      <c r="J798" s="310">
        <f t="shared" si="379"/>
        <v>17.971369344923772</v>
      </c>
      <c r="K798" s="310">
        <f t="shared" si="380"/>
        <v>99.403371214619355</v>
      </c>
    </row>
    <row r="799" spans="1:11" ht="27" x14ac:dyDescent="0.3">
      <c r="A799" s="11"/>
      <c r="B799" s="11"/>
      <c r="C799" s="11" t="s">
        <v>16</v>
      </c>
      <c r="D799" s="11"/>
      <c r="E799" s="10" t="s">
        <v>15</v>
      </c>
      <c r="F799" s="287">
        <f>F800+F803+F805+F807+F809</f>
        <v>28230.10224</v>
      </c>
      <c r="G799" s="287">
        <f t="shared" ref="G799:I799" si="395">G800+G803+G805+G807+G809</f>
        <v>28230.10224</v>
      </c>
      <c r="H799" s="287">
        <f t="shared" si="395"/>
        <v>5103.7865999999995</v>
      </c>
      <c r="I799" s="287">
        <f t="shared" si="395"/>
        <v>5073.335939999999</v>
      </c>
      <c r="J799" s="307">
        <f t="shared" si="379"/>
        <v>17.971369344923772</v>
      </c>
      <c r="K799" s="307">
        <f t="shared" si="380"/>
        <v>99.403371214619355</v>
      </c>
    </row>
    <row r="800" spans="1:11" ht="18.75" customHeight="1" x14ac:dyDescent="0.3">
      <c r="A800" s="7"/>
      <c r="B800" s="7"/>
      <c r="C800" s="6" t="s">
        <v>14</v>
      </c>
      <c r="D800" s="6"/>
      <c r="E800" s="9" t="s">
        <v>13</v>
      </c>
      <c r="F800" s="280">
        <f>F801+F802</f>
        <v>20605.099999999999</v>
      </c>
      <c r="G800" s="280">
        <f t="shared" ref="G800:I800" si="396">G801+G802</f>
        <v>20605.099999999999</v>
      </c>
      <c r="H800" s="280">
        <f t="shared" si="396"/>
        <v>3880</v>
      </c>
      <c r="I800" s="280">
        <f t="shared" si="396"/>
        <v>3849.5493399999996</v>
      </c>
      <c r="J800" s="300">
        <f t="shared" si="379"/>
        <v>18.682507437479071</v>
      </c>
      <c r="K800" s="300">
        <f t="shared" si="380"/>
        <v>99.21518917525772</v>
      </c>
    </row>
    <row r="801" spans="1:11" ht="40.200000000000003" x14ac:dyDescent="0.3">
      <c r="A801" s="7"/>
      <c r="B801" s="7"/>
      <c r="C801" s="6"/>
      <c r="D801" s="6" t="s">
        <v>2</v>
      </c>
      <c r="E801" s="5" t="s">
        <v>1</v>
      </c>
      <c r="F801" s="284">
        <f>18904.8+715</f>
        <v>19619.8</v>
      </c>
      <c r="G801" s="284">
        <f t="shared" ref="G801" si="397">18904.8+715</f>
        <v>19619.8</v>
      </c>
      <c r="H801" s="284">
        <v>3300</v>
      </c>
      <c r="I801" s="271">
        <v>3276.5572699999998</v>
      </c>
      <c r="J801" s="301">
        <f t="shared" si="379"/>
        <v>16.700258259513348</v>
      </c>
      <c r="K801" s="301">
        <f t="shared" si="380"/>
        <v>99.289614242424236</v>
      </c>
    </row>
    <row r="802" spans="1:11" x14ac:dyDescent="0.3">
      <c r="A802" s="7"/>
      <c r="B802" s="7"/>
      <c r="C802" s="6"/>
      <c r="D802" s="6" t="s">
        <v>12</v>
      </c>
      <c r="E802" s="5" t="s">
        <v>11</v>
      </c>
      <c r="F802" s="284">
        <v>985.3</v>
      </c>
      <c r="G802" s="284">
        <v>985.3</v>
      </c>
      <c r="H802" s="284">
        <v>580</v>
      </c>
      <c r="I802" s="271">
        <v>572.99207000000001</v>
      </c>
      <c r="J802" s="301">
        <f t="shared" si="379"/>
        <v>58.154071856287423</v>
      </c>
      <c r="K802" s="301">
        <f t="shared" si="380"/>
        <v>98.791736206896559</v>
      </c>
    </row>
    <row r="803" spans="1:11" ht="40.200000000000003" x14ac:dyDescent="0.3">
      <c r="A803" s="7"/>
      <c r="B803" s="7"/>
      <c r="C803" s="6" t="s">
        <v>10</v>
      </c>
      <c r="D803" s="6"/>
      <c r="E803" s="5" t="s">
        <v>9</v>
      </c>
      <c r="F803" s="280">
        <f>F804</f>
        <v>122.9</v>
      </c>
      <c r="G803" s="280">
        <f t="shared" ref="G803:I803" si="398">G804</f>
        <v>122.9</v>
      </c>
      <c r="H803" s="280">
        <f t="shared" si="398"/>
        <v>0</v>
      </c>
      <c r="I803" s="280">
        <f t="shared" si="398"/>
        <v>0</v>
      </c>
      <c r="J803" s="300">
        <f t="shared" si="379"/>
        <v>0</v>
      </c>
      <c r="K803" s="300"/>
    </row>
    <row r="804" spans="1:11" ht="40.200000000000003" x14ac:dyDescent="0.3">
      <c r="A804" s="7"/>
      <c r="B804" s="7"/>
      <c r="C804" s="6"/>
      <c r="D804" s="6" t="s">
        <v>2</v>
      </c>
      <c r="E804" s="5" t="s">
        <v>1</v>
      </c>
      <c r="F804" s="280">
        <v>122.9</v>
      </c>
      <c r="G804" s="280">
        <v>122.9</v>
      </c>
      <c r="H804" s="280">
        <v>0</v>
      </c>
      <c r="I804" s="280">
        <v>0</v>
      </c>
      <c r="J804" s="300">
        <f t="shared" si="379"/>
        <v>0</v>
      </c>
      <c r="K804" s="300"/>
    </row>
    <row r="805" spans="1:11" ht="26.4" x14ac:dyDescent="0.3">
      <c r="A805" s="7"/>
      <c r="B805" s="7"/>
      <c r="C805" s="6" t="s">
        <v>8</v>
      </c>
      <c r="D805" s="6"/>
      <c r="E805" s="8" t="s">
        <v>7</v>
      </c>
      <c r="F805" s="282">
        <f>F806</f>
        <v>101.11799999999999</v>
      </c>
      <c r="G805" s="282">
        <f t="shared" ref="G805:I805" si="399">G806</f>
        <v>101.11799999999999</v>
      </c>
      <c r="H805" s="282">
        <f t="shared" si="399"/>
        <v>0</v>
      </c>
      <c r="I805" s="282">
        <f t="shared" si="399"/>
        <v>0</v>
      </c>
      <c r="J805" s="303">
        <f t="shared" si="379"/>
        <v>0</v>
      </c>
      <c r="K805" s="303"/>
    </row>
    <row r="806" spans="1:11" ht="40.200000000000003" x14ac:dyDescent="0.3">
      <c r="A806" s="7"/>
      <c r="B806" s="7"/>
      <c r="C806" s="6"/>
      <c r="D806" s="6" t="s">
        <v>2</v>
      </c>
      <c r="E806" s="5" t="s">
        <v>1</v>
      </c>
      <c r="F806" s="284">
        <v>101.11799999999999</v>
      </c>
      <c r="G806" s="284">
        <v>101.11799999999999</v>
      </c>
      <c r="H806" s="284">
        <v>0</v>
      </c>
      <c r="I806" s="284">
        <v>0</v>
      </c>
      <c r="J806" s="301">
        <f t="shared" si="379"/>
        <v>0</v>
      </c>
      <c r="K806" s="301"/>
    </row>
    <row r="807" spans="1:11" ht="40.200000000000003" x14ac:dyDescent="0.3">
      <c r="A807" s="7"/>
      <c r="B807" s="7"/>
      <c r="C807" s="6" t="s">
        <v>6</v>
      </c>
      <c r="D807" s="6"/>
      <c r="E807" s="5" t="s">
        <v>5</v>
      </c>
      <c r="F807" s="280">
        <f>F808</f>
        <v>7134.8892400000004</v>
      </c>
      <c r="G807" s="280">
        <f t="shared" ref="G807:I807" si="400">G808</f>
        <v>7134.8892400000004</v>
      </c>
      <c r="H807" s="280">
        <f t="shared" si="400"/>
        <v>1223.7865999999999</v>
      </c>
      <c r="I807" s="280">
        <f t="shared" si="400"/>
        <v>1223.7865999999999</v>
      </c>
      <c r="J807" s="300">
        <f t="shared" si="379"/>
        <v>17.152145728333686</v>
      </c>
      <c r="K807" s="300">
        <f t="shared" si="380"/>
        <v>100</v>
      </c>
    </row>
    <row r="808" spans="1:11" ht="40.200000000000003" x14ac:dyDescent="0.3">
      <c r="A808" s="7"/>
      <c r="B808" s="7"/>
      <c r="C808" s="6"/>
      <c r="D808" s="6" t="s">
        <v>2</v>
      </c>
      <c r="E808" s="5" t="s">
        <v>1</v>
      </c>
      <c r="F808" s="284">
        <f>2483.9144+4650.97484</f>
        <v>7134.8892400000004</v>
      </c>
      <c r="G808" s="284">
        <f t="shared" ref="G808" si="401">2483.9144+4650.97484</f>
        <v>7134.8892400000004</v>
      </c>
      <c r="H808" s="271">
        <v>1223.7865999999999</v>
      </c>
      <c r="I808" s="271">
        <v>1223.7865999999999</v>
      </c>
      <c r="J808" s="301">
        <f t="shared" si="379"/>
        <v>17.152145728333686</v>
      </c>
      <c r="K808" s="301">
        <f t="shared" si="380"/>
        <v>100</v>
      </c>
    </row>
    <row r="809" spans="1:11" ht="53.4" x14ac:dyDescent="0.3">
      <c r="A809" s="7"/>
      <c r="B809" s="70"/>
      <c r="C809" s="6" t="s">
        <v>4</v>
      </c>
      <c r="D809" s="6"/>
      <c r="E809" s="5" t="s">
        <v>3</v>
      </c>
      <c r="F809" s="280">
        <f>F810</f>
        <v>266.09500000000003</v>
      </c>
      <c r="G809" s="280">
        <f t="shared" ref="G809:I809" si="402">G810</f>
        <v>266.09500000000003</v>
      </c>
      <c r="H809" s="280">
        <f t="shared" si="402"/>
        <v>0</v>
      </c>
      <c r="I809" s="280">
        <f t="shared" si="402"/>
        <v>0</v>
      </c>
      <c r="J809" s="300">
        <f t="shared" si="379"/>
        <v>0</v>
      </c>
      <c r="K809" s="300"/>
    </row>
    <row r="810" spans="1:11" ht="40.200000000000003" x14ac:dyDescent="0.3">
      <c r="A810" s="7"/>
      <c r="B810" s="70"/>
      <c r="C810" s="6"/>
      <c r="D810" s="6" t="s">
        <v>2</v>
      </c>
      <c r="E810" s="5" t="s">
        <v>1</v>
      </c>
      <c r="F810" s="294">
        <v>266.09500000000003</v>
      </c>
      <c r="G810" s="294">
        <v>266.09500000000003</v>
      </c>
      <c r="H810" s="294">
        <v>0</v>
      </c>
      <c r="I810" s="294">
        <v>0</v>
      </c>
      <c r="J810" s="314">
        <f t="shared" si="379"/>
        <v>0</v>
      </c>
      <c r="K810" s="314"/>
    </row>
    <row r="811" spans="1:11" x14ac:dyDescent="0.3">
      <c r="A811" s="4"/>
      <c r="B811" s="4"/>
      <c r="C811" s="4"/>
      <c r="D811" s="4"/>
      <c r="E811" s="3" t="s">
        <v>0</v>
      </c>
      <c r="F811" s="2">
        <f>SUM(F782+F769+F656+F475+F5)</f>
        <v>1448597.6484900001</v>
      </c>
      <c r="G811" s="2">
        <f>SUM(G782+G769+G656+G475+G5)</f>
        <v>1488913.6602599998</v>
      </c>
      <c r="H811" s="2">
        <f>SUM(H782+H769+H656+H475+H5)</f>
        <v>288003.97155999998</v>
      </c>
      <c r="I811" s="272">
        <f>SUM(I782+I769+I656+I475+I5)</f>
        <v>287389.18608999997</v>
      </c>
      <c r="J811" s="274">
        <f t="shared" si="379"/>
        <v>19.301937631481934</v>
      </c>
      <c r="K811" s="274">
        <f t="shared" si="380"/>
        <v>99.786535766618087</v>
      </c>
    </row>
    <row r="812" spans="1:11" x14ac:dyDescent="0.3">
      <c r="G812" s="164"/>
    </row>
  </sheetData>
  <autoFilter ref="A4:F811"/>
  <mergeCells count="1">
    <mergeCell ref="A2:J2"/>
  </mergeCells>
  <pageMargins left="1.1023622047244095" right="0.31496062992125984" top="0.74803149606299213" bottom="0.74803149606299213" header="0.31496062992125984" footer="0.31496062992125984"/>
  <pageSetup paperSize="9" scale="41" orientation="portrait" r:id="rId1"/>
  <rowBreaks count="1" manualBreakCount="1">
    <brk id="66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85" zoomScaleSheetLayoutView="85" workbookViewId="0">
      <selection activeCell="C21" sqref="C21"/>
    </sheetView>
  </sheetViews>
  <sheetFormatPr defaultRowHeight="14.4" x14ac:dyDescent="0.3"/>
  <cols>
    <col min="1" max="1" width="25" customWidth="1"/>
    <col min="2" max="2" width="39" customWidth="1"/>
    <col min="3" max="3" width="18.33203125" customWidth="1"/>
    <col min="4" max="4" width="16.33203125" customWidth="1"/>
    <col min="5" max="5" width="18.44140625" customWidth="1"/>
    <col min="6" max="7" width="11.88671875" customWidth="1"/>
  </cols>
  <sheetData>
    <row r="1" spans="1:7" ht="15.6" x14ac:dyDescent="0.3">
      <c r="A1" s="98"/>
      <c r="B1" s="99"/>
      <c r="C1" s="100"/>
      <c r="D1" s="100"/>
      <c r="E1" s="100"/>
    </row>
    <row r="2" spans="1:7" ht="46.95" customHeight="1" x14ac:dyDescent="0.3">
      <c r="A2" s="509" t="s">
        <v>826</v>
      </c>
      <c r="B2" s="509"/>
      <c r="C2" s="509"/>
      <c r="D2" s="509"/>
      <c r="E2" s="509"/>
      <c r="F2" s="509"/>
      <c r="G2" s="509"/>
    </row>
    <row r="3" spans="1:7" x14ac:dyDescent="0.3">
      <c r="A3" s="98"/>
      <c r="B3" s="510"/>
      <c r="C3" s="510"/>
      <c r="D3" s="510"/>
      <c r="E3" s="510"/>
      <c r="G3" t="s">
        <v>514</v>
      </c>
    </row>
    <row r="4" spans="1:7" ht="66" x14ac:dyDescent="0.3">
      <c r="A4" s="328" t="s">
        <v>539</v>
      </c>
      <c r="B4" s="328" t="s">
        <v>540</v>
      </c>
      <c r="C4" s="258" t="s">
        <v>804</v>
      </c>
      <c r="D4" s="258" t="s">
        <v>805</v>
      </c>
      <c r="E4" s="258" t="s">
        <v>806</v>
      </c>
      <c r="F4" s="258" t="s">
        <v>802</v>
      </c>
      <c r="G4" s="258" t="s">
        <v>803</v>
      </c>
    </row>
    <row r="5" spans="1:7" hidden="1" x14ac:dyDescent="0.3">
      <c r="A5" s="329"/>
      <c r="B5" s="329"/>
      <c r="C5" s="329"/>
      <c r="D5" s="329"/>
      <c r="E5" s="329"/>
    </row>
    <row r="6" spans="1:7" ht="41.4" x14ac:dyDescent="0.3">
      <c r="A6" s="330" t="s">
        <v>541</v>
      </c>
      <c r="B6" s="331" t="s">
        <v>542</v>
      </c>
      <c r="C6" s="494">
        <f>C7</f>
        <v>57336.426189999795</v>
      </c>
      <c r="D6" s="494">
        <f>D7</f>
        <v>-15021.205929999996</v>
      </c>
      <c r="E6" s="494">
        <f>E7</f>
        <v>-15832.993569999991</v>
      </c>
      <c r="F6" s="496" t="s">
        <v>825</v>
      </c>
      <c r="G6" s="497">
        <f>E6/D6*100</f>
        <v>105.4042774180914</v>
      </c>
    </row>
    <row r="7" spans="1:7" ht="27.6" x14ac:dyDescent="0.3">
      <c r="A7" s="330" t="s">
        <v>543</v>
      </c>
      <c r="B7" s="331" t="s">
        <v>544</v>
      </c>
      <c r="C7" s="494">
        <f>(C11+C12)</f>
        <v>57336.426189999795</v>
      </c>
      <c r="D7" s="494">
        <f>(D11+D12)</f>
        <v>-15021.205929999996</v>
      </c>
      <c r="E7" s="494">
        <f>(E11+E12)</f>
        <v>-15832.993569999991</v>
      </c>
      <c r="F7" s="496" t="s">
        <v>825</v>
      </c>
      <c r="G7" s="497">
        <f t="shared" ref="G7:G16" si="0">E7/D7*100</f>
        <v>105.4042774180914</v>
      </c>
    </row>
    <row r="8" spans="1:7" x14ac:dyDescent="0.3">
      <c r="A8" s="329" t="s">
        <v>545</v>
      </c>
      <c r="B8" s="332" t="s">
        <v>546</v>
      </c>
      <c r="C8" s="495">
        <f t="shared" ref="C8:E10" si="1">C9</f>
        <v>-1431577.23407</v>
      </c>
      <c r="D8" s="495">
        <f t="shared" si="1"/>
        <v>-303025.17748999997</v>
      </c>
      <c r="E8" s="495">
        <f t="shared" si="1"/>
        <v>-303222.17965999997</v>
      </c>
      <c r="F8" s="497">
        <f t="shared" ref="F8:F15" si="2">E8/C8*100</f>
        <v>21.180986428369906</v>
      </c>
      <c r="G8" s="497">
        <f t="shared" si="0"/>
        <v>100.06501181572824</v>
      </c>
    </row>
    <row r="9" spans="1:7" ht="27.6" x14ac:dyDescent="0.3">
      <c r="A9" s="329" t="s">
        <v>547</v>
      </c>
      <c r="B9" s="332" t="s">
        <v>548</v>
      </c>
      <c r="C9" s="495">
        <f t="shared" si="1"/>
        <v>-1431577.23407</v>
      </c>
      <c r="D9" s="495">
        <f t="shared" si="1"/>
        <v>-303025.17748999997</v>
      </c>
      <c r="E9" s="495">
        <f t="shared" si="1"/>
        <v>-303222.17965999997</v>
      </c>
      <c r="F9" s="497">
        <f t="shared" si="2"/>
        <v>21.180986428369906</v>
      </c>
      <c r="G9" s="497">
        <f t="shared" si="0"/>
        <v>100.06501181572824</v>
      </c>
    </row>
    <row r="10" spans="1:7" ht="27.6" x14ac:dyDescent="0.3">
      <c r="A10" s="329" t="s">
        <v>549</v>
      </c>
      <c r="B10" s="332" t="s">
        <v>550</v>
      </c>
      <c r="C10" s="495">
        <f t="shared" si="1"/>
        <v>-1431577.23407</v>
      </c>
      <c r="D10" s="495">
        <f t="shared" si="1"/>
        <v>-303025.17748999997</v>
      </c>
      <c r="E10" s="495">
        <f t="shared" si="1"/>
        <v>-303222.17965999997</v>
      </c>
      <c r="F10" s="497">
        <f t="shared" si="2"/>
        <v>21.180986428369906</v>
      </c>
      <c r="G10" s="497">
        <f t="shared" si="0"/>
        <v>100.06501181572824</v>
      </c>
    </row>
    <row r="11" spans="1:7" ht="41.4" x14ac:dyDescent="0.3">
      <c r="A11" s="329" t="s">
        <v>551</v>
      </c>
      <c r="B11" s="332" t="s">
        <v>552</v>
      </c>
      <c r="C11" s="495">
        <f>ДОХОДЫ!D197*-1</f>
        <v>-1431577.23407</v>
      </c>
      <c r="D11" s="495">
        <f>ДОХОДЫ!E197*-1</f>
        <v>-303025.17748999997</v>
      </c>
      <c r="E11" s="495">
        <f>ДОХОДЫ!F197*-1</f>
        <v>-303222.17965999997</v>
      </c>
      <c r="F11" s="497">
        <f t="shared" si="2"/>
        <v>21.180986428369906</v>
      </c>
      <c r="G11" s="497">
        <f t="shared" si="0"/>
        <v>100.06501181572824</v>
      </c>
    </row>
    <row r="12" spans="1:7" x14ac:dyDescent="0.3">
      <c r="A12" s="329" t="s">
        <v>553</v>
      </c>
      <c r="B12" s="332" t="s">
        <v>554</v>
      </c>
      <c r="C12" s="495">
        <f>C13</f>
        <v>1488913.6602599998</v>
      </c>
      <c r="D12" s="495">
        <f>D15</f>
        <v>288003.97155999998</v>
      </c>
      <c r="E12" s="495">
        <f>E15</f>
        <v>287389.18608999997</v>
      </c>
      <c r="F12" s="497">
        <f t="shared" si="2"/>
        <v>19.301937631481934</v>
      </c>
      <c r="G12" s="497">
        <f t="shared" si="0"/>
        <v>99.786535766618087</v>
      </c>
    </row>
    <row r="13" spans="1:7" ht="27.6" x14ac:dyDescent="0.3">
      <c r="A13" s="329" t="s">
        <v>555</v>
      </c>
      <c r="B13" s="332" t="s">
        <v>556</v>
      </c>
      <c r="C13" s="333">
        <f>C14</f>
        <v>1488913.6602599998</v>
      </c>
      <c r="D13" s="333">
        <f>D15</f>
        <v>288003.97155999998</v>
      </c>
      <c r="E13" s="333">
        <f>E15</f>
        <v>287389.18608999997</v>
      </c>
      <c r="F13" s="497">
        <f t="shared" si="2"/>
        <v>19.301937631481934</v>
      </c>
      <c r="G13" s="497">
        <f t="shared" si="0"/>
        <v>99.786535766618087</v>
      </c>
    </row>
    <row r="14" spans="1:7" ht="27.6" x14ac:dyDescent="0.3">
      <c r="A14" s="329" t="s">
        <v>557</v>
      </c>
      <c r="B14" s="332" t="s">
        <v>558</v>
      </c>
      <c r="C14" s="333">
        <f>C15</f>
        <v>1488913.6602599998</v>
      </c>
      <c r="D14" s="333">
        <f>D15</f>
        <v>288003.97155999998</v>
      </c>
      <c r="E14" s="333">
        <f>E15</f>
        <v>287389.18608999997</v>
      </c>
      <c r="F14" s="497">
        <f t="shared" si="2"/>
        <v>19.301937631481934</v>
      </c>
      <c r="G14" s="497">
        <f t="shared" si="0"/>
        <v>99.786535766618087</v>
      </c>
    </row>
    <row r="15" spans="1:7" ht="41.4" x14ac:dyDescent="0.3">
      <c r="A15" s="329" t="s">
        <v>559</v>
      </c>
      <c r="B15" s="332" t="s">
        <v>560</v>
      </c>
      <c r="C15" s="333">
        <f>расходы!G811</f>
        <v>1488913.6602599998</v>
      </c>
      <c r="D15" s="333">
        <f>расходы!H811</f>
        <v>288003.97155999998</v>
      </c>
      <c r="E15" s="333">
        <f>расходы!I811</f>
        <v>287389.18608999997</v>
      </c>
      <c r="F15" s="497">
        <f t="shared" si="2"/>
        <v>19.301937631481934</v>
      </c>
      <c r="G15" s="497">
        <f t="shared" si="0"/>
        <v>99.786535766618087</v>
      </c>
    </row>
    <row r="16" spans="1:7" x14ac:dyDescent="0.3">
      <c r="A16" s="334"/>
      <c r="B16" s="335" t="s">
        <v>561</v>
      </c>
      <c r="C16" s="336">
        <f>C6</f>
        <v>57336.426189999795</v>
      </c>
      <c r="D16" s="336">
        <f>D6</f>
        <v>-15021.205929999996</v>
      </c>
      <c r="E16" s="336">
        <f>E6</f>
        <v>-15832.993569999991</v>
      </c>
      <c r="F16" s="496" t="s">
        <v>825</v>
      </c>
      <c r="G16" s="497">
        <f t="shared" si="0"/>
        <v>105.4042774180914</v>
      </c>
    </row>
    <row r="18" spans="3:3" x14ac:dyDescent="0.3">
      <c r="C18" s="101"/>
    </row>
  </sheetData>
  <mergeCells count="2">
    <mergeCell ref="A2:G2"/>
    <mergeCell ref="B3:E3"/>
  </mergeCells>
  <pageMargins left="0.9055118110236221" right="0.51181102362204722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view="pageBreakPreview" zoomScale="60" zoomScaleNormal="85" workbookViewId="0">
      <selection activeCell="J4" sqref="J4"/>
    </sheetView>
  </sheetViews>
  <sheetFormatPr defaultRowHeight="14.4" x14ac:dyDescent="0.3"/>
  <cols>
    <col min="1" max="1" width="8.6640625" customWidth="1"/>
    <col min="2" max="2" width="68.88671875" customWidth="1"/>
    <col min="3" max="3" width="18.109375" customWidth="1"/>
    <col min="4" max="4" width="17.10937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5.6640625" customWidth="1"/>
    <col min="11" max="12" width="17.5546875" customWidth="1"/>
    <col min="13" max="13" width="17.109375" customWidth="1"/>
    <col min="14" max="14" width="15.6640625" customWidth="1"/>
    <col min="15" max="17" width="14" bestFit="1" customWidth="1"/>
    <col min="260" max="260" width="8.6640625" customWidth="1"/>
    <col min="261" max="261" width="53.44140625" customWidth="1"/>
    <col min="262" max="262" width="15.6640625" customWidth="1"/>
    <col min="263" max="263" width="15.88671875" customWidth="1"/>
    <col min="264" max="264" width="15.5546875" customWidth="1"/>
    <col min="265" max="265" width="17" customWidth="1"/>
    <col min="266" max="266" width="17.88671875" customWidth="1"/>
    <col min="267" max="267" width="14.5546875" customWidth="1"/>
    <col min="268" max="268" width="15.109375" customWidth="1"/>
    <col min="269" max="269" width="17.109375" customWidth="1"/>
    <col min="270" max="270" width="15.6640625" customWidth="1"/>
    <col min="271" max="271" width="13.5546875" bestFit="1" customWidth="1"/>
    <col min="516" max="516" width="8.6640625" customWidth="1"/>
    <col min="517" max="517" width="53.44140625" customWidth="1"/>
    <col min="518" max="518" width="15.6640625" customWidth="1"/>
    <col min="519" max="519" width="15.88671875" customWidth="1"/>
    <col min="520" max="520" width="15.5546875" customWidth="1"/>
    <col min="521" max="521" width="17" customWidth="1"/>
    <col min="522" max="522" width="17.88671875" customWidth="1"/>
    <col min="523" max="523" width="14.5546875" customWidth="1"/>
    <col min="524" max="524" width="15.109375" customWidth="1"/>
    <col min="525" max="525" width="17.109375" customWidth="1"/>
    <col min="526" max="526" width="15.6640625" customWidth="1"/>
    <col min="527" max="527" width="13.5546875" bestFit="1" customWidth="1"/>
    <col min="772" max="772" width="8.6640625" customWidth="1"/>
    <col min="773" max="773" width="53.44140625" customWidth="1"/>
    <col min="774" max="774" width="15.6640625" customWidth="1"/>
    <col min="775" max="775" width="15.88671875" customWidth="1"/>
    <col min="776" max="776" width="15.5546875" customWidth="1"/>
    <col min="777" max="777" width="17" customWidth="1"/>
    <col min="778" max="778" width="17.88671875" customWidth="1"/>
    <col min="779" max="779" width="14.5546875" customWidth="1"/>
    <col min="780" max="780" width="15.109375" customWidth="1"/>
    <col min="781" max="781" width="17.109375" customWidth="1"/>
    <col min="782" max="782" width="15.6640625" customWidth="1"/>
    <col min="783" max="783" width="13.5546875" bestFit="1" customWidth="1"/>
    <col min="1028" max="1028" width="8.6640625" customWidth="1"/>
    <col min="1029" max="1029" width="53.44140625" customWidth="1"/>
    <col min="1030" max="1030" width="15.6640625" customWidth="1"/>
    <col min="1031" max="1031" width="15.88671875" customWidth="1"/>
    <col min="1032" max="1032" width="15.5546875" customWidth="1"/>
    <col min="1033" max="1033" width="17" customWidth="1"/>
    <col min="1034" max="1034" width="17.88671875" customWidth="1"/>
    <col min="1035" max="1035" width="14.5546875" customWidth="1"/>
    <col min="1036" max="1036" width="15.109375" customWidth="1"/>
    <col min="1037" max="1037" width="17.109375" customWidth="1"/>
    <col min="1038" max="1038" width="15.6640625" customWidth="1"/>
    <col min="1039" max="1039" width="13.5546875" bestFit="1" customWidth="1"/>
    <col min="1284" max="1284" width="8.6640625" customWidth="1"/>
    <col min="1285" max="1285" width="53.44140625" customWidth="1"/>
    <col min="1286" max="1286" width="15.6640625" customWidth="1"/>
    <col min="1287" max="1287" width="15.88671875" customWidth="1"/>
    <col min="1288" max="1288" width="15.5546875" customWidth="1"/>
    <col min="1289" max="1289" width="17" customWidth="1"/>
    <col min="1290" max="1290" width="17.88671875" customWidth="1"/>
    <col min="1291" max="1291" width="14.5546875" customWidth="1"/>
    <col min="1292" max="1292" width="15.109375" customWidth="1"/>
    <col min="1293" max="1293" width="17.109375" customWidth="1"/>
    <col min="1294" max="1294" width="15.6640625" customWidth="1"/>
    <col min="1295" max="1295" width="13.5546875" bestFit="1" customWidth="1"/>
    <col min="1540" max="1540" width="8.6640625" customWidth="1"/>
    <col min="1541" max="1541" width="53.44140625" customWidth="1"/>
    <col min="1542" max="1542" width="15.6640625" customWidth="1"/>
    <col min="1543" max="1543" width="15.88671875" customWidth="1"/>
    <col min="1544" max="1544" width="15.5546875" customWidth="1"/>
    <col min="1545" max="1545" width="17" customWidth="1"/>
    <col min="1546" max="1546" width="17.88671875" customWidth="1"/>
    <col min="1547" max="1547" width="14.5546875" customWidth="1"/>
    <col min="1548" max="1548" width="15.109375" customWidth="1"/>
    <col min="1549" max="1549" width="17.109375" customWidth="1"/>
    <col min="1550" max="1550" width="15.6640625" customWidth="1"/>
    <col min="1551" max="1551" width="13.5546875" bestFit="1" customWidth="1"/>
    <col min="1796" max="1796" width="8.6640625" customWidth="1"/>
    <col min="1797" max="1797" width="53.44140625" customWidth="1"/>
    <col min="1798" max="1798" width="15.6640625" customWidth="1"/>
    <col min="1799" max="1799" width="15.88671875" customWidth="1"/>
    <col min="1800" max="1800" width="15.5546875" customWidth="1"/>
    <col min="1801" max="1801" width="17" customWidth="1"/>
    <col min="1802" max="1802" width="17.88671875" customWidth="1"/>
    <col min="1803" max="1803" width="14.5546875" customWidth="1"/>
    <col min="1804" max="1804" width="15.109375" customWidth="1"/>
    <col min="1805" max="1805" width="17.109375" customWidth="1"/>
    <col min="1806" max="1806" width="15.6640625" customWidth="1"/>
    <col min="1807" max="1807" width="13.5546875" bestFit="1" customWidth="1"/>
    <col min="2052" max="2052" width="8.6640625" customWidth="1"/>
    <col min="2053" max="2053" width="53.44140625" customWidth="1"/>
    <col min="2054" max="2054" width="15.6640625" customWidth="1"/>
    <col min="2055" max="2055" width="15.88671875" customWidth="1"/>
    <col min="2056" max="2056" width="15.5546875" customWidth="1"/>
    <col min="2057" max="2057" width="17" customWidth="1"/>
    <col min="2058" max="2058" width="17.88671875" customWidth="1"/>
    <col min="2059" max="2059" width="14.5546875" customWidth="1"/>
    <col min="2060" max="2060" width="15.109375" customWidth="1"/>
    <col min="2061" max="2061" width="17.109375" customWidth="1"/>
    <col min="2062" max="2062" width="15.6640625" customWidth="1"/>
    <col min="2063" max="2063" width="13.5546875" bestFit="1" customWidth="1"/>
    <col min="2308" max="2308" width="8.6640625" customWidth="1"/>
    <col min="2309" max="2309" width="53.44140625" customWidth="1"/>
    <col min="2310" max="2310" width="15.6640625" customWidth="1"/>
    <col min="2311" max="2311" width="15.88671875" customWidth="1"/>
    <col min="2312" max="2312" width="15.5546875" customWidth="1"/>
    <col min="2313" max="2313" width="17" customWidth="1"/>
    <col min="2314" max="2314" width="17.88671875" customWidth="1"/>
    <col min="2315" max="2315" width="14.5546875" customWidth="1"/>
    <col min="2316" max="2316" width="15.109375" customWidth="1"/>
    <col min="2317" max="2317" width="17.109375" customWidth="1"/>
    <col min="2318" max="2318" width="15.6640625" customWidth="1"/>
    <col min="2319" max="2319" width="13.5546875" bestFit="1" customWidth="1"/>
    <col min="2564" max="2564" width="8.6640625" customWidth="1"/>
    <col min="2565" max="2565" width="53.44140625" customWidth="1"/>
    <col min="2566" max="2566" width="15.6640625" customWidth="1"/>
    <col min="2567" max="2567" width="15.88671875" customWidth="1"/>
    <col min="2568" max="2568" width="15.5546875" customWidth="1"/>
    <col min="2569" max="2569" width="17" customWidth="1"/>
    <col min="2570" max="2570" width="17.88671875" customWidth="1"/>
    <col min="2571" max="2571" width="14.5546875" customWidth="1"/>
    <col min="2572" max="2572" width="15.109375" customWidth="1"/>
    <col min="2573" max="2573" width="17.109375" customWidth="1"/>
    <col min="2574" max="2574" width="15.6640625" customWidth="1"/>
    <col min="2575" max="2575" width="13.5546875" bestFit="1" customWidth="1"/>
    <col min="2820" max="2820" width="8.6640625" customWidth="1"/>
    <col min="2821" max="2821" width="53.44140625" customWidth="1"/>
    <col min="2822" max="2822" width="15.6640625" customWidth="1"/>
    <col min="2823" max="2823" width="15.88671875" customWidth="1"/>
    <col min="2824" max="2824" width="15.5546875" customWidth="1"/>
    <col min="2825" max="2825" width="17" customWidth="1"/>
    <col min="2826" max="2826" width="17.88671875" customWidth="1"/>
    <col min="2827" max="2827" width="14.5546875" customWidth="1"/>
    <col min="2828" max="2828" width="15.109375" customWidth="1"/>
    <col min="2829" max="2829" width="17.109375" customWidth="1"/>
    <col min="2830" max="2830" width="15.6640625" customWidth="1"/>
    <col min="2831" max="2831" width="13.5546875" bestFit="1" customWidth="1"/>
    <col min="3076" max="3076" width="8.6640625" customWidth="1"/>
    <col min="3077" max="3077" width="53.44140625" customWidth="1"/>
    <col min="3078" max="3078" width="15.6640625" customWidth="1"/>
    <col min="3079" max="3079" width="15.88671875" customWidth="1"/>
    <col min="3080" max="3080" width="15.5546875" customWidth="1"/>
    <col min="3081" max="3081" width="17" customWidth="1"/>
    <col min="3082" max="3082" width="17.88671875" customWidth="1"/>
    <col min="3083" max="3083" width="14.5546875" customWidth="1"/>
    <col min="3084" max="3084" width="15.109375" customWidth="1"/>
    <col min="3085" max="3085" width="17.109375" customWidth="1"/>
    <col min="3086" max="3086" width="15.6640625" customWidth="1"/>
    <col min="3087" max="3087" width="13.5546875" bestFit="1" customWidth="1"/>
    <col min="3332" max="3332" width="8.6640625" customWidth="1"/>
    <col min="3333" max="3333" width="53.44140625" customWidth="1"/>
    <col min="3334" max="3334" width="15.6640625" customWidth="1"/>
    <col min="3335" max="3335" width="15.88671875" customWidth="1"/>
    <col min="3336" max="3336" width="15.5546875" customWidth="1"/>
    <col min="3337" max="3337" width="17" customWidth="1"/>
    <col min="3338" max="3338" width="17.88671875" customWidth="1"/>
    <col min="3339" max="3339" width="14.5546875" customWidth="1"/>
    <col min="3340" max="3340" width="15.109375" customWidth="1"/>
    <col min="3341" max="3341" width="17.109375" customWidth="1"/>
    <col min="3342" max="3342" width="15.6640625" customWidth="1"/>
    <col min="3343" max="3343" width="13.5546875" bestFit="1" customWidth="1"/>
    <col min="3588" max="3588" width="8.6640625" customWidth="1"/>
    <col min="3589" max="3589" width="53.44140625" customWidth="1"/>
    <col min="3590" max="3590" width="15.6640625" customWidth="1"/>
    <col min="3591" max="3591" width="15.88671875" customWidth="1"/>
    <col min="3592" max="3592" width="15.5546875" customWidth="1"/>
    <col min="3593" max="3593" width="17" customWidth="1"/>
    <col min="3594" max="3594" width="17.88671875" customWidth="1"/>
    <col min="3595" max="3595" width="14.5546875" customWidth="1"/>
    <col min="3596" max="3596" width="15.109375" customWidth="1"/>
    <col min="3597" max="3597" width="17.109375" customWidth="1"/>
    <col min="3598" max="3598" width="15.6640625" customWidth="1"/>
    <col min="3599" max="3599" width="13.5546875" bestFit="1" customWidth="1"/>
    <col min="3844" max="3844" width="8.6640625" customWidth="1"/>
    <col min="3845" max="3845" width="53.44140625" customWidth="1"/>
    <col min="3846" max="3846" width="15.6640625" customWidth="1"/>
    <col min="3847" max="3847" width="15.88671875" customWidth="1"/>
    <col min="3848" max="3848" width="15.5546875" customWidth="1"/>
    <col min="3849" max="3849" width="17" customWidth="1"/>
    <col min="3850" max="3850" width="17.88671875" customWidth="1"/>
    <col min="3851" max="3851" width="14.5546875" customWidth="1"/>
    <col min="3852" max="3852" width="15.109375" customWidth="1"/>
    <col min="3853" max="3853" width="17.109375" customWidth="1"/>
    <col min="3854" max="3854" width="15.6640625" customWidth="1"/>
    <col min="3855" max="3855" width="13.5546875" bestFit="1" customWidth="1"/>
    <col min="4100" max="4100" width="8.6640625" customWidth="1"/>
    <col min="4101" max="4101" width="53.44140625" customWidth="1"/>
    <col min="4102" max="4102" width="15.6640625" customWidth="1"/>
    <col min="4103" max="4103" width="15.88671875" customWidth="1"/>
    <col min="4104" max="4104" width="15.5546875" customWidth="1"/>
    <col min="4105" max="4105" width="17" customWidth="1"/>
    <col min="4106" max="4106" width="17.88671875" customWidth="1"/>
    <col min="4107" max="4107" width="14.5546875" customWidth="1"/>
    <col min="4108" max="4108" width="15.109375" customWidth="1"/>
    <col min="4109" max="4109" width="17.109375" customWidth="1"/>
    <col min="4110" max="4110" width="15.6640625" customWidth="1"/>
    <col min="4111" max="4111" width="13.5546875" bestFit="1" customWidth="1"/>
    <col min="4356" max="4356" width="8.6640625" customWidth="1"/>
    <col min="4357" max="4357" width="53.44140625" customWidth="1"/>
    <col min="4358" max="4358" width="15.6640625" customWidth="1"/>
    <col min="4359" max="4359" width="15.88671875" customWidth="1"/>
    <col min="4360" max="4360" width="15.5546875" customWidth="1"/>
    <col min="4361" max="4361" width="17" customWidth="1"/>
    <col min="4362" max="4362" width="17.88671875" customWidth="1"/>
    <col min="4363" max="4363" width="14.5546875" customWidth="1"/>
    <col min="4364" max="4364" width="15.109375" customWidth="1"/>
    <col min="4365" max="4365" width="17.109375" customWidth="1"/>
    <col min="4366" max="4366" width="15.6640625" customWidth="1"/>
    <col min="4367" max="4367" width="13.5546875" bestFit="1" customWidth="1"/>
    <col min="4612" max="4612" width="8.6640625" customWidth="1"/>
    <col min="4613" max="4613" width="53.44140625" customWidth="1"/>
    <col min="4614" max="4614" width="15.6640625" customWidth="1"/>
    <col min="4615" max="4615" width="15.88671875" customWidth="1"/>
    <col min="4616" max="4616" width="15.5546875" customWidth="1"/>
    <col min="4617" max="4617" width="17" customWidth="1"/>
    <col min="4618" max="4618" width="17.88671875" customWidth="1"/>
    <col min="4619" max="4619" width="14.5546875" customWidth="1"/>
    <col min="4620" max="4620" width="15.109375" customWidth="1"/>
    <col min="4621" max="4621" width="17.109375" customWidth="1"/>
    <col min="4622" max="4622" width="15.6640625" customWidth="1"/>
    <col min="4623" max="4623" width="13.5546875" bestFit="1" customWidth="1"/>
    <col min="4868" max="4868" width="8.6640625" customWidth="1"/>
    <col min="4869" max="4869" width="53.44140625" customWidth="1"/>
    <col min="4870" max="4870" width="15.6640625" customWidth="1"/>
    <col min="4871" max="4871" width="15.88671875" customWidth="1"/>
    <col min="4872" max="4872" width="15.5546875" customWidth="1"/>
    <col min="4873" max="4873" width="17" customWidth="1"/>
    <col min="4874" max="4874" width="17.88671875" customWidth="1"/>
    <col min="4875" max="4875" width="14.5546875" customWidth="1"/>
    <col min="4876" max="4876" width="15.109375" customWidth="1"/>
    <col min="4877" max="4877" width="17.109375" customWidth="1"/>
    <col min="4878" max="4878" width="15.6640625" customWidth="1"/>
    <col min="4879" max="4879" width="13.5546875" bestFit="1" customWidth="1"/>
    <col min="5124" max="5124" width="8.6640625" customWidth="1"/>
    <col min="5125" max="5125" width="53.44140625" customWidth="1"/>
    <col min="5126" max="5126" width="15.6640625" customWidth="1"/>
    <col min="5127" max="5127" width="15.88671875" customWidth="1"/>
    <col min="5128" max="5128" width="15.5546875" customWidth="1"/>
    <col min="5129" max="5129" width="17" customWidth="1"/>
    <col min="5130" max="5130" width="17.88671875" customWidth="1"/>
    <col min="5131" max="5131" width="14.5546875" customWidth="1"/>
    <col min="5132" max="5132" width="15.109375" customWidth="1"/>
    <col min="5133" max="5133" width="17.109375" customWidth="1"/>
    <col min="5134" max="5134" width="15.6640625" customWidth="1"/>
    <col min="5135" max="5135" width="13.5546875" bestFit="1" customWidth="1"/>
    <col min="5380" max="5380" width="8.6640625" customWidth="1"/>
    <col min="5381" max="5381" width="53.44140625" customWidth="1"/>
    <col min="5382" max="5382" width="15.6640625" customWidth="1"/>
    <col min="5383" max="5383" width="15.88671875" customWidth="1"/>
    <col min="5384" max="5384" width="15.5546875" customWidth="1"/>
    <col min="5385" max="5385" width="17" customWidth="1"/>
    <col min="5386" max="5386" width="17.88671875" customWidth="1"/>
    <col min="5387" max="5387" width="14.5546875" customWidth="1"/>
    <col min="5388" max="5388" width="15.109375" customWidth="1"/>
    <col min="5389" max="5389" width="17.109375" customWidth="1"/>
    <col min="5390" max="5390" width="15.6640625" customWidth="1"/>
    <col min="5391" max="5391" width="13.5546875" bestFit="1" customWidth="1"/>
    <col min="5636" max="5636" width="8.6640625" customWidth="1"/>
    <col min="5637" max="5637" width="53.44140625" customWidth="1"/>
    <col min="5638" max="5638" width="15.6640625" customWidth="1"/>
    <col min="5639" max="5639" width="15.88671875" customWidth="1"/>
    <col min="5640" max="5640" width="15.5546875" customWidth="1"/>
    <col min="5641" max="5641" width="17" customWidth="1"/>
    <col min="5642" max="5642" width="17.88671875" customWidth="1"/>
    <col min="5643" max="5643" width="14.5546875" customWidth="1"/>
    <col min="5644" max="5644" width="15.109375" customWidth="1"/>
    <col min="5645" max="5645" width="17.109375" customWidth="1"/>
    <col min="5646" max="5646" width="15.6640625" customWidth="1"/>
    <col min="5647" max="5647" width="13.5546875" bestFit="1" customWidth="1"/>
    <col min="5892" max="5892" width="8.6640625" customWidth="1"/>
    <col min="5893" max="5893" width="53.44140625" customWidth="1"/>
    <col min="5894" max="5894" width="15.6640625" customWidth="1"/>
    <col min="5895" max="5895" width="15.88671875" customWidth="1"/>
    <col min="5896" max="5896" width="15.5546875" customWidth="1"/>
    <col min="5897" max="5897" width="17" customWidth="1"/>
    <col min="5898" max="5898" width="17.88671875" customWidth="1"/>
    <col min="5899" max="5899" width="14.5546875" customWidth="1"/>
    <col min="5900" max="5900" width="15.109375" customWidth="1"/>
    <col min="5901" max="5901" width="17.109375" customWidth="1"/>
    <col min="5902" max="5902" width="15.6640625" customWidth="1"/>
    <col min="5903" max="5903" width="13.5546875" bestFit="1" customWidth="1"/>
    <col min="6148" max="6148" width="8.6640625" customWidth="1"/>
    <col min="6149" max="6149" width="53.44140625" customWidth="1"/>
    <col min="6150" max="6150" width="15.6640625" customWidth="1"/>
    <col min="6151" max="6151" width="15.88671875" customWidth="1"/>
    <col min="6152" max="6152" width="15.5546875" customWidth="1"/>
    <col min="6153" max="6153" width="17" customWidth="1"/>
    <col min="6154" max="6154" width="17.88671875" customWidth="1"/>
    <col min="6155" max="6155" width="14.5546875" customWidth="1"/>
    <col min="6156" max="6156" width="15.109375" customWidth="1"/>
    <col min="6157" max="6157" width="17.109375" customWidth="1"/>
    <col min="6158" max="6158" width="15.6640625" customWidth="1"/>
    <col min="6159" max="6159" width="13.5546875" bestFit="1" customWidth="1"/>
    <col min="6404" max="6404" width="8.6640625" customWidth="1"/>
    <col min="6405" max="6405" width="53.44140625" customWidth="1"/>
    <col min="6406" max="6406" width="15.6640625" customWidth="1"/>
    <col min="6407" max="6407" width="15.88671875" customWidth="1"/>
    <col min="6408" max="6408" width="15.5546875" customWidth="1"/>
    <col min="6409" max="6409" width="17" customWidth="1"/>
    <col min="6410" max="6410" width="17.88671875" customWidth="1"/>
    <col min="6411" max="6411" width="14.5546875" customWidth="1"/>
    <col min="6412" max="6412" width="15.109375" customWidth="1"/>
    <col min="6413" max="6413" width="17.109375" customWidth="1"/>
    <col min="6414" max="6414" width="15.6640625" customWidth="1"/>
    <col min="6415" max="6415" width="13.5546875" bestFit="1" customWidth="1"/>
    <col min="6660" max="6660" width="8.6640625" customWidth="1"/>
    <col min="6661" max="6661" width="53.44140625" customWidth="1"/>
    <col min="6662" max="6662" width="15.6640625" customWidth="1"/>
    <col min="6663" max="6663" width="15.88671875" customWidth="1"/>
    <col min="6664" max="6664" width="15.5546875" customWidth="1"/>
    <col min="6665" max="6665" width="17" customWidth="1"/>
    <col min="6666" max="6666" width="17.88671875" customWidth="1"/>
    <col min="6667" max="6667" width="14.5546875" customWidth="1"/>
    <col min="6668" max="6668" width="15.109375" customWidth="1"/>
    <col min="6669" max="6669" width="17.109375" customWidth="1"/>
    <col min="6670" max="6670" width="15.6640625" customWidth="1"/>
    <col min="6671" max="6671" width="13.5546875" bestFit="1" customWidth="1"/>
    <col min="6916" max="6916" width="8.6640625" customWidth="1"/>
    <col min="6917" max="6917" width="53.44140625" customWidth="1"/>
    <col min="6918" max="6918" width="15.6640625" customWidth="1"/>
    <col min="6919" max="6919" width="15.88671875" customWidth="1"/>
    <col min="6920" max="6920" width="15.5546875" customWidth="1"/>
    <col min="6921" max="6921" width="17" customWidth="1"/>
    <col min="6922" max="6922" width="17.88671875" customWidth="1"/>
    <col min="6923" max="6923" width="14.5546875" customWidth="1"/>
    <col min="6924" max="6924" width="15.109375" customWidth="1"/>
    <col min="6925" max="6925" width="17.109375" customWidth="1"/>
    <col min="6926" max="6926" width="15.6640625" customWidth="1"/>
    <col min="6927" max="6927" width="13.5546875" bestFit="1" customWidth="1"/>
    <col min="7172" max="7172" width="8.6640625" customWidth="1"/>
    <col min="7173" max="7173" width="53.44140625" customWidth="1"/>
    <col min="7174" max="7174" width="15.6640625" customWidth="1"/>
    <col min="7175" max="7175" width="15.88671875" customWidth="1"/>
    <col min="7176" max="7176" width="15.5546875" customWidth="1"/>
    <col min="7177" max="7177" width="17" customWidth="1"/>
    <col min="7178" max="7178" width="17.88671875" customWidth="1"/>
    <col min="7179" max="7179" width="14.5546875" customWidth="1"/>
    <col min="7180" max="7180" width="15.109375" customWidth="1"/>
    <col min="7181" max="7181" width="17.109375" customWidth="1"/>
    <col min="7182" max="7182" width="15.6640625" customWidth="1"/>
    <col min="7183" max="7183" width="13.5546875" bestFit="1" customWidth="1"/>
    <col min="7428" max="7428" width="8.6640625" customWidth="1"/>
    <col min="7429" max="7429" width="53.44140625" customWidth="1"/>
    <col min="7430" max="7430" width="15.6640625" customWidth="1"/>
    <col min="7431" max="7431" width="15.88671875" customWidth="1"/>
    <col min="7432" max="7432" width="15.5546875" customWidth="1"/>
    <col min="7433" max="7433" width="17" customWidth="1"/>
    <col min="7434" max="7434" width="17.88671875" customWidth="1"/>
    <col min="7435" max="7435" width="14.5546875" customWidth="1"/>
    <col min="7436" max="7436" width="15.109375" customWidth="1"/>
    <col min="7437" max="7437" width="17.109375" customWidth="1"/>
    <col min="7438" max="7438" width="15.6640625" customWidth="1"/>
    <col min="7439" max="7439" width="13.5546875" bestFit="1" customWidth="1"/>
    <col min="7684" max="7684" width="8.6640625" customWidth="1"/>
    <col min="7685" max="7685" width="53.44140625" customWidth="1"/>
    <col min="7686" max="7686" width="15.6640625" customWidth="1"/>
    <col min="7687" max="7687" width="15.88671875" customWidth="1"/>
    <col min="7688" max="7688" width="15.5546875" customWidth="1"/>
    <col min="7689" max="7689" width="17" customWidth="1"/>
    <col min="7690" max="7690" width="17.88671875" customWidth="1"/>
    <col min="7691" max="7691" width="14.5546875" customWidth="1"/>
    <col min="7692" max="7692" width="15.109375" customWidth="1"/>
    <col min="7693" max="7693" width="17.109375" customWidth="1"/>
    <col min="7694" max="7694" width="15.6640625" customWidth="1"/>
    <col min="7695" max="7695" width="13.5546875" bestFit="1" customWidth="1"/>
    <col min="7940" max="7940" width="8.6640625" customWidth="1"/>
    <col min="7941" max="7941" width="53.44140625" customWidth="1"/>
    <col min="7942" max="7942" width="15.6640625" customWidth="1"/>
    <col min="7943" max="7943" width="15.88671875" customWidth="1"/>
    <col min="7944" max="7944" width="15.5546875" customWidth="1"/>
    <col min="7945" max="7945" width="17" customWidth="1"/>
    <col min="7946" max="7946" width="17.88671875" customWidth="1"/>
    <col min="7947" max="7947" width="14.5546875" customWidth="1"/>
    <col min="7948" max="7948" width="15.109375" customWidth="1"/>
    <col min="7949" max="7949" width="17.109375" customWidth="1"/>
    <col min="7950" max="7950" width="15.6640625" customWidth="1"/>
    <col min="7951" max="7951" width="13.5546875" bestFit="1" customWidth="1"/>
    <col min="8196" max="8196" width="8.6640625" customWidth="1"/>
    <col min="8197" max="8197" width="53.44140625" customWidth="1"/>
    <col min="8198" max="8198" width="15.6640625" customWidth="1"/>
    <col min="8199" max="8199" width="15.88671875" customWidth="1"/>
    <col min="8200" max="8200" width="15.5546875" customWidth="1"/>
    <col min="8201" max="8201" width="17" customWidth="1"/>
    <col min="8202" max="8202" width="17.88671875" customWidth="1"/>
    <col min="8203" max="8203" width="14.5546875" customWidth="1"/>
    <col min="8204" max="8204" width="15.109375" customWidth="1"/>
    <col min="8205" max="8205" width="17.109375" customWidth="1"/>
    <col min="8206" max="8206" width="15.6640625" customWidth="1"/>
    <col min="8207" max="8207" width="13.5546875" bestFit="1" customWidth="1"/>
    <col min="8452" max="8452" width="8.6640625" customWidth="1"/>
    <col min="8453" max="8453" width="53.44140625" customWidth="1"/>
    <col min="8454" max="8454" width="15.6640625" customWidth="1"/>
    <col min="8455" max="8455" width="15.88671875" customWidth="1"/>
    <col min="8456" max="8456" width="15.5546875" customWidth="1"/>
    <col min="8457" max="8457" width="17" customWidth="1"/>
    <col min="8458" max="8458" width="17.88671875" customWidth="1"/>
    <col min="8459" max="8459" width="14.5546875" customWidth="1"/>
    <col min="8460" max="8460" width="15.109375" customWidth="1"/>
    <col min="8461" max="8461" width="17.109375" customWidth="1"/>
    <col min="8462" max="8462" width="15.6640625" customWidth="1"/>
    <col min="8463" max="8463" width="13.5546875" bestFit="1" customWidth="1"/>
    <col min="8708" max="8708" width="8.6640625" customWidth="1"/>
    <col min="8709" max="8709" width="53.44140625" customWidth="1"/>
    <col min="8710" max="8710" width="15.6640625" customWidth="1"/>
    <col min="8711" max="8711" width="15.88671875" customWidth="1"/>
    <col min="8712" max="8712" width="15.5546875" customWidth="1"/>
    <col min="8713" max="8713" width="17" customWidth="1"/>
    <col min="8714" max="8714" width="17.88671875" customWidth="1"/>
    <col min="8715" max="8715" width="14.5546875" customWidth="1"/>
    <col min="8716" max="8716" width="15.109375" customWidth="1"/>
    <col min="8717" max="8717" width="17.109375" customWidth="1"/>
    <col min="8718" max="8718" width="15.6640625" customWidth="1"/>
    <col min="8719" max="8719" width="13.5546875" bestFit="1" customWidth="1"/>
    <col min="8964" max="8964" width="8.6640625" customWidth="1"/>
    <col min="8965" max="8965" width="53.44140625" customWidth="1"/>
    <col min="8966" max="8966" width="15.6640625" customWidth="1"/>
    <col min="8967" max="8967" width="15.88671875" customWidth="1"/>
    <col min="8968" max="8968" width="15.5546875" customWidth="1"/>
    <col min="8969" max="8969" width="17" customWidth="1"/>
    <col min="8970" max="8970" width="17.88671875" customWidth="1"/>
    <col min="8971" max="8971" width="14.5546875" customWidth="1"/>
    <col min="8972" max="8972" width="15.109375" customWidth="1"/>
    <col min="8973" max="8973" width="17.109375" customWidth="1"/>
    <col min="8974" max="8974" width="15.6640625" customWidth="1"/>
    <col min="8975" max="8975" width="13.5546875" bestFit="1" customWidth="1"/>
    <col min="9220" max="9220" width="8.6640625" customWidth="1"/>
    <col min="9221" max="9221" width="53.44140625" customWidth="1"/>
    <col min="9222" max="9222" width="15.6640625" customWidth="1"/>
    <col min="9223" max="9223" width="15.88671875" customWidth="1"/>
    <col min="9224" max="9224" width="15.5546875" customWidth="1"/>
    <col min="9225" max="9225" width="17" customWidth="1"/>
    <col min="9226" max="9226" width="17.88671875" customWidth="1"/>
    <col min="9227" max="9227" width="14.5546875" customWidth="1"/>
    <col min="9228" max="9228" width="15.109375" customWidth="1"/>
    <col min="9229" max="9229" width="17.109375" customWidth="1"/>
    <col min="9230" max="9230" width="15.6640625" customWidth="1"/>
    <col min="9231" max="9231" width="13.5546875" bestFit="1" customWidth="1"/>
    <col min="9476" max="9476" width="8.6640625" customWidth="1"/>
    <col min="9477" max="9477" width="53.44140625" customWidth="1"/>
    <col min="9478" max="9478" width="15.6640625" customWidth="1"/>
    <col min="9479" max="9479" width="15.88671875" customWidth="1"/>
    <col min="9480" max="9480" width="15.5546875" customWidth="1"/>
    <col min="9481" max="9481" width="17" customWidth="1"/>
    <col min="9482" max="9482" width="17.88671875" customWidth="1"/>
    <col min="9483" max="9483" width="14.5546875" customWidth="1"/>
    <col min="9484" max="9484" width="15.109375" customWidth="1"/>
    <col min="9485" max="9485" width="17.109375" customWidth="1"/>
    <col min="9486" max="9486" width="15.6640625" customWidth="1"/>
    <col min="9487" max="9487" width="13.5546875" bestFit="1" customWidth="1"/>
    <col min="9732" max="9732" width="8.6640625" customWidth="1"/>
    <col min="9733" max="9733" width="53.44140625" customWidth="1"/>
    <col min="9734" max="9734" width="15.6640625" customWidth="1"/>
    <col min="9735" max="9735" width="15.88671875" customWidth="1"/>
    <col min="9736" max="9736" width="15.5546875" customWidth="1"/>
    <col min="9737" max="9737" width="17" customWidth="1"/>
    <col min="9738" max="9738" width="17.88671875" customWidth="1"/>
    <col min="9739" max="9739" width="14.5546875" customWidth="1"/>
    <col min="9740" max="9740" width="15.109375" customWidth="1"/>
    <col min="9741" max="9741" width="17.109375" customWidth="1"/>
    <col min="9742" max="9742" width="15.6640625" customWidth="1"/>
    <col min="9743" max="9743" width="13.5546875" bestFit="1" customWidth="1"/>
    <col min="9988" max="9988" width="8.6640625" customWidth="1"/>
    <col min="9989" max="9989" width="53.44140625" customWidth="1"/>
    <col min="9990" max="9990" width="15.6640625" customWidth="1"/>
    <col min="9991" max="9991" width="15.88671875" customWidth="1"/>
    <col min="9992" max="9992" width="15.5546875" customWidth="1"/>
    <col min="9993" max="9993" width="17" customWidth="1"/>
    <col min="9994" max="9994" width="17.88671875" customWidth="1"/>
    <col min="9995" max="9995" width="14.5546875" customWidth="1"/>
    <col min="9996" max="9996" width="15.109375" customWidth="1"/>
    <col min="9997" max="9997" width="17.109375" customWidth="1"/>
    <col min="9998" max="9998" width="15.6640625" customWidth="1"/>
    <col min="9999" max="9999" width="13.5546875" bestFit="1" customWidth="1"/>
    <col min="10244" max="10244" width="8.6640625" customWidth="1"/>
    <col min="10245" max="10245" width="53.44140625" customWidth="1"/>
    <col min="10246" max="10246" width="15.6640625" customWidth="1"/>
    <col min="10247" max="10247" width="15.88671875" customWidth="1"/>
    <col min="10248" max="10248" width="15.5546875" customWidth="1"/>
    <col min="10249" max="10249" width="17" customWidth="1"/>
    <col min="10250" max="10250" width="17.88671875" customWidth="1"/>
    <col min="10251" max="10251" width="14.5546875" customWidth="1"/>
    <col min="10252" max="10252" width="15.109375" customWidth="1"/>
    <col min="10253" max="10253" width="17.109375" customWidth="1"/>
    <col min="10254" max="10254" width="15.6640625" customWidth="1"/>
    <col min="10255" max="10255" width="13.5546875" bestFit="1" customWidth="1"/>
    <col min="10500" max="10500" width="8.6640625" customWidth="1"/>
    <col min="10501" max="10501" width="53.44140625" customWidth="1"/>
    <col min="10502" max="10502" width="15.6640625" customWidth="1"/>
    <col min="10503" max="10503" width="15.88671875" customWidth="1"/>
    <col min="10504" max="10504" width="15.5546875" customWidth="1"/>
    <col min="10505" max="10505" width="17" customWidth="1"/>
    <col min="10506" max="10506" width="17.88671875" customWidth="1"/>
    <col min="10507" max="10507" width="14.5546875" customWidth="1"/>
    <col min="10508" max="10508" width="15.109375" customWidth="1"/>
    <col min="10509" max="10509" width="17.109375" customWidth="1"/>
    <col min="10510" max="10510" width="15.6640625" customWidth="1"/>
    <col min="10511" max="10511" width="13.5546875" bestFit="1" customWidth="1"/>
    <col min="10756" max="10756" width="8.6640625" customWidth="1"/>
    <col min="10757" max="10757" width="53.44140625" customWidth="1"/>
    <col min="10758" max="10758" width="15.6640625" customWidth="1"/>
    <col min="10759" max="10759" width="15.88671875" customWidth="1"/>
    <col min="10760" max="10760" width="15.5546875" customWidth="1"/>
    <col min="10761" max="10761" width="17" customWidth="1"/>
    <col min="10762" max="10762" width="17.88671875" customWidth="1"/>
    <col min="10763" max="10763" width="14.5546875" customWidth="1"/>
    <col min="10764" max="10764" width="15.109375" customWidth="1"/>
    <col min="10765" max="10765" width="17.109375" customWidth="1"/>
    <col min="10766" max="10766" width="15.6640625" customWidth="1"/>
    <col min="10767" max="10767" width="13.5546875" bestFit="1" customWidth="1"/>
    <col min="11012" max="11012" width="8.6640625" customWidth="1"/>
    <col min="11013" max="11013" width="53.44140625" customWidth="1"/>
    <col min="11014" max="11014" width="15.6640625" customWidth="1"/>
    <col min="11015" max="11015" width="15.88671875" customWidth="1"/>
    <col min="11016" max="11016" width="15.5546875" customWidth="1"/>
    <col min="11017" max="11017" width="17" customWidth="1"/>
    <col min="11018" max="11018" width="17.88671875" customWidth="1"/>
    <col min="11019" max="11019" width="14.5546875" customWidth="1"/>
    <col min="11020" max="11020" width="15.109375" customWidth="1"/>
    <col min="11021" max="11021" width="17.109375" customWidth="1"/>
    <col min="11022" max="11022" width="15.6640625" customWidth="1"/>
    <col min="11023" max="11023" width="13.5546875" bestFit="1" customWidth="1"/>
    <col min="11268" max="11268" width="8.6640625" customWidth="1"/>
    <col min="11269" max="11269" width="53.44140625" customWidth="1"/>
    <col min="11270" max="11270" width="15.6640625" customWidth="1"/>
    <col min="11271" max="11271" width="15.88671875" customWidth="1"/>
    <col min="11272" max="11272" width="15.5546875" customWidth="1"/>
    <col min="11273" max="11273" width="17" customWidth="1"/>
    <col min="11274" max="11274" width="17.88671875" customWidth="1"/>
    <col min="11275" max="11275" width="14.5546875" customWidth="1"/>
    <col min="11276" max="11276" width="15.109375" customWidth="1"/>
    <col min="11277" max="11277" width="17.109375" customWidth="1"/>
    <col min="11278" max="11278" width="15.6640625" customWidth="1"/>
    <col min="11279" max="11279" width="13.5546875" bestFit="1" customWidth="1"/>
    <col min="11524" max="11524" width="8.6640625" customWidth="1"/>
    <col min="11525" max="11525" width="53.44140625" customWidth="1"/>
    <col min="11526" max="11526" width="15.6640625" customWidth="1"/>
    <col min="11527" max="11527" width="15.88671875" customWidth="1"/>
    <col min="11528" max="11528" width="15.5546875" customWidth="1"/>
    <col min="11529" max="11529" width="17" customWidth="1"/>
    <col min="11530" max="11530" width="17.88671875" customWidth="1"/>
    <col min="11531" max="11531" width="14.5546875" customWidth="1"/>
    <col min="11532" max="11532" width="15.109375" customWidth="1"/>
    <col min="11533" max="11533" width="17.109375" customWidth="1"/>
    <col min="11534" max="11534" width="15.6640625" customWidth="1"/>
    <col min="11535" max="11535" width="13.5546875" bestFit="1" customWidth="1"/>
    <col min="11780" max="11780" width="8.6640625" customWidth="1"/>
    <col min="11781" max="11781" width="53.44140625" customWidth="1"/>
    <col min="11782" max="11782" width="15.6640625" customWidth="1"/>
    <col min="11783" max="11783" width="15.88671875" customWidth="1"/>
    <col min="11784" max="11784" width="15.5546875" customWidth="1"/>
    <col min="11785" max="11785" width="17" customWidth="1"/>
    <col min="11786" max="11786" width="17.88671875" customWidth="1"/>
    <col min="11787" max="11787" width="14.5546875" customWidth="1"/>
    <col min="11788" max="11788" width="15.109375" customWidth="1"/>
    <col min="11789" max="11789" width="17.109375" customWidth="1"/>
    <col min="11790" max="11790" width="15.6640625" customWidth="1"/>
    <col min="11791" max="11791" width="13.5546875" bestFit="1" customWidth="1"/>
    <col min="12036" max="12036" width="8.6640625" customWidth="1"/>
    <col min="12037" max="12037" width="53.44140625" customWidth="1"/>
    <col min="12038" max="12038" width="15.6640625" customWidth="1"/>
    <col min="12039" max="12039" width="15.88671875" customWidth="1"/>
    <col min="12040" max="12040" width="15.5546875" customWidth="1"/>
    <col min="12041" max="12041" width="17" customWidth="1"/>
    <col min="12042" max="12042" width="17.88671875" customWidth="1"/>
    <col min="12043" max="12043" width="14.5546875" customWidth="1"/>
    <col min="12044" max="12044" width="15.109375" customWidth="1"/>
    <col min="12045" max="12045" width="17.109375" customWidth="1"/>
    <col min="12046" max="12046" width="15.6640625" customWidth="1"/>
    <col min="12047" max="12047" width="13.5546875" bestFit="1" customWidth="1"/>
    <col min="12292" max="12292" width="8.6640625" customWidth="1"/>
    <col min="12293" max="12293" width="53.44140625" customWidth="1"/>
    <col min="12294" max="12294" width="15.6640625" customWidth="1"/>
    <col min="12295" max="12295" width="15.88671875" customWidth="1"/>
    <col min="12296" max="12296" width="15.5546875" customWidth="1"/>
    <col min="12297" max="12297" width="17" customWidth="1"/>
    <col min="12298" max="12298" width="17.88671875" customWidth="1"/>
    <col min="12299" max="12299" width="14.5546875" customWidth="1"/>
    <col min="12300" max="12300" width="15.109375" customWidth="1"/>
    <col min="12301" max="12301" width="17.109375" customWidth="1"/>
    <col min="12302" max="12302" width="15.6640625" customWidth="1"/>
    <col min="12303" max="12303" width="13.5546875" bestFit="1" customWidth="1"/>
    <col min="12548" max="12548" width="8.6640625" customWidth="1"/>
    <col min="12549" max="12549" width="53.44140625" customWidth="1"/>
    <col min="12550" max="12550" width="15.6640625" customWidth="1"/>
    <col min="12551" max="12551" width="15.88671875" customWidth="1"/>
    <col min="12552" max="12552" width="15.5546875" customWidth="1"/>
    <col min="12553" max="12553" width="17" customWidth="1"/>
    <col min="12554" max="12554" width="17.88671875" customWidth="1"/>
    <col min="12555" max="12555" width="14.5546875" customWidth="1"/>
    <col min="12556" max="12556" width="15.109375" customWidth="1"/>
    <col min="12557" max="12557" width="17.109375" customWidth="1"/>
    <col min="12558" max="12558" width="15.6640625" customWidth="1"/>
    <col min="12559" max="12559" width="13.5546875" bestFit="1" customWidth="1"/>
    <col min="12804" max="12804" width="8.6640625" customWidth="1"/>
    <col min="12805" max="12805" width="53.44140625" customWidth="1"/>
    <col min="12806" max="12806" width="15.6640625" customWidth="1"/>
    <col min="12807" max="12807" width="15.88671875" customWidth="1"/>
    <col min="12808" max="12808" width="15.5546875" customWidth="1"/>
    <col min="12809" max="12809" width="17" customWidth="1"/>
    <col min="12810" max="12810" width="17.88671875" customWidth="1"/>
    <col min="12811" max="12811" width="14.5546875" customWidth="1"/>
    <col min="12812" max="12812" width="15.109375" customWidth="1"/>
    <col min="12813" max="12813" width="17.109375" customWidth="1"/>
    <col min="12814" max="12814" width="15.6640625" customWidth="1"/>
    <col min="12815" max="12815" width="13.5546875" bestFit="1" customWidth="1"/>
    <col min="13060" max="13060" width="8.6640625" customWidth="1"/>
    <col min="13061" max="13061" width="53.44140625" customWidth="1"/>
    <col min="13062" max="13062" width="15.6640625" customWidth="1"/>
    <col min="13063" max="13063" width="15.88671875" customWidth="1"/>
    <col min="13064" max="13064" width="15.5546875" customWidth="1"/>
    <col min="13065" max="13065" width="17" customWidth="1"/>
    <col min="13066" max="13066" width="17.88671875" customWidth="1"/>
    <col min="13067" max="13067" width="14.5546875" customWidth="1"/>
    <col min="13068" max="13068" width="15.109375" customWidth="1"/>
    <col min="13069" max="13069" width="17.109375" customWidth="1"/>
    <col min="13070" max="13070" width="15.6640625" customWidth="1"/>
    <col min="13071" max="13071" width="13.5546875" bestFit="1" customWidth="1"/>
    <col min="13316" max="13316" width="8.6640625" customWidth="1"/>
    <col min="13317" max="13317" width="53.44140625" customWidth="1"/>
    <col min="13318" max="13318" width="15.6640625" customWidth="1"/>
    <col min="13319" max="13319" width="15.88671875" customWidth="1"/>
    <col min="13320" max="13320" width="15.5546875" customWidth="1"/>
    <col min="13321" max="13321" width="17" customWidth="1"/>
    <col min="13322" max="13322" width="17.88671875" customWidth="1"/>
    <col min="13323" max="13323" width="14.5546875" customWidth="1"/>
    <col min="13324" max="13324" width="15.109375" customWidth="1"/>
    <col min="13325" max="13325" width="17.109375" customWidth="1"/>
    <col min="13326" max="13326" width="15.6640625" customWidth="1"/>
    <col min="13327" max="13327" width="13.5546875" bestFit="1" customWidth="1"/>
    <col min="13572" max="13572" width="8.6640625" customWidth="1"/>
    <col min="13573" max="13573" width="53.44140625" customWidth="1"/>
    <col min="13574" max="13574" width="15.6640625" customWidth="1"/>
    <col min="13575" max="13575" width="15.88671875" customWidth="1"/>
    <col min="13576" max="13576" width="15.5546875" customWidth="1"/>
    <col min="13577" max="13577" width="17" customWidth="1"/>
    <col min="13578" max="13578" width="17.88671875" customWidth="1"/>
    <col min="13579" max="13579" width="14.5546875" customWidth="1"/>
    <col min="13580" max="13580" width="15.109375" customWidth="1"/>
    <col min="13581" max="13581" width="17.109375" customWidth="1"/>
    <col min="13582" max="13582" width="15.6640625" customWidth="1"/>
    <col min="13583" max="13583" width="13.5546875" bestFit="1" customWidth="1"/>
    <col min="13828" max="13828" width="8.6640625" customWidth="1"/>
    <col min="13829" max="13829" width="53.44140625" customWidth="1"/>
    <col min="13830" max="13830" width="15.6640625" customWidth="1"/>
    <col min="13831" max="13831" width="15.88671875" customWidth="1"/>
    <col min="13832" max="13832" width="15.5546875" customWidth="1"/>
    <col min="13833" max="13833" width="17" customWidth="1"/>
    <col min="13834" max="13834" width="17.88671875" customWidth="1"/>
    <col min="13835" max="13835" width="14.5546875" customWidth="1"/>
    <col min="13836" max="13836" width="15.109375" customWidth="1"/>
    <col min="13837" max="13837" width="17.109375" customWidth="1"/>
    <col min="13838" max="13838" width="15.6640625" customWidth="1"/>
    <col min="13839" max="13839" width="13.5546875" bestFit="1" customWidth="1"/>
    <col min="14084" max="14084" width="8.6640625" customWidth="1"/>
    <col min="14085" max="14085" width="53.44140625" customWidth="1"/>
    <col min="14086" max="14086" width="15.6640625" customWidth="1"/>
    <col min="14087" max="14087" width="15.88671875" customWidth="1"/>
    <col min="14088" max="14088" width="15.5546875" customWidth="1"/>
    <col min="14089" max="14089" width="17" customWidth="1"/>
    <col min="14090" max="14090" width="17.88671875" customWidth="1"/>
    <col min="14091" max="14091" width="14.5546875" customWidth="1"/>
    <col min="14092" max="14092" width="15.109375" customWidth="1"/>
    <col min="14093" max="14093" width="17.109375" customWidth="1"/>
    <col min="14094" max="14094" width="15.6640625" customWidth="1"/>
    <col min="14095" max="14095" width="13.5546875" bestFit="1" customWidth="1"/>
    <col min="14340" max="14340" width="8.6640625" customWidth="1"/>
    <col min="14341" max="14341" width="53.44140625" customWidth="1"/>
    <col min="14342" max="14342" width="15.6640625" customWidth="1"/>
    <col min="14343" max="14343" width="15.88671875" customWidth="1"/>
    <col min="14344" max="14344" width="15.5546875" customWidth="1"/>
    <col min="14345" max="14345" width="17" customWidth="1"/>
    <col min="14346" max="14346" width="17.88671875" customWidth="1"/>
    <col min="14347" max="14347" width="14.5546875" customWidth="1"/>
    <col min="14348" max="14348" width="15.109375" customWidth="1"/>
    <col min="14349" max="14349" width="17.109375" customWidth="1"/>
    <col min="14350" max="14350" width="15.6640625" customWidth="1"/>
    <col min="14351" max="14351" width="13.5546875" bestFit="1" customWidth="1"/>
    <col min="14596" max="14596" width="8.6640625" customWidth="1"/>
    <col min="14597" max="14597" width="53.44140625" customWidth="1"/>
    <col min="14598" max="14598" width="15.6640625" customWidth="1"/>
    <col min="14599" max="14599" width="15.88671875" customWidth="1"/>
    <col min="14600" max="14600" width="15.5546875" customWidth="1"/>
    <col min="14601" max="14601" width="17" customWidth="1"/>
    <col min="14602" max="14602" width="17.88671875" customWidth="1"/>
    <col min="14603" max="14603" width="14.5546875" customWidth="1"/>
    <col min="14604" max="14604" width="15.109375" customWidth="1"/>
    <col min="14605" max="14605" width="17.109375" customWidth="1"/>
    <col min="14606" max="14606" width="15.6640625" customWidth="1"/>
    <col min="14607" max="14607" width="13.5546875" bestFit="1" customWidth="1"/>
    <col min="14852" max="14852" width="8.6640625" customWidth="1"/>
    <col min="14853" max="14853" width="53.44140625" customWidth="1"/>
    <col min="14854" max="14854" width="15.6640625" customWidth="1"/>
    <col min="14855" max="14855" width="15.88671875" customWidth="1"/>
    <col min="14856" max="14856" width="15.5546875" customWidth="1"/>
    <col min="14857" max="14857" width="17" customWidth="1"/>
    <col min="14858" max="14858" width="17.88671875" customWidth="1"/>
    <col min="14859" max="14859" width="14.5546875" customWidth="1"/>
    <col min="14860" max="14860" width="15.109375" customWidth="1"/>
    <col min="14861" max="14861" width="17.109375" customWidth="1"/>
    <col min="14862" max="14862" width="15.6640625" customWidth="1"/>
    <col min="14863" max="14863" width="13.5546875" bestFit="1" customWidth="1"/>
    <col min="15108" max="15108" width="8.6640625" customWidth="1"/>
    <col min="15109" max="15109" width="53.44140625" customWidth="1"/>
    <col min="15110" max="15110" width="15.6640625" customWidth="1"/>
    <col min="15111" max="15111" width="15.88671875" customWidth="1"/>
    <col min="15112" max="15112" width="15.5546875" customWidth="1"/>
    <col min="15113" max="15113" width="17" customWidth="1"/>
    <col min="15114" max="15114" width="17.88671875" customWidth="1"/>
    <col min="15115" max="15115" width="14.5546875" customWidth="1"/>
    <col min="15116" max="15116" width="15.109375" customWidth="1"/>
    <col min="15117" max="15117" width="17.109375" customWidth="1"/>
    <col min="15118" max="15118" width="15.6640625" customWidth="1"/>
    <col min="15119" max="15119" width="13.5546875" bestFit="1" customWidth="1"/>
    <col min="15364" max="15364" width="8.6640625" customWidth="1"/>
    <col min="15365" max="15365" width="53.44140625" customWidth="1"/>
    <col min="15366" max="15366" width="15.6640625" customWidth="1"/>
    <col min="15367" max="15367" width="15.88671875" customWidth="1"/>
    <col min="15368" max="15368" width="15.5546875" customWidth="1"/>
    <col min="15369" max="15369" width="17" customWidth="1"/>
    <col min="15370" max="15370" width="17.88671875" customWidth="1"/>
    <col min="15371" max="15371" width="14.5546875" customWidth="1"/>
    <col min="15372" max="15372" width="15.109375" customWidth="1"/>
    <col min="15373" max="15373" width="17.109375" customWidth="1"/>
    <col min="15374" max="15374" width="15.6640625" customWidth="1"/>
    <col min="15375" max="15375" width="13.5546875" bestFit="1" customWidth="1"/>
    <col min="15620" max="15620" width="8.6640625" customWidth="1"/>
    <col min="15621" max="15621" width="53.44140625" customWidth="1"/>
    <col min="15622" max="15622" width="15.6640625" customWidth="1"/>
    <col min="15623" max="15623" width="15.88671875" customWidth="1"/>
    <col min="15624" max="15624" width="15.5546875" customWidth="1"/>
    <col min="15625" max="15625" width="17" customWidth="1"/>
    <col min="15626" max="15626" width="17.88671875" customWidth="1"/>
    <col min="15627" max="15627" width="14.5546875" customWidth="1"/>
    <col min="15628" max="15628" width="15.109375" customWidth="1"/>
    <col min="15629" max="15629" width="17.109375" customWidth="1"/>
    <col min="15630" max="15630" width="15.6640625" customWidth="1"/>
    <col min="15631" max="15631" width="13.5546875" bestFit="1" customWidth="1"/>
    <col min="15876" max="15876" width="8.6640625" customWidth="1"/>
    <col min="15877" max="15877" width="53.44140625" customWidth="1"/>
    <col min="15878" max="15878" width="15.6640625" customWidth="1"/>
    <col min="15879" max="15879" width="15.88671875" customWidth="1"/>
    <col min="15880" max="15880" width="15.5546875" customWidth="1"/>
    <col min="15881" max="15881" width="17" customWidth="1"/>
    <col min="15882" max="15882" width="17.88671875" customWidth="1"/>
    <col min="15883" max="15883" width="14.5546875" customWidth="1"/>
    <col min="15884" max="15884" width="15.109375" customWidth="1"/>
    <col min="15885" max="15885" width="17.109375" customWidth="1"/>
    <col min="15886" max="15886" width="15.6640625" customWidth="1"/>
    <col min="15887" max="15887" width="13.5546875" bestFit="1" customWidth="1"/>
    <col min="16132" max="16132" width="8.6640625" customWidth="1"/>
    <col min="16133" max="16133" width="53.44140625" customWidth="1"/>
    <col min="16134" max="16134" width="15.6640625" customWidth="1"/>
    <col min="16135" max="16135" width="15.88671875" customWidth="1"/>
    <col min="16136" max="16136" width="15.5546875" customWidth="1"/>
    <col min="16137" max="16137" width="17" customWidth="1"/>
    <col min="16138" max="16138" width="17.88671875" customWidth="1"/>
    <col min="16139" max="16139" width="14.5546875" customWidth="1"/>
    <col min="16140" max="16140" width="15.109375" customWidth="1"/>
    <col min="16141" max="16141" width="17.109375" customWidth="1"/>
    <col min="16142" max="16142" width="15.6640625" customWidth="1"/>
    <col min="16143" max="16143" width="13.5546875" bestFit="1" customWidth="1"/>
  </cols>
  <sheetData>
    <row r="1" spans="1:19" ht="15.6" x14ac:dyDescent="0.3">
      <c r="K1" s="524"/>
      <c r="L1" s="524"/>
      <c r="M1" s="524"/>
      <c r="N1" s="524"/>
    </row>
    <row r="3" spans="1:19" ht="16.8" x14ac:dyDescent="0.3">
      <c r="A3" s="519" t="s">
        <v>827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</row>
    <row r="4" spans="1:19" ht="16.8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255"/>
      <c r="M4" s="180"/>
      <c r="N4" s="180"/>
    </row>
    <row r="5" spans="1:19" ht="16.8" x14ac:dyDescent="0.3">
      <c r="A5" s="511" t="s">
        <v>799</v>
      </c>
      <c r="B5" s="511"/>
      <c r="C5" s="511"/>
      <c r="D5" s="511"/>
      <c r="E5" s="180">
        <f>25.7+698.37059</f>
        <v>724.07059000000004</v>
      </c>
      <c r="F5" s="180"/>
      <c r="G5" s="180"/>
      <c r="H5" s="180"/>
      <c r="I5" s="180"/>
      <c r="J5" s="180"/>
      <c r="K5" s="180"/>
      <c r="L5" s="255"/>
      <c r="M5" s="180"/>
      <c r="N5" s="180"/>
    </row>
    <row r="6" spans="1:19" ht="16.8" x14ac:dyDescent="0.3">
      <c r="A6" s="523" t="s">
        <v>824</v>
      </c>
      <c r="B6" s="523"/>
      <c r="C6" s="523"/>
      <c r="D6" s="523"/>
      <c r="E6" s="326">
        <f>E5+G13-G27</f>
        <v>0</v>
      </c>
      <c r="F6" s="180"/>
      <c r="G6" s="180"/>
      <c r="H6" s="180"/>
      <c r="I6" s="180"/>
      <c r="J6" s="180"/>
      <c r="K6" s="180"/>
      <c r="L6" s="255"/>
      <c r="M6" s="180"/>
      <c r="N6" s="180"/>
    </row>
    <row r="7" spans="1:19" ht="16.8" x14ac:dyDescent="0.3">
      <c r="A7" s="519" t="s">
        <v>709</v>
      </c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</row>
    <row r="8" spans="1:19" ht="16.8" x14ac:dyDescent="0.3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255"/>
      <c r="M8" s="180"/>
      <c r="N8" s="180"/>
    </row>
    <row r="9" spans="1:19" s="1" customFormat="1" ht="15" customHeight="1" x14ac:dyDescent="0.3">
      <c r="A9" s="513" t="s">
        <v>710</v>
      </c>
      <c r="B9" s="513" t="s">
        <v>711</v>
      </c>
      <c r="C9" s="525" t="s">
        <v>804</v>
      </c>
      <c r="D9" s="525"/>
      <c r="E9" s="525"/>
      <c r="F9" s="525"/>
      <c r="G9" s="525" t="s">
        <v>1141</v>
      </c>
      <c r="H9" s="525"/>
      <c r="I9" s="525"/>
      <c r="J9" s="525"/>
      <c r="K9" s="525" t="s">
        <v>823</v>
      </c>
      <c r="L9" s="525"/>
      <c r="M9" s="525"/>
      <c r="N9" s="525"/>
    </row>
    <row r="10" spans="1:19" s="1" customFormat="1" ht="18.75" customHeight="1" x14ac:dyDescent="0.3">
      <c r="A10" s="513"/>
      <c r="B10" s="513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</row>
    <row r="11" spans="1:19" s="1" customFormat="1" ht="15.6" x14ac:dyDescent="0.3">
      <c r="A11" s="513"/>
      <c r="B11" s="513"/>
      <c r="C11" s="514" t="s">
        <v>561</v>
      </c>
      <c r="D11" s="520" t="s">
        <v>712</v>
      </c>
      <c r="E11" s="521"/>
      <c r="F11" s="522"/>
      <c r="G11" s="514" t="s">
        <v>561</v>
      </c>
      <c r="H11" s="520" t="s">
        <v>712</v>
      </c>
      <c r="I11" s="521"/>
      <c r="J11" s="522"/>
      <c r="K11" s="514" t="s">
        <v>561</v>
      </c>
      <c r="L11" s="520" t="s">
        <v>712</v>
      </c>
      <c r="M11" s="521"/>
      <c r="N11" s="522"/>
    </row>
    <row r="12" spans="1:19" s="1" customFormat="1" ht="46.8" x14ac:dyDescent="0.3">
      <c r="A12" s="513"/>
      <c r="B12" s="513"/>
      <c r="C12" s="515"/>
      <c r="D12" s="181" t="s">
        <v>713</v>
      </c>
      <c r="E12" s="182" t="s">
        <v>714</v>
      </c>
      <c r="F12" s="182" t="s">
        <v>715</v>
      </c>
      <c r="G12" s="515"/>
      <c r="H12" s="181" t="s">
        <v>713</v>
      </c>
      <c r="I12" s="182" t="s">
        <v>714</v>
      </c>
      <c r="J12" s="182" t="s">
        <v>715</v>
      </c>
      <c r="K12" s="515"/>
      <c r="L12" s="256" t="s">
        <v>714</v>
      </c>
      <c r="M12" s="182" t="s">
        <v>714</v>
      </c>
      <c r="N12" s="182" t="s">
        <v>715</v>
      </c>
    </row>
    <row r="13" spans="1:19" s="1" customFormat="1" ht="15.6" x14ac:dyDescent="0.3">
      <c r="A13" s="183" t="s">
        <v>716</v>
      </c>
      <c r="B13" s="184" t="s">
        <v>717</v>
      </c>
      <c r="C13" s="185">
        <f>SUM(C15:C19)</f>
        <v>347199.52899999998</v>
      </c>
      <c r="D13" s="185">
        <f t="shared" ref="D13:N13" si="0">SUM(D15:D19)</f>
        <v>250527.87560999999</v>
      </c>
      <c r="E13" s="185">
        <f t="shared" si="0"/>
        <v>36981.661480000002</v>
      </c>
      <c r="F13" s="185">
        <f>SUM(F15:F19)</f>
        <v>59689.991909999997</v>
      </c>
      <c r="G13" s="185">
        <f t="shared" si="0"/>
        <v>62538.710009999995</v>
      </c>
      <c r="H13" s="185">
        <f t="shared" si="0"/>
        <v>44465.8007</v>
      </c>
      <c r="I13" s="185">
        <f t="shared" si="0"/>
        <v>3472.7417</v>
      </c>
      <c r="J13" s="185">
        <f t="shared" si="0"/>
        <v>14600.16761</v>
      </c>
      <c r="K13" s="185">
        <f t="shared" si="0"/>
        <v>284660.81899</v>
      </c>
      <c r="L13" s="185">
        <f t="shared" si="0"/>
        <v>206062.07491</v>
      </c>
      <c r="M13" s="185">
        <f t="shared" si="0"/>
        <v>33508.919780000004</v>
      </c>
      <c r="N13" s="185">
        <f t="shared" si="0"/>
        <v>45089.8243</v>
      </c>
    </row>
    <row r="14" spans="1:19" s="1" customFormat="1" ht="16.8" x14ac:dyDescent="0.3">
      <c r="A14" s="183"/>
      <c r="B14" s="184" t="s">
        <v>718</v>
      </c>
      <c r="C14" s="186"/>
      <c r="D14" s="186"/>
      <c r="E14" s="186"/>
      <c r="F14" s="186"/>
      <c r="G14" s="186"/>
      <c r="H14" s="186"/>
      <c r="I14" s="186"/>
      <c r="J14" s="186"/>
      <c r="K14" s="186"/>
      <c r="L14" s="317"/>
      <c r="M14" s="186"/>
      <c r="N14" s="187"/>
    </row>
    <row r="15" spans="1:19" s="1" customFormat="1" ht="81.75" customHeight="1" x14ac:dyDescent="0.3">
      <c r="A15" s="183" t="s">
        <v>719</v>
      </c>
      <c r="B15" s="188" t="s">
        <v>720</v>
      </c>
      <c r="C15" s="189">
        <f>SUM(E15:F15)</f>
        <v>27676.7</v>
      </c>
      <c r="D15" s="190">
        <v>0</v>
      </c>
      <c r="E15" s="187">
        <v>0</v>
      </c>
      <c r="F15" s="190">
        <v>27676.7</v>
      </c>
      <c r="G15" s="189">
        <f>SUM(I15:J15)</f>
        <v>6063.52405</v>
      </c>
      <c r="H15" s="190">
        <v>0</v>
      </c>
      <c r="I15" s="187">
        <v>0</v>
      </c>
      <c r="J15" s="190">
        <v>6063.52405</v>
      </c>
      <c r="K15" s="185">
        <f>SUM(M15:N15)</f>
        <v>21613.175950000001</v>
      </c>
      <c r="L15" s="327">
        <f t="shared" ref="L15:L19" si="1">D15-H15</f>
        <v>0</v>
      </c>
      <c r="M15" s="191">
        <f t="shared" ref="M15:M19" si="2">E15-I15</f>
        <v>0</v>
      </c>
      <c r="N15" s="191">
        <f t="shared" ref="N15:N19" si="3">F15-J15</f>
        <v>21613.175950000001</v>
      </c>
    </row>
    <row r="16" spans="1:19" s="1" customFormat="1" ht="73.5" customHeight="1" x14ac:dyDescent="0.3">
      <c r="A16" s="183" t="s">
        <v>721</v>
      </c>
      <c r="B16" s="188" t="s">
        <v>722</v>
      </c>
      <c r="C16" s="189">
        <f>SUM(E16:F16)</f>
        <v>24383</v>
      </c>
      <c r="D16" s="190">
        <v>0</v>
      </c>
      <c r="E16" s="190">
        <v>24383</v>
      </c>
      <c r="F16" s="190">
        <v>0</v>
      </c>
      <c r="G16" s="189">
        <f>SUM(I16:J16)</f>
        <v>3472.7417</v>
      </c>
      <c r="H16" s="190">
        <v>0</v>
      </c>
      <c r="I16" s="187">
        <v>3472.7417</v>
      </c>
      <c r="J16" s="187">
        <v>0</v>
      </c>
      <c r="K16" s="185">
        <f>SUM(M16:N16)</f>
        <v>20910.258300000001</v>
      </c>
      <c r="L16" s="327">
        <f t="shared" si="1"/>
        <v>0</v>
      </c>
      <c r="M16" s="187">
        <f t="shared" si="2"/>
        <v>20910.258300000001</v>
      </c>
      <c r="N16" s="191">
        <f t="shared" si="3"/>
        <v>0</v>
      </c>
      <c r="Q16" s="192"/>
      <c r="R16" s="192"/>
      <c r="S16" s="192"/>
    </row>
    <row r="17" spans="1:14" s="1" customFormat="1" ht="55.5" customHeight="1" x14ac:dyDescent="0.3">
      <c r="A17" s="183" t="s">
        <v>723</v>
      </c>
      <c r="B17" s="188" t="s">
        <v>724</v>
      </c>
      <c r="C17" s="189">
        <f>SUM(D17:F17)</f>
        <v>260966.53709</v>
      </c>
      <c r="D17" s="190">
        <v>250527.87560999999</v>
      </c>
      <c r="E17" s="190">
        <v>10438.661480000001</v>
      </c>
      <c r="F17" s="190">
        <v>0</v>
      </c>
      <c r="G17" s="189">
        <f>SUM(H17:J17)</f>
        <v>44465.8007</v>
      </c>
      <c r="H17" s="190">
        <v>44465.8007</v>
      </c>
      <c r="I17" s="190">
        <v>0</v>
      </c>
      <c r="J17" s="190">
        <v>0</v>
      </c>
      <c r="K17" s="185">
        <f>L17+M17+N17</f>
        <v>216500.73639000001</v>
      </c>
      <c r="L17" s="327">
        <f t="shared" si="1"/>
        <v>206062.07491</v>
      </c>
      <c r="M17" s="191">
        <f t="shared" si="2"/>
        <v>10438.661480000001</v>
      </c>
      <c r="N17" s="191">
        <f t="shared" si="3"/>
        <v>0</v>
      </c>
    </row>
    <row r="18" spans="1:14" s="1" customFormat="1" ht="55.5" customHeight="1" x14ac:dyDescent="0.3">
      <c r="A18" s="183" t="s">
        <v>725</v>
      </c>
      <c r="B18" s="188" t="s">
        <v>726</v>
      </c>
      <c r="C18" s="189">
        <f>SUM(D18:F18)</f>
        <v>2160</v>
      </c>
      <c r="D18" s="190"/>
      <c r="E18" s="190">
        <v>2160</v>
      </c>
      <c r="F18" s="190"/>
      <c r="G18" s="189">
        <f>SUM(H18:J18)</f>
        <v>0</v>
      </c>
      <c r="H18" s="190"/>
      <c r="I18" s="190"/>
      <c r="J18" s="190"/>
      <c r="K18" s="185">
        <f>SUM(M18:N18)</f>
        <v>2160</v>
      </c>
      <c r="L18" s="327">
        <f t="shared" si="1"/>
        <v>0</v>
      </c>
      <c r="M18" s="191">
        <f t="shared" si="2"/>
        <v>2160</v>
      </c>
      <c r="N18" s="191">
        <f t="shared" si="3"/>
        <v>0</v>
      </c>
    </row>
    <row r="19" spans="1:14" s="1" customFormat="1" ht="24" customHeight="1" x14ac:dyDescent="0.3">
      <c r="A19" s="183" t="s">
        <v>727</v>
      </c>
      <c r="B19" s="188" t="s">
        <v>728</v>
      </c>
      <c r="C19" s="189">
        <f>F19</f>
        <v>32013.29191</v>
      </c>
      <c r="D19" s="189">
        <v>0</v>
      </c>
      <c r="E19" s="190">
        <v>0</v>
      </c>
      <c r="F19" s="190">
        <v>32013.29191</v>
      </c>
      <c r="G19" s="189">
        <f>SUM(I19:J19)</f>
        <v>8536.6435600000004</v>
      </c>
      <c r="H19" s="189">
        <v>0</v>
      </c>
      <c r="I19" s="190">
        <v>0</v>
      </c>
      <c r="J19" s="190">
        <f>J27-J15-724.07059</f>
        <v>8536.6435600000004</v>
      </c>
      <c r="K19" s="185">
        <f>SUM(M19:N19)</f>
        <v>23476.648349999999</v>
      </c>
      <c r="L19" s="327">
        <f t="shared" si="1"/>
        <v>0</v>
      </c>
      <c r="M19" s="191">
        <f t="shared" si="2"/>
        <v>0</v>
      </c>
      <c r="N19" s="190">
        <f t="shared" si="3"/>
        <v>23476.648349999999</v>
      </c>
    </row>
    <row r="20" spans="1:14" s="1" customFormat="1" ht="15.6" x14ac:dyDescent="0.3">
      <c r="A20" s="193"/>
      <c r="B20" s="194"/>
      <c r="C20" s="195"/>
      <c r="D20" s="195"/>
      <c r="E20" s="196"/>
      <c r="F20" s="196"/>
      <c r="G20" s="195"/>
      <c r="H20" s="195"/>
      <c r="I20" s="196"/>
      <c r="J20" s="196"/>
      <c r="K20" s="197"/>
      <c r="L20" s="197"/>
      <c r="M20" s="198"/>
      <c r="N20" s="198"/>
    </row>
    <row r="21" spans="1:14" s="1" customFormat="1" ht="15.6" x14ac:dyDescent="0.3">
      <c r="A21" s="512" t="s">
        <v>729</v>
      </c>
      <c r="B21" s="512"/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</row>
    <row r="22" spans="1:14" ht="16.8" x14ac:dyDescent="0.3">
      <c r="A22" s="199"/>
      <c r="B22" s="199"/>
      <c r="C22" s="326"/>
      <c r="D22" s="180"/>
      <c r="E22" s="180"/>
      <c r="F22" s="326"/>
      <c r="G22" s="180"/>
      <c r="H22" s="180"/>
      <c r="I22" s="180"/>
      <c r="J22" s="180"/>
    </row>
    <row r="23" spans="1:14" ht="15" customHeight="1" x14ac:dyDescent="0.3">
      <c r="A23" s="513" t="s">
        <v>710</v>
      </c>
      <c r="B23" s="513" t="s">
        <v>730</v>
      </c>
      <c r="C23" s="525" t="s">
        <v>804</v>
      </c>
      <c r="D23" s="525"/>
      <c r="E23" s="525"/>
      <c r="F23" s="525"/>
      <c r="G23" s="525" t="s">
        <v>822</v>
      </c>
      <c r="H23" s="525"/>
      <c r="I23" s="525"/>
      <c r="J23" s="525"/>
      <c r="K23" s="525" t="s">
        <v>823</v>
      </c>
      <c r="L23" s="525"/>
      <c r="M23" s="525"/>
      <c r="N23" s="525"/>
    </row>
    <row r="24" spans="1:14" ht="28.5" customHeight="1" x14ac:dyDescent="0.3">
      <c r="A24" s="513"/>
      <c r="B24" s="513"/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</row>
    <row r="25" spans="1:14" ht="15.6" x14ac:dyDescent="0.3">
      <c r="A25" s="513"/>
      <c r="B25" s="513"/>
      <c r="C25" s="514" t="s">
        <v>561</v>
      </c>
      <c r="D25" s="516" t="s">
        <v>712</v>
      </c>
      <c r="E25" s="517"/>
      <c r="F25" s="518"/>
      <c r="G25" s="514" t="s">
        <v>561</v>
      </c>
      <c r="H25" s="516" t="s">
        <v>712</v>
      </c>
      <c r="I25" s="517"/>
      <c r="J25" s="518"/>
      <c r="K25" s="514" t="s">
        <v>561</v>
      </c>
      <c r="L25" s="520" t="s">
        <v>712</v>
      </c>
      <c r="M25" s="521"/>
      <c r="N25" s="522"/>
    </row>
    <row r="26" spans="1:14" ht="46.8" x14ac:dyDescent="0.3">
      <c r="A26" s="513"/>
      <c r="B26" s="513"/>
      <c r="C26" s="515"/>
      <c r="D26" s="181" t="s">
        <v>713</v>
      </c>
      <c r="E26" s="182" t="s">
        <v>714</v>
      </c>
      <c r="F26" s="182" t="s">
        <v>715</v>
      </c>
      <c r="G26" s="515"/>
      <c r="H26" s="181" t="s">
        <v>713</v>
      </c>
      <c r="I26" s="182" t="s">
        <v>714</v>
      </c>
      <c r="J26" s="182" t="s">
        <v>715</v>
      </c>
      <c r="K26" s="515"/>
      <c r="L26" s="257" t="s">
        <v>713</v>
      </c>
      <c r="M26" s="182" t="s">
        <v>714</v>
      </c>
      <c r="N26" s="182" t="s">
        <v>715</v>
      </c>
    </row>
    <row r="27" spans="1:14" ht="48" customHeight="1" x14ac:dyDescent="0.3">
      <c r="A27" s="200" t="s">
        <v>716</v>
      </c>
      <c r="B27" s="201" t="s">
        <v>731</v>
      </c>
      <c r="C27" s="202">
        <f t="shared" ref="C27:J27" si="4">C28+C87</f>
        <v>347923.59959</v>
      </c>
      <c r="D27" s="202">
        <f t="shared" si="4"/>
        <v>250527.87560999999</v>
      </c>
      <c r="E27" s="202">
        <f t="shared" si="4"/>
        <v>36981.661480000002</v>
      </c>
      <c r="F27" s="202">
        <f t="shared" si="4"/>
        <v>60414.062499999985</v>
      </c>
      <c r="G27" s="202">
        <f t="shared" si="4"/>
        <v>63262.780599999998</v>
      </c>
      <c r="H27" s="202">
        <f t="shared" si="4"/>
        <v>44465.8007</v>
      </c>
      <c r="I27" s="202">
        <f t="shared" si="4"/>
        <v>3472.7417</v>
      </c>
      <c r="J27" s="202">
        <f t="shared" si="4"/>
        <v>15324.2382</v>
      </c>
      <c r="K27" s="202">
        <f>K28+K87</f>
        <v>284660.81899</v>
      </c>
      <c r="L27" s="318">
        <f>D27-H27</f>
        <v>206062.07491</v>
      </c>
      <c r="M27" s="202">
        <f>E27-I27</f>
        <v>33508.919780000004</v>
      </c>
      <c r="N27" s="202">
        <f>F27-J27</f>
        <v>45089.824299999986</v>
      </c>
    </row>
    <row r="28" spans="1:14" s="206" customFormat="1" ht="31.2" x14ac:dyDescent="0.3">
      <c r="A28" s="203" t="s">
        <v>719</v>
      </c>
      <c r="B28" s="204" t="s">
        <v>732</v>
      </c>
      <c r="C28" s="205">
        <f>C29+C33+C78+C80+C31+C83</f>
        <v>343986.59959</v>
      </c>
      <c r="D28" s="205">
        <f>D29+D33+D78+D80+D31</f>
        <v>250527.87560999999</v>
      </c>
      <c r="E28" s="205">
        <f>E29+E33+E78+E80+E31</f>
        <v>34821.661480000002</v>
      </c>
      <c r="F28" s="205">
        <f>F29+F33+F78+F80+F31+F83</f>
        <v>58637.062499999985</v>
      </c>
      <c r="G28" s="205">
        <f t="shared" ref="G28:J28" si="5">G29+G33+G78+G80+G31</f>
        <v>63262.780599999998</v>
      </c>
      <c r="H28" s="205">
        <f t="shared" si="5"/>
        <v>44465.8007</v>
      </c>
      <c r="I28" s="205">
        <f t="shared" si="5"/>
        <v>3472.7417</v>
      </c>
      <c r="J28" s="205">
        <f t="shared" si="5"/>
        <v>15324.2382</v>
      </c>
      <c r="K28" s="205">
        <f>K29+K33+K78+K80+K31+K83</f>
        <v>280723.81899</v>
      </c>
      <c r="L28" s="319">
        <f t="shared" ref="L28:L91" si="6">D28-H28</f>
        <v>206062.07491</v>
      </c>
      <c r="M28" s="205">
        <f t="shared" ref="M28:M91" si="7">E28-I28</f>
        <v>31348.919780000004</v>
      </c>
      <c r="N28" s="205">
        <f t="shared" ref="N28:N91" si="8">F28-J28</f>
        <v>43312.824299999986</v>
      </c>
    </row>
    <row r="29" spans="1:14" s="210" customFormat="1" ht="46.8" x14ac:dyDescent="0.3">
      <c r="A29" s="207" t="s">
        <v>733</v>
      </c>
      <c r="B29" s="208" t="s">
        <v>734</v>
      </c>
      <c r="C29" s="209">
        <f>C30</f>
        <v>1127.5999999999999</v>
      </c>
      <c r="D29" s="209">
        <f t="shared" ref="D29:K29" si="9">D30</f>
        <v>0</v>
      </c>
      <c r="E29" s="209">
        <f t="shared" si="9"/>
        <v>0</v>
      </c>
      <c r="F29" s="209">
        <f t="shared" si="9"/>
        <v>1127.5999999999999</v>
      </c>
      <c r="G29" s="209">
        <f t="shared" si="9"/>
        <v>0</v>
      </c>
      <c r="H29" s="209">
        <f t="shared" si="9"/>
        <v>0</v>
      </c>
      <c r="I29" s="209">
        <f t="shared" si="9"/>
        <v>0</v>
      </c>
      <c r="J29" s="209">
        <f t="shared" si="9"/>
        <v>0</v>
      </c>
      <c r="K29" s="209">
        <f t="shared" si="9"/>
        <v>1127.5999999999999</v>
      </c>
      <c r="L29" s="320">
        <f t="shared" si="6"/>
        <v>0</v>
      </c>
      <c r="M29" s="209">
        <f t="shared" si="7"/>
        <v>0</v>
      </c>
      <c r="N29" s="209">
        <f t="shared" si="8"/>
        <v>1127.5999999999999</v>
      </c>
    </row>
    <row r="30" spans="1:14" s="214" customFormat="1" ht="33.75" customHeight="1" x14ac:dyDescent="0.3">
      <c r="A30" s="211"/>
      <c r="B30" s="212" t="s">
        <v>735</v>
      </c>
      <c r="C30" s="213">
        <f>F30</f>
        <v>1127.5999999999999</v>
      </c>
      <c r="D30" s="213">
        <v>0</v>
      </c>
      <c r="E30" s="213">
        <v>0</v>
      </c>
      <c r="F30" s="213">
        <f>574.3+553.3</f>
        <v>1127.5999999999999</v>
      </c>
      <c r="G30" s="213">
        <f>J30</f>
        <v>0</v>
      </c>
      <c r="H30" s="213">
        <v>0</v>
      </c>
      <c r="I30" s="213">
        <v>0</v>
      </c>
      <c r="J30" s="213">
        <v>0</v>
      </c>
      <c r="K30" s="213">
        <f>N30</f>
        <v>1127.5999999999999</v>
      </c>
      <c r="L30" s="321">
        <f t="shared" si="6"/>
        <v>0</v>
      </c>
      <c r="M30" s="213">
        <f t="shared" si="7"/>
        <v>0</v>
      </c>
      <c r="N30" s="213">
        <f t="shared" si="8"/>
        <v>1127.5999999999999</v>
      </c>
    </row>
    <row r="31" spans="1:14" s="214" customFormat="1" ht="15.6" x14ac:dyDescent="0.3">
      <c r="A31" s="207" t="s">
        <v>736</v>
      </c>
      <c r="B31" s="208" t="s">
        <v>737</v>
      </c>
      <c r="C31" s="209">
        <f t="shared" ref="C31:E31" si="10">C32</f>
        <v>4608</v>
      </c>
      <c r="D31" s="209">
        <f t="shared" si="10"/>
        <v>0</v>
      </c>
      <c r="E31" s="209">
        <f t="shared" si="10"/>
        <v>0</v>
      </c>
      <c r="F31" s="209">
        <f>F32</f>
        <v>4608</v>
      </c>
      <c r="G31" s="209">
        <f t="shared" ref="G31:K31" si="11">G32</f>
        <v>0</v>
      </c>
      <c r="H31" s="209">
        <f t="shared" si="11"/>
        <v>0</v>
      </c>
      <c r="I31" s="209">
        <f t="shared" si="11"/>
        <v>0</v>
      </c>
      <c r="J31" s="209">
        <f t="shared" si="11"/>
        <v>0</v>
      </c>
      <c r="K31" s="209">
        <f t="shared" si="11"/>
        <v>4608</v>
      </c>
      <c r="L31" s="320">
        <f t="shared" si="6"/>
        <v>0</v>
      </c>
      <c r="M31" s="209">
        <f t="shared" si="7"/>
        <v>0</v>
      </c>
      <c r="N31" s="209">
        <f t="shared" si="8"/>
        <v>4608</v>
      </c>
    </row>
    <row r="32" spans="1:14" s="214" customFormat="1" ht="46.8" x14ac:dyDescent="0.3">
      <c r="A32" s="211"/>
      <c r="B32" s="212" t="s">
        <v>619</v>
      </c>
      <c r="C32" s="213">
        <f>F32</f>
        <v>4608</v>
      </c>
      <c r="D32" s="213">
        <v>0</v>
      </c>
      <c r="E32" s="213">
        <v>0</v>
      </c>
      <c r="F32" s="213">
        <v>4608</v>
      </c>
      <c r="G32" s="213">
        <f>H32+I32+J32</f>
        <v>0</v>
      </c>
      <c r="H32" s="213">
        <v>0</v>
      </c>
      <c r="I32" s="213">
        <v>0</v>
      </c>
      <c r="J32" s="213">
        <v>0</v>
      </c>
      <c r="K32" s="213">
        <f>N32</f>
        <v>4608</v>
      </c>
      <c r="L32" s="321">
        <f t="shared" si="6"/>
        <v>0</v>
      </c>
      <c r="M32" s="213">
        <f t="shared" si="7"/>
        <v>0</v>
      </c>
      <c r="N32" s="213">
        <f t="shared" si="8"/>
        <v>4608</v>
      </c>
    </row>
    <row r="33" spans="1:14" s="210" customFormat="1" ht="31.2" x14ac:dyDescent="0.3">
      <c r="A33" s="207" t="s">
        <v>738</v>
      </c>
      <c r="B33" s="215" t="s">
        <v>739</v>
      </c>
      <c r="C33" s="209">
        <f>C34+C66+C53</f>
        <v>40997.122279999996</v>
      </c>
      <c r="D33" s="209">
        <v>0</v>
      </c>
      <c r="E33" s="209">
        <f>E34+E66+E53</f>
        <v>24383.000000000004</v>
      </c>
      <c r="F33" s="209">
        <f>F34+F66+F53</f>
        <v>16614.12228</v>
      </c>
      <c r="G33" s="209">
        <f>G34+G66+G53</f>
        <v>3347.8018700000002</v>
      </c>
      <c r="H33" s="209">
        <v>0</v>
      </c>
      <c r="I33" s="209">
        <f>I34+I66+I53</f>
        <v>1620</v>
      </c>
      <c r="J33" s="209">
        <f>J34+J66+J53</f>
        <v>1727.80187</v>
      </c>
      <c r="K33" s="209">
        <f>K34+K66+K53</f>
        <v>37649.32041</v>
      </c>
      <c r="L33" s="320">
        <f t="shared" si="6"/>
        <v>0</v>
      </c>
      <c r="M33" s="209">
        <f t="shared" si="7"/>
        <v>22763.000000000004</v>
      </c>
      <c r="N33" s="209">
        <f t="shared" si="8"/>
        <v>14886.32041</v>
      </c>
    </row>
    <row r="34" spans="1:14" s="219" customFormat="1" ht="31.2" x14ac:dyDescent="0.3">
      <c r="A34" s="216"/>
      <c r="B34" s="217" t="s">
        <v>740</v>
      </c>
      <c r="C34" s="218">
        <f>E34+F34</f>
        <v>27092.222280000002</v>
      </c>
      <c r="D34" s="218">
        <v>0</v>
      </c>
      <c r="E34" s="218">
        <f>SUM(E35:E52)</f>
        <v>24383.000000000004</v>
      </c>
      <c r="F34" s="218">
        <f>SUM(F35:F52)</f>
        <v>2709.22228</v>
      </c>
      <c r="G34" s="218">
        <f>SUM(I34+J34)</f>
        <v>1800</v>
      </c>
      <c r="H34" s="218">
        <v>0</v>
      </c>
      <c r="I34" s="218">
        <f t="shared" ref="I34:J34" si="12">SUM(I35:I52)</f>
        <v>1620</v>
      </c>
      <c r="J34" s="218">
        <f t="shared" si="12"/>
        <v>180</v>
      </c>
      <c r="K34" s="218">
        <f>SUM(M34+N34)</f>
        <v>25292.222280000002</v>
      </c>
      <c r="L34" s="322">
        <f t="shared" si="6"/>
        <v>0</v>
      </c>
      <c r="M34" s="218">
        <f t="shared" si="7"/>
        <v>22763.000000000004</v>
      </c>
      <c r="N34" s="218">
        <f t="shared" si="8"/>
        <v>2529.22228</v>
      </c>
    </row>
    <row r="35" spans="1:14" s="219" customFormat="1" ht="15.6" x14ac:dyDescent="0.3">
      <c r="A35" s="216"/>
      <c r="B35" s="220" t="s">
        <v>741</v>
      </c>
      <c r="C35" s="221">
        <v>0</v>
      </c>
      <c r="D35" s="221">
        <v>0</v>
      </c>
      <c r="E35" s="222">
        <v>0</v>
      </c>
      <c r="F35" s="221">
        <v>0</v>
      </c>
      <c r="G35" s="221">
        <f>SUM(I35+J35)</f>
        <v>0</v>
      </c>
      <c r="H35" s="221">
        <v>0</v>
      </c>
      <c r="I35" s="221">
        <v>0</v>
      </c>
      <c r="J35" s="221">
        <v>0</v>
      </c>
      <c r="K35" s="221">
        <f>SUM(M35+N35)</f>
        <v>0</v>
      </c>
      <c r="L35" s="323">
        <f t="shared" si="6"/>
        <v>0</v>
      </c>
      <c r="M35" s="221">
        <f t="shared" si="7"/>
        <v>0</v>
      </c>
      <c r="N35" s="221">
        <f t="shared" si="8"/>
        <v>0</v>
      </c>
    </row>
    <row r="36" spans="1:14" s="214" customFormat="1" ht="31.2" x14ac:dyDescent="0.3">
      <c r="A36" s="211"/>
      <c r="B36" s="223" t="s">
        <v>742</v>
      </c>
      <c r="C36" s="221">
        <f>D36+E36+F36</f>
        <v>6100.82348</v>
      </c>
      <c r="D36" s="221">
        <v>0</v>
      </c>
      <c r="E36" s="224">
        <v>5490.7411300000003</v>
      </c>
      <c r="F36" s="224">
        <v>610.08235000000002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321">
        <f t="shared" si="6"/>
        <v>0</v>
      </c>
      <c r="M36" s="213">
        <f t="shared" si="7"/>
        <v>5490.7411300000003</v>
      </c>
      <c r="N36" s="213">
        <f t="shared" si="8"/>
        <v>610.08235000000002</v>
      </c>
    </row>
    <row r="37" spans="1:14" s="214" customFormat="1" ht="31.2" x14ac:dyDescent="0.3">
      <c r="A37" s="211"/>
      <c r="B37" s="225" t="s">
        <v>743</v>
      </c>
      <c r="C37" s="221">
        <f t="shared" ref="C37:C52" si="13">D37+E37+F37</f>
        <v>9346.1765300000006</v>
      </c>
      <c r="D37" s="221">
        <v>0</v>
      </c>
      <c r="E37" s="221">
        <v>8411.5588700000008</v>
      </c>
      <c r="F37" s="221">
        <v>934.61766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321">
        <f t="shared" si="6"/>
        <v>0</v>
      </c>
      <c r="M37" s="213">
        <f t="shared" si="7"/>
        <v>8411.5588700000008</v>
      </c>
      <c r="N37" s="213">
        <f t="shared" si="8"/>
        <v>934.61766</v>
      </c>
    </row>
    <row r="38" spans="1:14" s="214" customFormat="1" ht="15.6" x14ac:dyDescent="0.3">
      <c r="A38" s="211"/>
      <c r="B38" s="225" t="s">
        <v>744</v>
      </c>
      <c r="C38" s="221">
        <f t="shared" si="13"/>
        <v>600</v>
      </c>
      <c r="D38" s="221">
        <v>0</v>
      </c>
      <c r="E38" s="221">
        <v>540</v>
      </c>
      <c r="F38" s="221">
        <v>60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321">
        <f t="shared" si="6"/>
        <v>0</v>
      </c>
      <c r="M38" s="213">
        <f t="shared" si="7"/>
        <v>540</v>
      </c>
      <c r="N38" s="213">
        <f t="shared" si="8"/>
        <v>60</v>
      </c>
    </row>
    <row r="39" spans="1:14" s="214" customFormat="1" ht="31.2" x14ac:dyDescent="0.3">
      <c r="A39" s="211"/>
      <c r="B39" s="225" t="s">
        <v>745</v>
      </c>
      <c r="C39" s="221">
        <f t="shared" si="13"/>
        <v>600</v>
      </c>
      <c r="D39" s="221">
        <v>0</v>
      </c>
      <c r="E39" s="221">
        <v>540</v>
      </c>
      <c r="F39" s="221">
        <v>60</v>
      </c>
      <c r="G39" s="213">
        <v>0</v>
      </c>
      <c r="H39" s="213">
        <v>0</v>
      </c>
      <c r="I39" s="213">
        <v>0</v>
      </c>
      <c r="J39" s="213">
        <v>0</v>
      </c>
      <c r="K39" s="213">
        <v>0</v>
      </c>
      <c r="L39" s="321">
        <f t="shared" si="6"/>
        <v>0</v>
      </c>
      <c r="M39" s="213">
        <f t="shared" si="7"/>
        <v>540</v>
      </c>
      <c r="N39" s="213">
        <f t="shared" si="8"/>
        <v>60</v>
      </c>
    </row>
    <row r="40" spans="1:14" s="214" customFormat="1" ht="31.2" x14ac:dyDescent="0.3">
      <c r="A40" s="211"/>
      <c r="B40" s="225" t="s">
        <v>746</v>
      </c>
      <c r="C40" s="221">
        <f t="shared" si="13"/>
        <v>600</v>
      </c>
      <c r="D40" s="221">
        <v>0</v>
      </c>
      <c r="E40" s="221">
        <v>540</v>
      </c>
      <c r="F40" s="221">
        <v>60</v>
      </c>
      <c r="G40" s="213">
        <v>0</v>
      </c>
      <c r="H40" s="213">
        <v>0</v>
      </c>
      <c r="I40" s="221">
        <v>540</v>
      </c>
      <c r="J40" s="221">
        <v>60</v>
      </c>
      <c r="K40" s="213">
        <v>0</v>
      </c>
      <c r="L40" s="321">
        <f t="shared" si="6"/>
        <v>0</v>
      </c>
      <c r="M40" s="213">
        <f t="shared" si="7"/>
        <v>0</v>
      </c>
      <c r="N40" s="213">
        <f t="shared" si="8"/>
        <v>0</v>
      </c>
    </row>
    <row r="41" spans="1:14" s="214" customFormat="1" ht="31.2" x14ac:dyDescent="0.3">
      <c r="A41" s="211"/>
      <c r="B41" s="225" t="s">
        <v>747</v>
      </c>
      <c r="C41" s="221">
        <f t="shared" si="13"/>
        <v>600</v>
      </c>
      <c r="D41" s="221">
        <v>0</v>
      </c>
      <c r="E41" s="221">
        <v>540</v>
      </c>
      <c r="F41" s="221">
        <v>60</v>
      </c>
      <c r="G41" s="213">
        <v>0</v>
      </c>
      <c r="H41" s="213">
        <v>0</v>
      </c>
      <c r="I41" s="221">
        <v>540</v>
      </c>
      <c r="J41" s="221">
        <v>60</v>
      </c>
      <c r="K41" s="213">
        <v>0</v>
      </c>
      <c r="L41" s="321">
        <f t="shared" si="6"/>
        <v>0</v>
      </c>
      <c r="M41" s="213">
        <f t="shared" si="7"/>
        <v>0</v>
      </c>
      <c r="N41" s="213">
        <f t="shared" si="8"/>
        <v>0</v>
      </c>
    </row>
    <row r="42" spans="1:14" s="214" customFormat="1" ht="31.2" x14ac:dyDescent="0.3">
      <c r="A42" s="211"/>
      <c r="B42" s="225" t="s">
        <v>748</v>
      </c>
      <c r="C42" s="221">
        <f t="shared" si="13"/>
        <v>1086.6940099999999</v>
      </c>
      <c r="D42" s="221">
        <v>0</v>
      </c>
      <c r="E42" s="221">
        <v>978.02459999999996</v>
      </c>
      <c r="F42" s="221">
        <v>108.66941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321">
        <f t="shared" si="6"/>
        <v>0</v>
      </c>
      <c r="M42" s="213">
        <f t="shared" si="7"/>
        <v>978.02459999999996</v>
      </c>
      <c r="N42" s="213">
        <f t="shared" si="8"/>
        <v>108.66941</v>
      </c>
    </row>
    <row r="43" spans="1:14" s="214" customFormat="1" ht="31.2" x14ac:dyDescent="0.3">
      <c r="A43" s="211"/>
      <c r="B43" s="225" t="s">
        <v>749</v>
      </c>
      <c r="C43" s="221">
        <f t="shared" si="13"/>
        <v>1210.0572200000001</v>
      </c>
      <c r="D43" s="221">
        <v>0</v>
      </c>
      <c r="E43" s="221">
        <v>1089.0514900000001</v>
      </c>
      <c r="F43" s="221">
        <v>121.00573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321">
        <f t="shared" si="6"/>
        <v>0</v>
      </c>
      <c r="M43" s="213">
        <f t="shared" si="7"/>
        <v>1089.0514900000001</v>
      </c>
      <c r="N43" s="213">
        <f t="shared" si="8"/>
        <v>121.00573</v>
      </c>
    </row>
    <row r="44" spans="1:14" s="214" customFormat="1" ht="31.2" x14ac:dyDescent="0.3">
      <c r="A44" s="211"/>
      <c r="B44" s="225" t="s">
        <v>750</v>
      </c>
      <c r="C44" s="221">
        <f t="shared" si="13"/>
        <v>939.35595000000001</v>
      </c>
      <c r="D44" s="221">
        <v>0</v>
      </c>
      <c r="E44" s="221">
        <v>845.42034999999998</v>
      </c>
      <c r="F44" s="221">
        <v>93.935599999999994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321">
        <f t="shared" si="6"/>
        <v>0</v>
      </c>
      <c r="M44" s="213">
        <f t="shared" si="7"/>
        <v>845.42034999999998</v>
      </c>
      <c r="N44" s="213">
        <f t="shared" si="8"/>
        <v>93.935599999999994</v>
      </c>
    </row>
    <row r="45" spans="1:14" s="214" customFormat="1" ht="15.6" x14ac:dyDescent="0.3">
      <c r="A45" s="211"/>
      <c r="B45" s="225" t="s">
        <v>751</v>
      </c>
      <c r="C45" s="221">
        <f t="shared" si="13"/>
        <v>583.35278000000005</v>
      </c>
      <c r="D45" s="221">
        <v>0</v>
      </c>
      <c r="E45" s="221">
        <v>525.01750000000004</v>
      </c>
      <c r="F45" s="221">
        <v>58.335279999999997</v>
      </c>
      <c r="G45" s="213">
        <v>0</v>
      </c>
      <c r="H45" s="213">
        <v>0</v>
      </c>
      <c r="I45" s="213">
        <v>0</v>
      </c>
      <c r="J45" s="213">
        <v>0</v>
      </c>
      <c r="K45" s="213">
        <v>0</v>
      </c>
      <c r="L45" s="321">
        <f t="shared" si="6"/>
        <v>0</v>
      </c>
      <c r="M45" s="213">
        <f t="shared" si="7"/>
        <v>525.01750000000004</v>
      </c>
      <c r="N45" s="213">
        <f t="shared" si="8"/>
        <v>58.335279999999997</v>
      </c>
    </row>
    <row r="46" spans="1:14" s="214" customFormat="1" ht="31.2" x14ac:dyDescent="0.3">
      <c r="A46" s="211"/>
      <c r="B46" s="225" t="s">
        <v>752</v>
      </c>
      <c r="C46" s="221">
        <f t="shared" si="13"/>
        <v>942.15042000000005</v>
      </c>
      <c r="D46" s="221">
        <v>0</v>
      </c>
      <c r="E46" s="221">
        <v>847.93537000000003</v>
      </c>
      <c r="F46" s="221">
        <v>94.215050000000005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321">
        <f t="shared" si="6"/>
        <v>0</v>
      </c>
      <c r="M46" s="213">
        <f t="shared" si="7"/>
        <v>847.93537000000003</v>
      </c>
      <c r="N46" s="213">
        <f t="shared" si="8"/>
        <v>94.215050000000005</v>
      </c>
    </row>
    <row r="47" spans="1:14" s="214" customFormat="1" ht="31.2" x14ac:dyDescent="0.3">
      <c r="A47" s="211"/>
      <c r="B47" s="225" t="s">
        <v>753</v>
      </c>
      <c r="C47" s="221">
        <f t="shared" si="13"/>
        <v>600</v>
      </c>
      <c r="D47" s="221">
        <v>0</v>
      </c>
      <c r="E47" s="221">
        <v>540</v>
      </c>
      <c r="F47" s="221">
        <v>60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321">
        <f t="shared" si="6"/>
        <v>0</v>
      </c>
      <c r="M47" s="213">
        <f t="shared" si="7"/>
        <v>540</v>
      </c>
      <c r="N47" s="213">
        <f t="shared" si="8"/>
        <v>60</v>
      </c>
    </row>
    <row r="48" spans="1:14" s="214" customFormat="1" ht="31.2" x14ac:dyDescent="0.3">
      <c r="A48" s="211"/>
      <c r="B48" s="225" t="s">
        <v>754</v>
      </c>
      <c r="C48" s="221">
        <f t="shared" si="13"/>
        <v>1538.2048200000002</v>
      </c>
      <c r="D48" s="221">
        <v>0</v>
      </c>
      <c r="E48" s="221">
        <v>1384.3843300000001</v>
      </c>
      <c r="F48" s="221">
        <v>153.82049000000001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321">
        <f t="shared" si="6"/>
        <v>0</v>
      </c>
      <c r="M48" s="213">
        <f t="shared" si="7"/>
        <v>1384.3843300000001</v>
      </c>
      <c r="N48" s="213">
        <f t="shared" si="8"/>
        <v>153.82049000000001</v>
      </c>
    </row>
    <row r="49" spans="1:17" s="214" customFormat="1" ht="31.2" x14ac:dyDescent="0.3">
      <c r="A49" s="211"/>
      <c r="B49" s="225" t="s">
        <v>755</v>
      </c>
      <c r="C49" s="221">
        <f t="shared" si="13"/>
        <v>600</v>
      </c>
      <c r="D49" s="221">
        <v>0</v>
      </c>
      <c r="E49" s="221">
        <v>540</v>
      </c>
      <c r="F49" s="221">
        <v>60</v>
      </c>
      <c r="G49" s="213">
        <v>0</v>
      </c>
      <c r="H49" s="213">
        <v>0</v>
      </c>
      <c r="I49" s="213">
        <v>0</v>
      </c>
      <c r="J49" s="213">
        <v>0</v>
      </c>
      <c r="K49" s="213">
        <v>0</v>
      </c>
      <c r="L49" s="321">
        <f t="shared" si="6"/>
        <v>0</v>
      </c>
      <c r="M49" s="213">
        <f t="shared" si="7"/>
        <v>540</v>
      </c>
      <c r="N49" s="213">
        <f t="shared" si="8"/>
        <v>60</v>
      </c>
    </row>
    <row r="50" spans="1:17" s="214" customFormat="1" ht="15.6" x14ac:dyDescent="0.3">
      <c r="A50" s="211"/>
      <c r="B50" s="225" t="s">
        <v>756</v>
      </c>
      <c r="C50" s="221">
        <f t="shared" si="13"/>
        <v>578.21257000000003</v>
      </c>
      <c r="D50" s="221">
        <v>0</v>
      </c>
      <c r="E50" s="221">
        <v>520.39130999999998</v>
      </c>
      <c r="F50" s="221">
        <v>57.821260000000002</v>
      </c>
      <c r="G50" s="213">
        <v>0</v>
      </c>
      <c r="H50" s="213">
        <v>0</v>
      </c>
      <c r="I50" s="213">
        <v>0</v>
      </c>
      <c r="J50" s="213">
        <v>0</v>
      </c>
      <c r="K50" s="213">
        <v>0</v>
      </c>
      <c r="L50" s="321">
        <f t="shared" si="6"/>
        <v>0</v>
      </c>
      <c r="M50" s="213">
        <f t="shared" si="7"/>
        <v>520.39130999999998</v>
      </c>
      <c r="N50" s="213">
        <f t="shared" si="8"/>
        <v>57.821260000000002</v>
      </c>
    </row>
    <row r="51" spans="1:17" s="214" customFormat="1" ht="15.6" x14ac:dyDescent="0.3">
      <c r="A51" s="211"/>
      <c r="B51" s="225" t="s">
        <v>757</v>
      </c>
      <c r="C51" s="221">
        <f t="shared" si="13"/>
        <v>600</v>
      </c>
      <c r="D51" s="221">
        <v>0</v>
      </c>
      <c r="E51" s="221">
        <v>540</v>
      </c>
      <c r="F51" s="221">
        <v>60</v>
      </c>
      <c r="G51" s="213">
        <v>0</v>
      </c>
      <c r="H51" s="213">
        <v>0</v>
      </c>
      <c r="I51" s="221">
        <v>540</v>
      </c>
      <c r="J51" s="221">
        <v>60</v>
      </c>
      <c r="K51" s="213">
        <v>0</v>
      </c>
      <c r="L51" s="321">
        <f t="shared" si="6"/>
        <v>0</v>
      </c>
      <c r="M51" s="213">
        <f t="shared" si="7"/>
        <v>0</v>
      </c>
      <c r="N51" s="213">
        <f t="shared" si="8"/>
        <v>0</v>
      </c>
    </row>
    <row r="52" spans="1:17" s="214" customFormat="1" ht="31.2" x14ac:dyDescent="0.3">
      <c r="A52" s="211"/>
      <c r="B52" s="225" t="s">
        <v>758</v>
      </c>
      <c r="C52" s="221">
        <f t="shared" si="13"/>
        <v>567.19450000000006</v>
      </c>
      <c r="D52" s="221">
        <v>0</v>
      </c>
      <c r="E52" s="221">
        <v>510.47505000000001</v>
      </c>
      <c r="F52" s="221">
        <v>56.719450000000002</v>
      </c>
      <c r="G52" s="213">
        <v>0</v>
      </c>
      <c r="H52" s="213">
        <v>0</v>
      </c>
      <c r="I52" s="213">
        <v>0</v>
      </c>
      <c r="J52" s="213">
        <v>0</v>
      </c>
      <c r="K52" s="213">
        <v>0</v>
      </c>
      <c r="L52" s="321">
        <f t="shared" si="6"/>
        <v>0</v>
      </c>
      <c r="M52" s="213">
        <f t="shared" si="7"/>
        <v>510.47505000000001</v>
      </c>
      <c r="N52" s="213">
        <f t="shared" si="8"/>
        <v>56.719450000000002</v>
      </c>
    </row>
    <row r="53" spans="1:17" s="219" customFormat="1" ht="31.2" x14ac:dyDescent="0.3">
      <c r="A53" s="216"/>
      <c r="B53" s="217" t="s">
        <v>759</v>
      </c>
      <c r="C53" s="218">
        <f>E53+F53</f>
        <v>6237.2</v>
      </c>
      <c r="D53" s="218">
        <v>0</v>
      </c>
      <c r="E53" s="218">
        <v>0</v>
      </c>
      <c r="F53" s="253">
        <f>SUM(F54:F65)</f>
        <v>6237.2</v>
      </c>
      <c r="G53" s="218">
        <v>0</v>
      </c>
      <c r="H53" s="218">
        <v>0</v>
      </c>
      <c r="I53" s="218">
        <v>0</v>
      </c>
      <c r="J53" s="218">
        <v>0</v>
      </c>
      <c r="K53" s="218">
        <f t="shared" ref="K53:K64" si="14">L53+M53+N53</f>
        <v>6237.2</v>
      </c>
      <c r="L53" s="322">
        <f t="shared" si="6"/>
        <v>0</v>
      </c>
      <c r="M53" s="218">
        <f t="shared" si="7"/>
        <v>0</v>
      </c>
      <c r="N53" s="218">
        <f t="shared" si="8"/>
        <v>6237.2</v>
      </c>
      <c r="O53" s="226"/>
      <c r="P53" s="226"/>
      <c r="Q53" s="226"/>
    </row>
    <row r="54" spans="1:17" s="219" customFormat="1" ht="15.6" x14ac:dyDescent="0.3">
      <c r="A54" s="249"/>
      <c r="B54" s="250" t="s">
        <v>801</v>
      </c>
      <c r="C54" s="251">
        <f>D54+E54+F54</f>
        <v>25.7</v>
      </c>
      <c r="D54" s="251">
        <v>0</v>
      </c>
      <c r="E54" s="251">
        <v>0</v>
      </c>
      <c r="F54" s="254">
        <v>25.7</v>
      </c>
      <c r="G54" s="251">
        <v>0</v>
      </c>
      <c r="H54" s="251">
        <v>0</v>
      </c>
      <c r="I54" s="251">
        <v>0</v>
      </c>
      <c r="J54" s="251">
        <v>0</v>
      </c>
      <c r="K54" s="213">
        <f t="shared" si="14"/>
        <v>25.7</v>
      </c>
      <c r="L54" s="323">
        <f t="shared" si="6"/>
        <v>0</v>
      </c>
      <c r="M54" s="251">
        <f t="shared" si="7"/>
        <v>0</v>
      </c>
      <c r="N54" s="251">
        <f t="shared" si="8"/>
        <v>25.7</v>
      </c>
      <c r="O54" s="226"/>
      <c r="P54" s="226"/>
      <c r="Q54" s="226"/>
    </row>
    <row r="55" spans="1:17" s="214" customFormat="1" ht="31.2" x14ac:dyDescent="0.3">
      <c r="A55" s="211"/>
      <c r="B55" s="227" t="s">
        <v>760</v>
      </c>
      <c r="C55" s="221">
        <f>E55+F55</f>
        <v>600</v>
      </c>
      <c r="D55" s="221">
        <v>0</v>
      </c>
      <c r="E55" s="221">
        <v>0</v>
      </c>
      <c r="F55" s="221">
        <v>600</v>
      </c>
      <c r="G55" s="213">
        <v>0</v>
      </c>
      <c r="H55" s="213">
        <v>0</v>
      </c>
      <c r="I55" s="213">
        <v>0</v>
      </c>
      <c r="J55" s="213">
        <v>0</v>
      </c>
      <c r="K55" s="213">
        <f t="shared" si="14"/>
        <v>600</v>
      </c>
      <c r="L55" s="321">
        <f t="shared" si="6"/>
        <v>0</v>
      </c>
      <c r="M55" s="213">
        <f t="shared" si="7"/>
        <v>0</v>
      </c>
      <c r="N55" s="213">
        <f t="shared" si="8"/>
        <v>600</v>
      </c>
    </row>
    <row r="56" spans="1:17" s="214" customFormat="1" ht="46.8" x14ac:dyDescent="0.3">
      <c r="A56" s="211"/>
      <c r="B56" s="227" t="s">
        <v>761</v>
      </c>
      <c r="C56" s="221">
        <f t="shared" ref="C56:C65" si="15">E56+F56</f>
        <v>454.3</v>
      </c>
      <c r="D56" s="221">
        <v>0</v>
      </c>
      <c r="E56" s="221">
        <v>0</v>
      </c>
      <c r="F56" s="221">
        <v>454.3</v>
      </c>
      <c r="G56" s="213">
        <v>0</v>
      </c>
      <c r="H56" s="213">
        <v>0</v>
      </c>
      <c r="I56" s="213">
        <v>0</v>
      </c>
      <c r="J56" s="213">
        <v>0</v>
      </c>
      <c r="K56" s="213">
        <f t="shared" si="14"/>
        <v>454.3</v>
      </c>
      <c r="L56" s="321">
        <f t="shared" si="6"/>
        <v>0</v>
      </c>
      <c r="M56" s="213">
        <f t="shared" si="7"/>
        <v>0</v>
      </c>
      <c r="N56" s="213">
        <f t="shared" si="8"/>
        <v>454.3</v>
      </c>
    </row>
    <row r="57" spans="1:17" s="214" customFormat="1" ht="31.2" x14ac:dyDescent="0.3">
      <c r="A57" s="211"/>
      <c r="B57" s="227" t="s">
        <v>762</v>
      </c>
      <c r="C57" s="221">
        <f t="shared" si="15"/>
        <v>579</v>
      </c>
      <c r="D57" s="221">
        <v>0</v>
      </c>
      <c r="E57" s="221">
        <v>0</v>
      </c>
      <c r="F57" s="221">
        <v>579</v>
      </c>
      <c r="G57" s="213">
        <v>0</v>
      </c>
      <c r="H57" s="213">
        <v>0</v>
      </c>
      <c r="I57" s="213">
        <v>0</v>
      </c>
      <c r="J57" s="213">
        <v>0</v>
      </c>
      <c r="K57" s="213">
        <f t="shared" si="14"/>
        <v>579</v>
      </c>
      <c r="L57" s="321">
        <f t="shared" si="6"/>
        <v>0</v>
      </c>
      <c r="M57" s="213">
        <f t="shared" si="7"/>
        <v>0</v>
      </c>
      <c r="N57" s="213">
        <f t="shared" si="8"/>
        <v>579</v>
      </c>
    </row>
    <row r="58" spans="1:17" s="214" customFormat="1" ht="46.8" x14ac:dyDescent="0.3">
      <c r="A58" s="211"/>
      <c r="B58" s="227" t="s">
        <v>763</v>
      </c>
      <c r="C58" s="221">
        <f t="shared" si="15"/>
        <v>525.9</v>
      </c>
      <c r="D58" s="221">
        <v>0</v>
      </c>
      <c r="E58" s="221">
        <v>0</v>
      </c>
      <c r="F58" s="221">
        <v>525.9</v>
      </c>
      <c r="G58" s="213">
        <v>0</v>
      </c>
      <c r="H58" s="213">
        <v>0</v>
      </c>
      <c r="I58" s="213">
        <v>0</v>
      </c>
      <c r="J58" s="213">
        <v>0</v>
      </c>
      <c r="K58" s="213">
        <f t="shared" si="14"/>
        <v>525.9</v>
      </c>
      <c r="L58" s="321">
        <f t="shared" si="6"/>
        <v>0</v>
      </c>
      <c r="M58" s="213">
        <f t="shared" si="7"/>
        <v>0</v>
      </c>
      <c r="N58" s="213">
        <f t="shared" si="8"/>
        <v>525.9</v>
      </c>
    </row>
    <row r="59" spans="1:17" s="214" customFormat="1" ht="31.2" x14ac:dyDescent="0.3">
      <c r="A59" s="211"/>
      <c r="B59" s="227" t="s">
        <v>764</v>
      </c>
      <c r="C59" s="221">
        <f t="shared" si="15"/>
        <v>600</v>
      </c>
      <c r="D59" s="221">
        <v>0</v>
      </c>
      <c r="E59" s="221">
        <v>0</v>
      </c>
      <c r="F59" s="221">
        <v>600</v>
      </c>
      <c r="G59" s="213">
        <v>0</v>
      </c>
      <c r="H59" s="213">
        <v>0</v>
      </c>
      <c r="I59" s="213">
        <v>0</v>
      </c>
      <c r="J59" s="213">
        <v>0</v>
      </c>
      <c r="K59" s="213">
        <f t="shared" si="14"/>
        <v>600</v>
      </c>
      <c r="L59" s="321">
        <f t="shared" si="6"/>
        <v>0</v>
      </c>
      <c r="M59" s="213">
        <f t="shared" si="7"/>
        <v>0</v>
      </c>
      <c r="N59" s="213">
        <f t="shared" si="8"/>
        <v>600</v>
      </c>
    </row>
    <row r="60" spans="1:17" s="214" customFormat="1" ht="31.2" x14ac:dyDescent="0.3">
      <c r="A60" s="211"/>
      <c r="B60" s="227" t="s">
        <v>765</v>
      </c>
      <c r="C60" s="221">
        <f t="shared" si="15"/>
        <v>600</v>
      </c>
      <c r="D60" s="221">
        <v>0</v>
      </c>
      <c r="E60" s="221">
        <v>0</v>
      </c>
      <c r="F60" s="221">
        <v>600</v>
      </c>
      <c r="G60" s="213">
        <v>0</v>
      </c>
      <c r="H60" s="213">
        <v>0</v>
      </c>
      <c r="I60" s="213">
        <v>0</v>
      </c>
      <c r="J60" s="213">
        <v>0</v>
      </c>
      <c r="K60" s="213">
        <f t="shared" si="14"/>
        <v>600</v>
      </c>
      <c r="L60" s="321">
        <f t="shared" si="6"/>
        <v>0</v>
      </c>
      <c r="M60" s="213">
        <f t="shared" si="7"/>
        <v>0</v>
      </c>
      <c r="N60" s="213">
        <f t="shared" si="8"/>
        <v>600</v>
      </c>
    </row>
    <row r="61" spans="1:17" s="214" customFormat="1" ht="46.8" x14ac:dyDescent="0.3">
      <c r="A61" s="228"/>
      <c r="B61" s="229" t="s">
        <v>766</v>
      </c>
      <c r="C61" s="221">
        <f t="shared" si="15"/>
        <v>600</v>
      </c>
      <c r="D61" s="221">
        <v>0</v>
      </c>
      <c r="E61" s="221">
        <v>0</v>
      </c>
      <c r="F61" s="221">
        <v>600</v>
      </c>
      <c r="G61" s="213">
        <v>0</v>
      </c>
      <c r="H61" s="213">
        <v>0</v>
      </c>
      <c r="I61" s="213">
        <v>0</v>
      </c>
      <c r="J61" s="213">
        <v>0</v>
      </c>
      <c r="K61" s="213">
        <f t="shared" si="14"/>
        <v>600</v>
      </c>
      <c r="L61" s="321">
        <f t="shared" si="6"/>
        <v>0</v>
      </c>
      <c r="M61" s="213">
        <f t="shared" si="7"/>
        <v>0</v>
      </c>
      <c r="N61" s="213">
        <f t="shared" si="8"/>
        <v>600</v>
      </c>
    </row>
    <row r="62" spans="1:17" s="214" customFormat="1" ht="31.2" x14ac:dyDescent="0.3">
      <c r="A62" s="228"/>
      <c r="B62" s="229" t="s">
        <v>767</v>
      </c>
      <c r="C62" s="221">
        <f t="shared" si="15"/>
        <v>815.6</v>
      </c>
      <c r="D62" s="221">
        <v>0</v>
      </c>
      <c r="E62" s="221">
        <v>0</v>
      </c>
      <c r="F62" s="221">
        <v>815.6</v>
      </c>
      <c r="G62" s="213">
        <v>0</v>
      </c>
      <c r="H62" s="213">
        <v>0</v>
      </c>
      <c r="I62" s="213">
        <v>0</v>
      </c>
      <c r="J62" s="213">
        <v>0</v>
      </c>
      <c r="K62" s="213">
        <f t="shared" si="14"/>
        <v>815.6</v>
      </c>
      <c r="L62" s="321">
        <f t="shared" si="6"/>
        <v>0</v>
      </c>
      <c r="M62" s="213">
        <f t="shared" si="7"/>
        <v>0</v>
      </c>
      <c r="N62" s="213">
        <f t="shared" si="8"/>
        <v>815.6</v>
      </c>
    </row>
    <row r="63" spans="1:17" s="214" customFormat="1" ht="31.2" x14ac:dyDescent="0.3">
      <c r="A63" s="228"/>
      <c r="B63" s="229" t="s">
        <v>768</v>
      </c>
      <c r="C63" s="221">
        <f t="shared" si="15"/>
        <v>348.4</v>
      </c>
      <c r="D63" s="221">
        <v>0</v>
      </c>
      <c r="E63" s="221">
        <v>0</v>
      </c>
      <c r="F63" s="221">
        <v>348.4</v>
      </c>
      <c r="G63" s="213">
        <v>0</v>
      </c>
      <c r="H63" s="213">
        <v>0</v>
      </c>
      <c r="I63" s="213">
        <v>0</v>
      </c>
      <c r="J63" s="213">
        <v>0</v>
      </c>
      <c r="K63" s="213">
        <f t="shared" si="14"/>
        <v>348.4</v>
      </c>
      <c r="L63" s="321">
        <f t="shared" si="6"/>
        <v>0</v>
      </c>
      <c r="M63" s="213">
        <f t="shared" si="7"/>
        <v>0</v>
      </c>
      <c r="N63" s="213">
        <f t="shared" si="8"/>
        <v>348.4</v>
      </c>
    </row>
    <row r="64" spans="1:17" s="214" customFormat="1" ht="46.8" x14ac:dyDescent="0.3">
      <c r="A64" s="228"/>
      <c r="B64" s="229" t="s">
        <v>769</v>
      </c>
      <c r="C64" s="221">
        <f t="shared" si="15"/>
        <v>488.3</v>
      </c>
      <c r="D64" s="221">
        <v>0</v>
      </c>
      <c r="E64" s="221">
        <v>0</v>
      </c>
      <c r="F64" s="221">
        <v>488.3</v>
      </c>
      <c r="G64" s="213">
        <v>0</v>
      </c>
      <c r="H64" s="213">
        <v>0</v>
      </c>
      <c r="I64" s="213">
        <v>0</v>
      </c>
      <c r="J64" s="213">
        <v>0</v>
      </c>
      <c r="K64" s="213">
        <f t="shared" si="14"/>
        <v>488.3</v>
      </c>
      <c r="L64" s="321">
        <f t="shared" si="6"/>
        <v>0</v>
      </c>
      <c r="M64" s="213">
        <f t="shared" si="7"/>
        <v>0</v>
      </c>
      <c r="N64" s="213">
        <f t="shared" si="8"/>
        <v>488.3</v>
      </c>
    </row>
    <row r="65" spans="1:17" s="214" customFormat="1" ht="31.2" x14ac:dyDescent="0.3">
      <c r="A65" s="211"/>
      <c r="B65" s="227" t="s">
        <v>770</v>
      </c>
      <c r="C65" s="221">
        <f t="shared" si="15"/>
        <v>600</v>
      </c>
      <c r="D65" s="221">
        <v>0</v>
      </c>
      <c r="E65" s="221">
        <v>0</v>
      </c>
      <c r="F65" s="221">
        <v>600</v>
      </c>
      <c r="G65" s="213">
        <v>0</v>
      </c>
      <c r="H65" s="213">
        <v>0</v>
      </c>
      <c r="I65" s="213">
        <v>0</v>
      </c>
      <c r="J65" s="213">
        <v>0</v>
      </c>
      <c r="K65" s="213">
        <f>L65+M65+N65</f>
        <v>600</v>
      </c>
      <c r="L65" s="321">
        <f t="shared" si="6"/>
        <v>0</v>
      </c>
      <c r="M65" s="213">
        <f t="shared" si="7"/>
        <v>0</v>
      </c>
      <c r="N65" s="213">
        <f t="shared" si="8"/>
        <v>600</v>
      </c>
    </row>
    <row r="66" spans="1:17" s="219" customFormat="1" ht="31.2" x14ac:dyDescent="0.3">
      <c r="A66" s="216"/>
      <c r="B66" s="217" t="s">
        <v>771</v>
      </c>
      <c r="C66" s="218">
        <f>F66</f>
        <v>7667.7</v>
      </c>
      <c r="D66" s="218">
        <v>0</v>
      </c>
      <c r="E66" s="218">
        <v>0</v>
      </c>
      <c r="F66" s="218">
        <f>SUM(F67:F77)</f>
        <v>7667.7</v>
      </c>
      <c r="G66" s="218">
        <f>SUM(G67:G77)</f>
        <v>1547.80187</v>
      </c>
      <c r="H66" s="218">
        <v>0</v>
      </c>
      <c r="I66" s="218">
        <v>0</v>
      </c>
      <c r="J66" s="218">
        <f>SUM(J67:J77)</f>
        <v>1547.80187</v>
      </c>
      <c r="K66" s="218">
        <f t="shared" ref="K66:K76" si="16">L66+M66+N66</f>
        <v>6119.8981299999996</v>
      </c>
      <c r="L66" s="322">
        <f t="shared" si="6"/>
        <v>0</v>
      </c>
      <c r="M66" s="218">
        <f t="shared" si="7"/>
        <v>0</v>
      </c>
      <c r="N66" s="218">
        <f t="shared" si="8"/>
        <v>6119.8981299999996</v>
      </c>
      <c r="O66" s="226"/>
      <c r="P66" s="226"/>
      <c r="Q66" s="226"/>
    </row>
    <row r="67" spans="1:17" s="214" customFormat="1" ht="31.2" x14ac:dyDescent="0.3">
      <c r="A67" s="211"/>
      <c r="B67" s="227" t="s">
        <v>772</v>
      </c>
      <c r="C67" s="221">
        <f t="shared" ref="C67:C77" si="17">F67</f>
        <v>580.79999999999995</v>
      </c>
      <c r="D67" s="221">
        <v>0</v>
      </c>
      <c r="E67" s="221">
        <v>0</v>
      </c>
      <c r="F67" s="221">
        <v>580.79999999999995</v>
      </c>
      <c r="G67" s="213">
        <v>0</v>
      </c>
      <c r="H67" s="213">
        <v>0</v>
      </c>
      <c r="I67" s="213">
        <v>0</v>
      </c>
      <c r="J67" s="213">
        <v>0</v>
      </c>
      <c r="K67" s="213">
        <f t="shared" si="16"/>
        <v>580.79999999999995</v>
      </c>
      <c r="L67" s="321">
        <f t="shared" si="6"/>
        <v>0</v>
      </c>
      <c r="M67" s="213">
        <f t="shared" si="7"/>
        <v>0</v>
      </c>
      <c r="N67" s="213">
        <f t="shared" si="8"/>
        <v>580.79999999999995</v>
      </c>
    </row>
    <row r="68" spans="1:17" s="214" customFormat="1" ht="31.2" x14ac:dyDescent="0.3">
      <c r="A68" s="211"/>
      <c r="B68" s="227" t="s">
        <v>773</v>
      </c>
      <c r="C68" s="221">
        <f t="shared" si="17"/>
        <v>227.7</v>
      </c>
      <c r="D68" s="221">
        <v>0</v>
      </c>
      <c r="E68" s="221">
        <v>0</v>
      </c>
      <c r="F68" s="221">
        <v>227.7</v>
      </c>
      <c r="G68" s="213">
        <v>0</v>
      </c>
      <c r="H68" s="213">
        <v>0</v>
      </c>
      <c r="I68" s="213">
        <v>0</v>
      </c>
      <c r="J68" s="213">
        <v>0</v>
      </c>
      <c r="K68" s="213">
        <f t="shared" si="16"/>
        <v>227.7</v>
      </c>
      <c r="L68" s="321">
        <f t="shared" si="6"/>
        <v>0</v>
      </c>
      <c r="M68" s="213">
        <f t="shared" si="7"/>
        <v>0</v>
      </c>
      <c r="N68" s="213">
        <f t="shared" si="8"/>
        <v>227.7</v>
      </c>
    </row>
    <row r="69" spans="1:17" s="214" customFormat="1" ht="31.2" x14ac:dyDescent="0.3">
      <c r="A69" s="211"/>
      <c r="B69" s="227" t="s">
        <v>774</v>
      </c>
      <c r="C69" s="221">
        <f t="shared" si="17"/>
        <v>595</v>
      </c>
      <c r="D69" s="221">
        <v>0</v>
      </c>
      <c r="E69" s="221">
        <v>0</v>
      </c>
      <c r="F69" s="221">
        <v>595</v>
      </c>
      <c r="G69" s="213">
        <v>0</v>
      </c>
      <c r="H69" s="213">
        <v>0</v>
      </c>
      <c r="I69" s="213">
        <v>0</v>
      </c>
      <c r="J69" s="213">
        <v>0</v>
      </c>
      <c r="K69" s="213">
        <f t="shared" si="16"/>
        <v>595</v>
      </c>
      <c r="L69" s="321">
        <f t="shared" si="6"/>
        <v>0</v>
      </c>
      <c r="M69" s="213">
        <f t="shared" si="7"/>
        <v>0</v>
      </c>
      <c r="N69" s="213">
        <f t="shared" si="8"/>
        <v>595</v>
      </c>
    </row>
    <row r="70" spans="1:17" s="214" customFormat="1" ht="31.2" x14ac:dyDescent="0.3">
      <c r="A70" s="211"/>
      <c r="B70" s="227" t="s">
        <v>775</v>
      </c>
      <c r="C70" s="221">
        <f>F70</f>
        <v>227.9</v>
      </c>
      <c r="D70" s="221">
        <v>0</v>
      </c>
      <c r="E70" s="221">
        <v>0</v>
      </c>
      <c r="F70" s="221">
        <v>227.9</v>
      </c>
      <c r="G70" s="213">
        <v>0</v>
      </c>
      <c r="H70" s="213">
        <v>0</v>
      </c>
      <c r="I70" s="213">
        <v>0</v>
      </c>
      <c r="J70" s="213">
        <v>0</v>
      </c>
      <c r="K70" s="213">
        <f t="shared" si="16"/>
        <v>227.9</v>
      </c>
      <c r="L70" s="321">
        <f t="shared" si="6"/>
        <v>0</v>
      </c>
      <c r="M70" s="213">
        <f t="shared" si="7"/>
        <v>0</v>
      </c>
      <c r="N70" s="213">
        <f t="shared" si="8"/>
        <v>227.9</v>
      </c>
    </row>
    <row r="71" spans="1:17" s="214" customFormat="1" ht="15.6" x14ac:dyDescent="0.3">
      <c r="A71" s="211"/>
      <c r="B71" s="227" t="s">
        <v>776</v>
      </c>
      <c r="C71" s="221">
        <f t="shared" si="17"/>
        <v>586.5</v>
      </c>
      <c r="D71" s="221">
        <v>0</v>
      </c>
      <c r="E71" s="221">
        <v>0</v>
      </c>
      <c r="F71" s="221">
        <v>586.5</v>
      </c>
      <c r="G71" s="213">
        <v>586.5</v>
      </c>
      <c r="H71" s="213">
        <v>0</v>
      </c>
      <c r="I71" s="213">
        <v>0</v>
      </c>
      <c r="J71" s="213">
        <v>586.5</v>
      </c>
      <c r="K71" s="213">
        <f t="shared" si="16"/>
        <v>0</v>
      </c>
      <c r="L71" s="321">
        <f t="shared" si="6"/>
        <v>0</v>
      </c>
      <c r="M71" s="213">
        <f t="shared" si="7"/>
        <v>0</v>
      </c>
      <c r="N71" s="213">
        <f t="shared" si="8"/>
        <v>0</v>
      </c>
    </row>
    <row r="72" spans="1:17" s="214" customFormat="1" ht="31.2" x14ac:dyDescent="0.3">
      <c r="A72" s="211"/>
      <c r="B72" s="227" t="s">
        <v>777</v>
      </c>
      <c r="C72" s="221">
        <f t="shared" si="17"/>
        <v>600</v>
      </c>
      <c r="D72" s="221">
        <v>0</v>
      </c>
      <c r="E72" s="221">
        <v>0</v>
      </c>
      <c r="F72" s="221">
        <v>600</v>
      </c>
      <c r="G72" s="213">
        <v>0</v>
      </c>
      <c r="H72" s="213">
        <v>0</v>
      </c>
      <c r="I72" s="213">
        <v>0</v>
      </c>
      <c r="J72" s="213">
        <v>0</v>
      </c>
      <c r="K72" s="213">
        <f t="shared" si="16"/>
        <v>600</v>
      </c>
      <c r="L72" s="321">
        <f t="shared" si="6"/>
        <v>0</v>
      </c>
      <c r="M72" s="213">
        <f t="shared" si="7"/>
        <v>0</v>
      </c>
      <c r="N72" s="213">
        <f t="shared" si="8"/>
        <v>600</v>
      </c>
    </row>
    <row r="73" spans="1:17" s="214" customFormat="1" ht="31.2" x14ac:dyDescent="0.3">
      <c r="A73" s="211"/>
      <c r="B73" s="227" t="s">
        <v>778</v>
      </c>
      <c r="C73" s="221">
        <f t="shared" si="17"/>
        <v>481.7</v>
      </c>
      <c r="D73" s="221">
        <v>0</v>
      </c>
      <c r="E73" s="221">
        <v>0</v>
      </c>
      <c r="F73" s="221">
        <v>481.7</v>
      </c>
      <c r="G73" s="213">
        <v>481.7</v>
      </c>
      <c r="H73" s="213">
        <v>0</v>
      </c>
      <c r="I73" s="213">
        <v>0</v>
      </c>
      <c r="J73" s="213">
        <v>481.7</v>
      </c>
      <c r="K73" s="213">
        <f t="shared" si="16"/>
        <v>0</v>
      </c>
      <c r="L73" s="321">
        <f t="shared" si="6"/>
        <v>0</v>
      </c>
      <c r="M73" s="213">
        <f t="shared" si="7"/>
        <v>0</v>
      </c>
      <c r="N73" s="213">
        <f t="shared" si="8"/>
        <v>0</v>
      </c>
    </row>
    <row r="74" spans="1:17" s="214" customFormat="1" ht="31.2" x14ac:dyDescent="0.3">
      <c r="A74" s="211"/>
      <c r="B74" s="227" t="s">
        <v>779</v>
      </c>
      <c r="C74" s="221">
        <f t="shared" si="17"/>
        <v>600</v>
      </c>
      <c r="D74" s="221">
        <v>0</v>
      </c>
      <c r="E74" s="221">
        <v>0</v>
      </c>
      <c r="F74" s="221">
        <v>600</v>
      </c>
      <c r="G74" s="213">
        <v>0</v>
      </c>
      <c r="H74" s="213">
        <v>0</v>
      </c>
      <c r="I74" s="213">
        <v>0</v>
      </c>
      <c r="J74" s="213">
        <v>0</v>
      </c>
      <c r="K74" s="213">
        <f t="shared" si="16"/>
        <v>600</v>
      </c>
      <c r="L74" s="321">
        <f t="shared" si="6"/>
        <v>0</v>
      </c>
      <c r="M74" s="213">
        <f t="shared" si="7"/>
        <v>0</v>
      </c>
      <c r="N74" s="213">
        <f t="shared" si="8"/>
        <v>600</v>
      </c>
    </row>
    <row r="75" spans="1:17" s="214" customFormat="1" ht="31.2" x14ac:dyDescent="0.3">
      <c r="A75" s="211"/>
      <c r="B75" s="227" t="s">
        <v>780</v>
      </c>
      <c r="C75" s="221">
        <f t="shared" si="17"/>
        <v>1991.9</v>
      </c>
      <c r="D75" s="221">
        <v>0</v>
      </c>
      <c r="E75" s="221">
        <v>0</v>
      </c>
      <c r="F75" s="221">
        <v>1991.9</v>
      </c>
      <c r="G75" s="213">
        <v>0</v>
      </c>
      <c r="H75" s="213">
        <v>0</v>
      </c>
      <c r="I75" s="213">
        <v>0</v>
      </c>
      <c r="J75" s="213">
        <v>0</v>
      </c>
      <c r="K75" s="213">
        <f t="shared" si="16"/>
        <v>1991.9</v>
      </c>
      <c r="L75" s="321">
        <f t="shared" si="6"/>
        <v>0</v>
      </c>
      <c r="M75" s="213">
        <f t="shared" si="7"/>
        <v>0</v>
      </c>
      <c r="N75" s="213">
        <f t="shared" si="8"/>
        <v>1991.9</v>
      </c>
    </row>
    <row r="76" spans="1:17" s="214" customFormat="1" ht="31.2" x14ac:dyDescent="0.3">
      <c r="A76" s="211"/>
      <c r="B76" s="227" t="s">
        <v>781</v>
      </c>
      <c r="C76" s="221">
        <f t="shared" si="17"/>
        <v>600</v>
      </c>
      <c r="D76" s="221">
        <v>0</v>
      </c>
      <c r="E76" s="221">
        <v>0</v>
      </c>
      <c r="F76" s="221">
        <v>600</v>
      </c>
      <c r="G76" s="213">
        <v>479.60187000000002</v>
      </c>
      <c r="H76" s="213">
        <v>0</v>
      </c>
      <c r="I76" s="213">
        <v>0</v>
      </c>
      <c r="J76" s="213">
        <v>479.60187000000002</v>
      </c>
      <c r="K76" s="213">
        <f t="shared" si="16"/>
        <v>120.39812999999998</v>
      </c>
      <c r="L76" s="321">
        <f t="shared" si="6"/>
        <v>0</v>
      </c>
      <c r="M76" s="213">
        <f t="shared" si="7"/>
        <v>0</v>
      </c>
      <c r="N76" s="213">
        <f t="shared" si="8"/>
        <v>120.39812999999998</v>
      </c>
    </row>
    <row r="77" spans="1:17" s="214" customFormat="1" ht="15.6" x14ac:dyDescent="0.3">
      <c r="A77" s="211"/>
      <c r="B77" s="227" t="s">
        <v>782</v>
      </c>
      <c r="C77" s="221">
        <f t="shared" si="17"/>
        <v>1176.2</v>
      </c>
      <c r="D77" s="221">
        <v>0</v>
      </c>
      <c r="E77" s="221">
        <v>0</v>
      </c>
      <c r="F77" s="221">
        <v>1176.2</v>
      </c>
      <c r="G77" s="213">
        <v>0</v>
      </c>
      <c r="H77" s="213">
        <v>0</v>
      </c>
      <c r="I77" s="213">
        <v>0</v>
      </c>
      <c r="J77" s="213">
        <v>0</v>
      </c>
      <c r="K77" s="213">
        <f>L77+M77+N77</f>
        <v>1176.2</v>
      </c>
      <c r="L77" s="321">
        <f t="shared" si="6"/>
        <v>0</v>
      </c>
      <c r="M77" s="213">
        <f t="shared" si="7"/>
        <v>0</v>
      </c>
      <c r="N77" s="213">
        <f t="shared" si="8"/>
        <v>1176.2</v>
      </c>
    </row>
    <row r="78" spans="1:17" s="210" customFormat="1" ht="15.6" x14ac:dyDescent="0.3">
      <c r="A78" s="207" t="s">
        <v>783</v>
      </c>
      <c r="B78" s="215" t="s">
        <v>784</v>
      </c>
      <c r="C78" s="209">
        <f>E78+F78</f>
        <v>34537.070589999996</v>
      </c>
      <c r="D78" s="209">
        <v>0</v>
      </c>
      <c r="E78" s="209">
        <v>0</v>
      </c>
      <c r="F78" s="209">
        <f>F79</f>
        <v>34537.070589999996</v>
      </c>
      <c r="G78" s="209">
        <f>I78+J78</f>
        <v>13363.679840000001</v>
      </c>
      <c r="H78" s="209">
        <v>0</v>
      </c>
      <c r="I78" s="209">
        <v>0</v>
      </c>
      <c r="J78" s="209">
        <f>J79</f>
        <v>13363.679840000001</v>
      </c>
      <c r="K78" s="209">
        <f t="shared" ref="K78:K86" si="18">M78+N78</f>
        <v>21173.390749999995</v>
      </c>
      <c r="L78" s="320">
        <f t="shared" si="6"/>
        <v>0</v>
      </c>
      <c r="M78" s="230">
        <f t="shared" si="7"/>
        <v>0</v>
      </c>
      <c r="N78" s="209">
        <f t="shared" si="8"/>
        <v>21173.390749999995</v>
      </c>
      <c r="O78" s="231"/>
      <c r="P78" s="231"/>
      <c r="Q78" s="231"/>
    </row>
    <row r="79" spans="1:17" s="214" customFormat="1" ht="46.8" x14ac:dyDescent="0.3">
      <c r="A79" s="211"/>
      <c r="B79" s="232" t="s">
        <v>785</v>
      </c>
      <c r="C79" s="213">
        <f>E79+F79</f>
        <v>34537.070589999996</v>
      </c>
      <c r="D79" s="213">
        <v>0</v>
      </c>
      <c r="E79" s="213">
        <v>0</v>
      </c>
      <c r="F79" s="213">
        <f>33838.7+698.37059</f>
        <v>34537.070589999996</v>
      </c>
      <c r="G79" s="213">
        <f>I79+J79</f>
        <v>13363.679840000001</v>
      </c>
      <c r="H79" s="213">
        <v>0</v>
      </c>
      <c r="I79" s="213">
        <v>0</v>
      </c>
      <c r="J79" s="213">
        <v>13363.679840000001</v>
      </c>
      <c r="K79" s="213">
        <f t="shared" si="18"/>
        <v>21173.390749999995</v>
      </c>
      <c r="L79" s="321">
        <f t="shared" si="6"/>
        <v>0</v>
      </c>
      <c r="M79" s="233">
        <f t="shared" si="7"/>
        <v>0</v>
      </c>
      <c r="N79" s="213">
        <f t="shared" si="8"/>
        <v>21173.390749999995</v>
      </c>
      <c r="O79" s="234"/>
      <c r="P79" s="234"/>
      <c r="Q79" s="234"/>
    </row>
    <row r="80" spans="1:17" s="210" customFormat="1" ht="31.2" x14ac:dyDescent="0.3">
      <c r="A80" s="207" t="s">
        <v>786</v>
      </c>
      <c r="B80" s="215" t="s">
        <v>356</v>
      </c>
      <c r="C80" s="209">
        <f t="shared" ref="C80:C86" si="19">E80+F80+D80</f>
        <v>262277.92671999999</v>
      </c>
      <c r="D80" s="209">
        <f>D81</f>
        <v>250527.87560999999</v>
      </c>
      <c r="E80" s="209">
        <f>E81</f>
        <v>10438.661480000001</v>
      </c>
      <c r="F80" s="209">
        <f>F81</f>
        <v>1311.3896299999999</v>
      </c>
      <c r="G80" s="209">
        <f t="shared" ref="G80:G86" si="20">I80+J80+H80</f>
        <v>46551.298889999998</v>
      </c>
      <c r="H80" s="209">
        <f t="shared" ref="H80:I81" si="21">H81</f>
        <v>44465.8007</v>
      </c>
      <c r="I80" s="209">
        <f t="shared" si="21"/>
        <v>1852.7417</v>
      </c>
      <c r="J80" s="209">
        <f>J81</f>
        <v>232.75649000000001</v>
      </c>
      <c r="K80" s="209">
        <f>M80+N80+L80</f>
        <v>215726.62782999998</v>
      </c>
      <c r="L80" s="320">
        <f t="shared" si="6"/>
        <v>206062.07491</v>
      </c>
      <c r="M80" s="230">
        <f t="shared" si="7"/>
        <v>8585.9197800000002</v>
      </c>
      <c r="N80" s="209">
        <f t="shared" si="8"/>
        <v>1078.6331399999999</v>
      </c>
      <c r="O80" s="231"/>
      <c r="P80" s="231"/>
      <c r="Q80" s="231"/>
    </row>
    <row r="81" spans="1:17" s="214" customFormat="1" ht="31.2" x14ac:dyDescent="0.3">
      <c r="A81" s="211"/>
      <c r="B81" s="232" t="s">
        <v>787</v>
      </c>
      <c r="C81" s="213">
        <f t="shared" si="19"/>
        <v>262277.92671999999</v>
      </c>
      <c r="D81" s="190">
        <v>250527.87560999999</v>
      </c>
      <c r="E81" s="190">
        <v>10438.661480000001</v>
      </c>
      <c r="F81" s="190">
        <v>1311.3896299999999</v>
      </c>
      <c r="G81" s="213">
        <f t="shared" si="20"/>
        <v>46551.298889999998</v>
      </c>
      <c r="H81" s="213">
        <f t="shared" si="21"/>
        <v>44465.8007</v>
      </c>
      <c r="I81" s="213">
        <f t="shared" si="21"/>
        <v>1852.7417</v>
      </c>
      <c r="J81" s="213">
        <f>J82</f>
        <v>232.75649000000001</v>
      </c>
      <c r="K81" s="213">
        <f>M81+N81+L81</f>
        <v>215726.62782999998</v>
      </c>
      <c r="L81" s="321">
        <f t="shared" si="6"/>
        <v>206062.07491</v>
      </c>
      <c r="M81" s="233">
        <f t="shared" si="7"/>
        <v>8585.9197800000002</v>
      </c>
      <c r="N81" s="213">
        <f t="shared" si="8"/>
        <v>1078.6331399999999</v>
      </c>
      <c r="O81" s="234"/>
      <c r="P81" s="234"/>
      <c r="Q81" s="234"/>
    </row>
    <row r="82" spans="1:17" s="214" customFormat="1" ht="46.8" x14ac:dyDescent="0.3">
      <c r="A82" s="211"/>
      <c r="B82" s="235" t="s">
        <v>788</v>
      </c>
      <c r="C82" s="221">
        <f t="shared" si="19"/>
        <v>262277.92671999999</v>
      </c>
      <c r="D82" s="236">
        <v>250527.87560999999</v>
      </c>
      <c r="E82" s="236">
        <v>10438.661480000001</v>
      </c>
      <c r="F82" s="236">
        <v>1311.3896299999999</v>
      </c>
      <c r="G82" s="221">
        <f t="shared" si="20"/>
        <v>46551.298889999998</v>
      </c>
      <c r="H82" s="221">
        <v>44465.8007</v>
      </c>
      <c r="I82" s="221">
        <v>1852.7417</v>
      </c>
      <c r="J82" s="221">
        <v>232.75649000000001</v>
      </c>
      <c r="K82" s="221">
        <f>M82+N82+L82</f>
        <v>215726.62782999998</v>
      </c>
      <c r="L82" s="323">
        <f t="shared" si="6"/>
        <v>206062.07491</v>
      </c>
      <c r="M82" s="237">
        <f t="shared" si="7"/>
        <v>8585.9197800000002</v>
      </c>
      <c r="N82" s="221">
        <f t="shared" si="8"/>
        <v>1078.6331399999999</v>
      </c>
      <c r="O82" s="234"/>
      <c r="P82" s="234"/>
      <c r="Q82" s="234"/>
    </row>
    <row r="83" spans="1:17" s="210" customFormat="1" ht="62.4" x14ac:dyDescent="0.3">
      <c r="A83" s="207" t="s">
        <v>789</v>
      </c>
      <c r="B83" s="215" t="s">
        <v>658</v>
      </c>
      <c r="C83" s="209">
        <f t="shared" si="19"/>
        <v>438.88</v>
      </c>
      <c r="D83" s="209">
        <f>D84</f>
        <v>0</v>
      </c>
      <c r="E83" s="209">
        <f>E84</f>
        <v>0</v>
      </c>
      <c r="F83" s="209">
        <f>F84</f>
        <v>438.88</v>
      </c>
      <c r="G83" s="209">
        <f t="shared" si="20"/>
        <v>0</v>
      </c>
      <c r="H83" s="209">
        <f>H84</f>
        <v>0</v>
      </c>
      <c r="I83" s="209">
        <f>I84</f>
        <v>0</v>
      </c>
      <c r="J83" s="209">
        <f>J84</f>
        <v>0</v>
      </c>
      <c r="K83" s="209">
        <f t="shared" si="18"/>
        <v>438.88</v>
      </c>
      <c r="L83" s="320">
        <f t="shared" si="6"/>
        <v>0</v>
      </c>
      <c r="M83" s="230">
        <f t="shared" si="7"/>
        <v>0</v>
      </c>
      <c r="N83" s="209">
        <f t="shared" si="8"/>
        <v>438.88</v>
      </c>
      <c r="O83" s="231"/>
      <c r="P83" s="231"/>
      <c r="Q83" s="231"/>
    </row>
    <row r="84" spans="1:17" s="214" customFormat="1" ht="31.2" x14ac:dyDescent="0.3">
      <c r="A84" s="211"/>
      <c r="B84" s="232" t="s">
        <v>790</v>
      </c>
      <c r="C84" s="213">
        <f t="shared" si="19"/>
        <v>438.88</v>
      </c>
      <c r="D84" s="190">
        <f t="shared" ref="D84:E84" si="22">D85+D86</f>
        <v>0</v>
      </c>
      <c r="E84" s="190">
        <f t="shared" si="22"/>
        <v>0</v>
      </c>
      <c r="F84" s="190">
        <f>F85+F86</f>
        <v>438.88</v>
      </c>
      <c r="G84" s="213">
        <f t="shared" si="20"/>
        <v>0</v>
      </c>
      <c r="H84" s="213">
        <v>0</v>
      </c>
      <c r="I84" s="213">
        <v>0</v>
      </c>
      <c r="J84" s="213">
        <v>0</v>
      </c>
      <c r="K84" s="213">
        <f t="shared" si="18"/>
        <v>438.88</v>
      </c>
      <c r="L84" s="321">
        <f t="shared" si="6"/>
        <v>0</v>
      </c>
      <c r="M84" s="233">
        <f t="shared" si="7"/>
        <v>0</v>
      </c>
      <c r="N84" s="213">
        <f t="shared" si="8"/>
        <v>438.88</v>
      </c>
      <c r="O84" s="234"/>
      <c r="P84" s="234"/>
      <c r="Q84" s="234"/>
    </row>
    <row r="85" spans="1:17" s="214" customFormat="1" ht="31.2" x14ac:dyDescent="0.3">
      <c r="A85" s="211"/>
      <c r="B85" s="235" t="s">
        <v>791</v>
      </c>
      <c r="C85" s="221">
        <f t="shared" si="19"/>
        <v>368.32</v>
      </c>
      <c r="D85" s="236">
        <v>0</v>
      </c>
      <c r="E85" s="236">
        <v>0</v>
      </c>
      <c r="F85" s="236">
        <v>368.32</v>
      </c>
      <c r="G85" s="221">
        <f t="shared" si="20"/>
        <v>0</v>
      </c>
      <c r="H85" s="221">
        <v>0</v>
      </c>
      <c r="I85" s="221">
        <v>0</v>
      </c>
      <c r="J85" s="221">
        <v>0</v>
      </c>
      <c r="K85" s="221">
        <f t="shared" si="18"/>
        <v>368.32</v>
      </c>
      <c r="L85" s="323">
        <f t="shared" si="6"/>
        <v>0</v>
      </c>
      <c r="M85" s="237">
        <f t="shared" si="7"/>
        <v>0</v>
      </c>
      <c r="N85" s="221">
        <f t="shared" si="8"/>
        <v>368.32</v>
      </c>
      <c r="O85" s="234"/>
      <c r="P85" s="234"/>
      <c r="Q85" s="234"/>
    </row>
    <row r="86" spans="1:17" s="214" customFormat="1" ht="31.2" x14ac:dyDescent="0.3">
      <c r="A86" s="211"/>
      <c r="B86" s="235" t="s">
        <v>792</v>
      </c>
      <c r="C86" s="221">
        <f t="shared" si="19"/>
        <v>70.56</v>
      </c>
      <c r="D86" s="236">
        <v>0</v>
      </c>
      <c r="E86" s="236">
        <v>0</v>
      </c>
      <c r="F86" s="236">
        <v>70.56</v>
      </c>
      <c r="G86" s="221">
        <f t="shared" si="20"/>
        <v>0</v>
      </c>
      <c r="H86" s="221">
        <v>0</v>
      </c>
      <c r="I86" s="221">
        <v>0</v>
      </c>
      <c r="J86" s="221">
        <v>0</v>
      </c>
      <c r="K86" s="221">
        <f t="shared" si="18"/>
        <v>70.56</v>
      </c>
      <c r="L86" s="323">
        <f t="shared" si="6"/>
        <v>0</v>
      </c>
      <c r="M86" s="237">
        <f t="shared" si="7"/>
        <v>0</v>
      </c>
      <c r="N86" s="221">
        <f t="shared" si="8"/>
        <v>70.56</v>
      </c>
      <c r="O86" s="234"/>
      <c r="P86" s="234"/>
      <c r="Q86" s="234"/>
    </row>
    <row r="87" spans="1:17" s="206" customFormat="1" ht="46.8" x14ac:dyDescent="0.3">
      <c r="A87" s="203" t="s">
        <v>721</v>
      </c>
      <c r="B87" s="204" t="s">
        <v>793</v>
      </c>
      <c r="C87" s="205">
        <f>C88+C90+C92</f>
        <v>3937</v>
      </c>
      <c r="D87" s="205">
        <v>0</v>
      </c>
      <c r="E87" s="205">
        <f>E88+E90+E92</f>
        <v>2160</v>
      </c>
      <c r="F87" s="205">
        <f>F88+F90+F92</f>
        <v>1777</v>
      </c>
      <c r="G87" s="205">
        <f>J87</f>
        <v>0</v>
      </c>
      <c r="H87" s="205">
        <v>0</v>
      </c>
      <c r="I87" s="205">
        <v>0</v>
      </c>
      <c r="J87" s="205">
        <f>J88+J90</f>
        <v>0</v>
      </c>
      <c r="K87" s="205">
        <f>K88+K90+K92</f>
        <v>3937</v>
      </c>
      <c r="L87" s="319">
        <f t="shared" si="6"/>
        <v>0</v>
      </c>
      <c r="M87" s="238">
        <f t="shared" si="7"/>
        <v>2160</v>
      </c>
      <c r="N87" s="205">
        <f t="shared" si="8"/>
        <v>1777</v>
      </c>
      <c r="O87" s="239"/>
      <c r="P87" s="239"/>
      <c r="Q87" s="239"/>
    </row>
    <row r="88" spans="1:17" s="214" customFormat="1" ht="31.2" x14ac:dyDescent="0.3">
      <c r="A88" s="207" t="s">
        <v>794</v>
      </c>
      <c r="B88" s="208" t="s">
        <v>351</v>
      </c>
      <c r="C88" s="240">
        <f>C89</f>
        <v>1236.5999999999999</v>
      </c>
      <c r="D88" s="240">
        <v>0</v>
      </c>
      <c r="E88" s="240">
        <v>0</v>
      </c>
      <c r="F88" s="240">
        <f>F89</f>
        <v>1236.5999999999999</v>
      </c>
      <c r="G88" s="240">
        <v>0</v>
      </c>
      <c r="H88" s="240">
        <v>0</v>
      </c>
      <c r="I88" s="240">
        <v>0</v>
      </c>
      <c r="J88" s="240">
        <v>0</v>
      </c>
      <c r="K88" s="240">
        <f>K89</f>
        <v>1236.5999999999999</v>
      </c>
      <c r="L88" s="324">
        <f t="shared" si="6"/>
        <v>0</v>
      </c>
      <c r="M88" s="241">
        <f t="shared" si="7"/>
        <v>0</v>
      </c>
      <c r="N88" s="240">
        <f t="shared" si="8"/>
        <v>1236.5999999999999</v>
      </c>
      <c r="O88" s="234"/>
      <c r="P88" s="234"/>
      <c r="Q88" s="234"/>
    </row>
    <row r="89" spans="1:17" ht="46.8" x14ac:dyDescent="0.3">
      <c r="A89" s="242"/>
      <c r="B89" s="212" t="s">
        <v>795</v>
      </c>
      <c r="C89" s="243">
        <v>1236.5999999999999</v>
      </c>
      <c r="D89" s="243">
        <v>0</v>
      </c>
      <c r="E89" s="243">
        <v>0</v>
      </c>
      <c r="F89" s="243">
        <v>1236.5999999999999</v>
      </c>
      <c r="G89" s="243">
        <f>J89</f>
        <v>0</v>
      </c>
      <c r="H89" s="243">
        <v>0</v>
      </c>
      <c r="I89" s="243">
        <v>0</v>
      </c>
      <c r="J89" s="243">
        <v>0</v>
      </c>
      <c r="K89" s="243">
        <f>N89</f>
        <v>1236.5999999999999</v>
      </c>
      <c r="L89" s="325">
        <f t="shared" si="6"/>
        <v>0</v>
      </c>
      <c r="M89" s="244">
        <f t="shared" si="7"/>
        <v>0</v>
      </c>
      <c r="N89" s="245">
        <f t="shared" si="8"/>
        <v>1236.5999999999999</v>
      </c>
    </row>
    <row r="90" spans="1:17" ht="31.2" x14ac:dyDescent="0.3">
      <c r="A90" s="207" t="s">
        <v>796</v>
      </c>
      <c r="B90" s="208" t="s">
        <v>599</v>
      </c>
      <c r="C90" s="240">
        <f>C91</f>
        <v>300.39999999999998</v>
      </c>
      <c r="D90" s="240">
        <f>D91</f>
        <v>0</v>
      </c>
      <c r="E90" s="240">
        <f>E91</f>
        <v>0</v>
      </c>
      <c r="F90" s="240">
        <f>F91</f>
        <v>300.39999999999998</v>
      </c>
      <c r="G90" s="240">
        <f>G91</f>
        <v>0</v>
      </c>
      <c r="H90" s="240">
        <f t="shared" ref="H90:K92" si="23">H91</f>
        <v>0</v>
      </c>
      <c r="I90" s="240">
        <f t="shared" si="23"/>
        <v>0</v>
      </c>
      <c r="J90" s="240">
        <f t="shared" si="23"/>
        <v>0</v>
      </c>
      <c r="K90" s="240">
        <f t="shared" si="23"/>
        <v>300.39999999999998</v>
      </c>
      <c r="L90" s="324">
        <f t="shared" si="6"/>
        <v>0</v>
      </c>
      <c r="M90" s="240">
        <f t="shared" si="7"/>
        <v>0</v>
      </c>
      <c r="N90" s="240">
        <f t="shared" si="8"/>
        <v>300.39999999999998</v>
      </c>
    </row>
    <row r="91" spans="1:17" ht="46.8" x14ac:dyDescent="0.3">
      <c r="A91" s="246"/>
      <c r="B91" s="212" t="s">
        <v>797</v>
      </c>
      <c r="C91" s="243">
        <f>F91</f>
        <v>300.39999999999998</v>
      </c>
      <c r="D91" s="243">
        <v>0</v>
      </c>
      <c r="E91" s="243">
        <v>0</v>
      </c>
      <c r="F91" s="243">
        <v>300.39999999999998</v>
      </c>
      <c r="G91" s="243">
        <f>J91</f>
        <v>0</v>
      </c>
      <c r="H91" s="243">
        <v>0</v>
      </c>
      <c r="I91" s="243">
        <v>0</v>
      </c>
      <c r="J91" s="243">
        <v>0</v>
      </c>
      <c r="K91" s="243">
        <f>N91</f>
        <v>300.39999999999998</v>
      </c>
      <c r="L91" s="325">
        <f t="shared" si="6"/>
        <v>0</v>
      </c>
      <c r="M91" s="243">
        <f t="shared" si="7"/>
        <v>0</v>
      </c>
      <c r="N91" s="243">
        <f t="shared" si="8"/>
        <v>300.39999999999998</v>
      </c>
    </row>
    <row r="92" spans="1:17" ht="15.6" x14ac:dyDescent="0.3">
      <c r="A92" s="207" t="s">
        <v>796</v>
      </c>
      <c r="B92" s="208" t="s">
        <v>595</v>
      </c>
      <c r="C92" s="240">
        <f>C93</f>
        <v>2400</v>
      </c>
      <c r="D92" s="240">
        <f>D93</f>
        <v>0</v>
      </c>
      <c r="E92" s="240">
        <f>E93</f>
        <v>2160</v>
      </c>
      <c r="F92" s="240">
        <f>F93</f>
        <v>240</v>
      </c>
      <c r="G92" s="240">
        <f>G93</f>
        <v>0</v>
      </c>
      <c r="H92" s="240">
        <f t="shared" si="23"/>
        <v>0</v>
      </c>
      <c r="I92" s="240">
        <f t="shared" si="23"/>
        <v>0</v>
      </c>
      <c r="J92" s="240">
        <f t="shared" si="23"/>
        <v>0</v>
      </c>
      <c r="K92" s="240">
        <f t="shared" si="23"/>
        <v>2400</v>
      </c>
      <c r="L92" s="324">
        <f t="shared" ref="L92:L93" si="24">D92-H92</f>
        <v>0</v>
      </c>
      <c r="M92" s="240">
        <f t="shared" ref="M92:M93" si="25">E92-I92</f>
        <v>2160</v>
      </c>
      <c r="N92" s="240">
        <f t="shared" ref="N92:N93" si="26">F92-J92</f>
        <v>240</v>
      </c>
    </row>
    <row r="93" spans="1:17" ht="31.2" x14ac:dyDescent="0.3">
      <c r="A93" s="246"/>
      <c r="B93" s="212" t="s">
        <v>798</v>
      </c>
      <c r="C93" s="243">
        <f>F93+E93</f>
        <v>2400</v>
      </c>
      <c r="D93" s="243">
        <v>0</v>
      </c>
      <c r="E93" s="243">
        <v>2160</v>
      </c>
      <c r="F93" s="243">
        <v>240</v>
      </c>
      <c r="G93" s="243">
        <f>J93</f>
        <v>0</v>
      </c>
      <c r="H93" s="243">
        <v>0</v>
      </c>
      <c r="I93" s="243">
        <v>0</v>
      </c>
      <c r="J93" s="243">
        <v>0</v>
      </c>
      <c r="K93" s="243">
        <f>N93+M93</f>
        <v>2400</v>
      </c>
      <c r="L93" s="325">
        <f t="shared" si="24"/>
        <v>0</v>
      </c>
      <c r="M93" s="243">
        <f t="shared" si="25"/>
        <v>2160</v>
      </c>
      <c r="N93" s="243">
        <f t="shared" si="26"/>
        <v>240</v>
      </c>
    </row>
    <row r="95" spans="1:17" ht="16.8" hidden="1" x14ac:dyDescent="0.3">
      <c r="B95" s="247" t="s">
        <v>800</v>
      </c>
      <c r="D95" s="248">
        <f>E5+C13-C27</f>
        <v>0</v>
      </c>
    </row>
  </sheetData>
  <mergeCells count="28">
    <mergeCell ref="C23:F24"/>
    <mergeCell ref="G23:J24"/>
    <mergeCell ref="K23:N24"/>
    <mergeCell ref="D11:F11"/>
    <mergeCell ref="G11:G12"/>
    <mergeCell ref="H11:J11"/>
    <mergeCell ref="K11:K12"/>
    <mergeCell ref="A3:N3"/>
    <mergeCell ref="K1:N1"/>
    <mergeCell ref="C9:F10"/>
    <mergeCell ref="G9:J10"/>
    <mergeCell ref="K9:N10"/>
    <mergeCell ref="A5:D5"/>
    <mergeCell ref="A21:N21"/>
    <mergeCell ref="A23:A26"/>
    <mergeCell ref="B23:B26"/>
    <mergeCell ref="C25:C26"/>
    <mergeCell ref="D25:F25"/>
    <mergeCell ref="G25:G26"/>
    <mergeCell ref="H25:J25"/>
    <mergeCell ref="K25:K26"/>
    <mergeCell ref="A7:N7"/>
    <mergeCell ref="A9:A12"/>
    <mergeCell ref="B9:B12"/>
    <mergeCell ref="C11:C12"/>
    <mergeCell ref="L25:N25"/>
    <mergeCell ref="L11:N11"/>
    <mergeCell ref="A6:D6"/>
  </mergeCells>
  <pageMargins left="0.7" right="0.7" top="0.75" bottom="0.75" header="0.3" footer="0.3"/>
  <pageSetup paperSize="9" scale="46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ДОХОДЫ</vt:lpstr>
      <vt:lpstr>расходы</vt:lpstr>
      <vt:lpstr>Источники</vt:lpstr>
      <vt:lpstr>дорожный фонд</vt:lpstr>
      <vt:lpstr>'дорожный фонд'!Область_печати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2026-04-28T05:24:59Z</cp:lastPrinted>
  <dcterms:created xsi:type="dcterms:W3CDTF">2024-10-23T06:02:00Z</dcterms:created>
  <dcterms:modified xsi:type="dcterms:W3CDTF">2026-05-19T05:24:00Z</dcterms:modified>
</cp:coreProperties>
</file>