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335" yWindow="-195" windowWidth="16125" windowHeight="12750" tabRatio="753"/>
  </bookViews>
  <sheets>
    <sheet name="ДОХОДЫ" sheetId="38" r:id="rId1"/>
    <sheet name="РАСХОДЫ" sheetId="23" r:id="rId2"/>
    <sheet name="ИФДБ" sheetId="36" r:id="rId3"/>
    <sheet name="ДФ" sheetId="34" r:id="rId4"/>
  </sheets>
  <externalReferences>
    <externalReference r:id="rId5"/>
  </externalReferences>
  <definedNames>
    <definedName name="_xlnm._FilterDatabase" localSheetId="1" hidden="1">РАСХОДЫ!$A$4:$L$836</definedName>
    <definedName name="_xlnm.Print_Area" localSheetId="0">ДОХОДЫ!$A$1:$H$197</definedName>
    <definedName name="_xlnm.Print_Area" localSheetId="3">ДФ!$A$1:$N$90</definedName>
    <definedName name="_xlnm.Print_Area" localSheetId="1">РАСХОДЫ!$A$1:$K$833</definedName>
  </definedNames>
  <calcPr calcId="145621"/>
</workbook>
</file>

<file path=xl/calcChain.xml><?xml version="1.0" encoding="utf-8"?>
<calcChain xmlns="http://schemas.openxmlformats.org/spreadsheetml/2006/main">
  <c r="J832" i="23" l="1"/>
  <c r="K830" i="23"/>
  <c r="J830" i="23"/>
  <c r="J828" i="23"/>
  <c r="J826" i="23"/>
  <c r="J825" i="23"/>
  <c r="K824" i="23"/>
  <c r="K823" i="23"/>
  <c r="J823" i="23"/>
  <c r="J818" i="23"/>
  <c r="K813" i="23"/>
  <c r="J813" i="23"/>
  <c r="K812" i="23"/>
  <c r="J812" i="23"/>
  <c r="K803" i="23"/>
  <c r="J803" i="23"/>
  <c r="K800" i="23"/>
  <c r="J800" i="23"/>
  <c r="K799" i="23"/>
  <c r="J799" i="23"/>
  <c r="K797" i="23"/>
  <c r="J797" i="23"/>
  <c r="K790" i="23"/>
  <c r="J790" i="23"/>
  <c r="K782" i="23"/>
  <c r="J782" i="23"/>
  <c r="J775" i="23"/>
  <c r="J774" i="23"/>
  <c r="K771" i="23"/>
  <c r="J771" i="23"/>
  <c r="K770" i="23"/>
  <c r="J770" i="23"/>
  <c r="K762" i="23"/>
  <c r="J762" i="23"/>
  <c r="K759" i="23"/>
  <c r="K757" i="23"/>
  <c r="J757" i="23"/>
  <c r="K752" i="23"/>
  <c r="J752" i="23"/>
  <c r="K751" i="23"/>
  <c r="J751" i="23"/>
  <c r="K744" i="23"/>
  <c r="J744" i="23"/>
  <c r="K743" i="23"/>
  <c r="J743" i="23"/>
  <c r="K742" i="23"/>
  <c r="J742" i="23"/>
  <c r="K738" i="23"/>
  <c r="J738" i="23"/>
  <c r="K737" i="23"/>
  <c r="J737" i="23"/>
  <c r="K729" i="23"/>
  <c r="K726" i="23"/>
  <c r="J726" i="23"/>
  <c r="K724" i="23"/>
  <c r="K721" i="23"/>
  <c r="J721" i="23"/>
  <c r="K713" i="23"/>
  <c r="J713" i="23"/>
  <c r="K705" i="23"/>
  <c r="J705" i="23"/>
  <c r="K702" i="23"/>
  <c r="K695" i="23"/>
  <c r="J687" i="23"/>
  <c r="J686" i="23"/>
  <c r="K683" i="23"/>
  <c r="J683" i="23"/>
  <c r="K682" i="23"/>
  <c r="J682" i="23"/>
  <c r="J679" i="23"/>
  <c r="J678" i="23"/>
  <c r="J670" i="23"/>
  <c r="J669" i="23"/>
  <c r="K665" i="23"/>
  <c r="J665" i="23"/>
  <c r="J663" i="23"/>
  <c r="K660" i="23"/>
  <c r="J660" i="23"/>
  <c r="K653" i="23"/>
  <c r="J653" i="23"/>
  <c r="J646" i="23"/>
  <c r="J645" i="23"/>
  <c r="K642" i="23"/>
  <c r="J642" i="23"/>
  <c r="K641" i="23"/>
  <c r="J641" i="23"/>
  <c r="K639" i="23"/>
  <c r="J639" i="23"/>
  <c r="K635" i="23"/>
  <c r="J635" i="23"/>
  <c r="K633" i="23"/>
  <c r="J633" i="23"/>
  <c r="K631" i="23"/>
  <c r="J631" i="23"/>
  <c r="K627" i="23"/>
  <c r="J627" i="23"/>
  <c r="K619" i="23"/>
  <c r="J619" i="23"/>
  <c r="K615" i="23"/>
  <c r="J615" i="23"/>
  <c r="K613" i="23"/>
  <c r="J613" i="23"/>
  <c r="K609" i="23"/>
  <c r="J609" i="23"/>
  <c r="K608" i="23"/>
  <c r="J608" i="23"/>
  <c r="K607" i="23"/>
  <c r="J607" i="23"/>
  <c r="K605" i="23"/>
  <c r="J605" i="23"/>
  <c r="K603" i="23"/>
  <c r="J603" i="23"/>
  <c r="K599" i="23"/>
  <c r="J599" i="23"/>
  <c r="K597" i="23"/>
  <c r="J597" i="23"/>
  <c r="K595" i="23"/>
  <c r="J595" i="23"/>
  <c r="K593" i="23"/>
  <c r="J593" i="23"/>
  <c r="K591" i="23"/>
  <c r="J591" i="23"/>
  <c r="K586" i="23"/>
  <c r="J586" i="23"/>
  <c r="K585" i="23"/>
  <c r="J585" i="23"/>
  <c r="K584" i="23"/>
  <c r="J584" i="23"/>
  <c r="K577" i="23"/>
  <c r="K575" i="23"/>
  <c r="K568" i="23"/>
  <c r="J568" i="23"/>
  <c r="J566" i="23"/>
  <c r="J565" i="23"/>
  <c r="K560" i="23"/>
  <c r="J560" i="23"/>
  <c r="K556" i="23"/>
  <c r="J556" i="23"/>
  <c r="K551" i="23"/>
  <c r="J551" i="23"/>
  <c r="K549" i="23"/>
  <c r="J549" i="23"/>
  <c r="K547" i="23"/>
  <c r="J547" i="23"/>
  <c r="K546" i="23"/>
  <c r="J546" i="23"/>
  <c r="K543" i="23"/>
  <c r="J543" i="23"/>
  <c r="K541" i="23"/>
  <c r="J541" i="23"/>
  <c r="K537" i="23"/>
  <c r="J537" i="23"/>
  <c r="K535" i="23"/>
  <c r="J535" i="23"/>
  <c r="K533" i="23"/>
  <c r="J533" i="23"/>
  <c r="K530" i="23"/>
  <c r="J530" i="23"/>
  <c r="K529" i="23"/>
  <c r="J529" i="23"/>
  <c r="K526" i="23"/>
  <c r="J526" i="23"/>
  <c r="K524" i="23"/>
  <c r="K517" i="23"/>
  <c r="J517" i="23"/>
  <c r="K513" i="23"/>
  <c r="J513" i="23"/>
  <c r="K511" i="23"/>
  <c r="J511" i="23"/>
  <c r="J510" i="23"/>
  <c r="K508" i="23"/>
  <c r="J500" i="23"/>
  <c r="J499" i="23"/>
  <c r="K491" i="23"/>
  <c r="J491" i="23"/>
  <c r="K485" i="23"/>
  <c r="J485" i="23"/>
  <c r="K482" i="23"/>
  <c r="J482" i="23"/>
  <c r="K481" i="23"/>
  <c r="J481" i="23"/>
  <c r="K480" i="23"/>
  <c r="J480" i="23"/>
  <c r="K477" i="23"/>
  <c r="J477" i="23"/>
  <c r="K471" i="23"/>
  <c r="J471" i="23"/>
  <c r="K465" i="23"/>
  <c r="J465" i="23"/>
  <c r="K457" i="23"/>
  <c r="J457" i="23"/>
  <c r="K456" i="23"/>
  <c r="J456" i="23"/>
  <c r="K455" i="23"/>
  <c r="J455" i="23"/>
  <c r="K454" i="23"/>
  <c r="J454" i="23"/>
  <c r="K453" i="23"/>
  <c r="J453" i="23"/>
  <c r="K452" i="23"/>
  <c r="J452" i="23"/>
  <c r="K451" i="23"/>
  <c r="J451" i="23"/>
  <c r="J450" i="23"/>
  <c r="J435" i="23"/>
  <c r="K431" i="23"/>
  <c r="K430" i="23"/>
  <c r="J430" i="23"/>
  <c r="J421" i="23"/>
  <c r="K413" i="23"/>
  <c r="J413" i="23"/>
  <c r="K412" i="23"/>
  <c r="J412" i="23"/>
  <c r="K408" i="23"/>
  <c r="J408" i="23"/>
  <c r="K407" i="23"/>
  <c r="J407" i="23"/>
  <c r="K406" i="23"/>
  <c r="J406" i="23"/>
  <c r="K402" i="23"/>
  <c r="J402" i="23"/>
  <c r="K398" i="23"/>
  <c r="J398" i="23"/>
  <c r="J395" i="23"/>
  <c r="J394" i="23"/>
  <c r="K391" i="23"/>
  <c r="J391" i="23"/>
  <c r="K389" i="23"/>
  <c r="J389" i="23"/>
  <c r="J386" i="23"/>
  <c r="J385" i="23"/>
  <c r="K382" i="23"/>
  <c r="J382" i="23"/>
  <c r="K379" i="23"/>
  <c r="J379" i="23"/>
  <c r="K377" i="23"/>
  <c r="J377" i="23"/>
  <c r="K376" i="23"/>
  <c r="J376" i="23"/>
  <c r="K374" i="23"/>
  <c r="J374" i="23"/>
  <c r="K373" i="23"/>
  <c r="J373" i="23"/>
  <c r="K370" i="23"/>
  <c r="J370" i="23"/>
  <c r="K369" i="23"/>
  <c r="J369" i="23"/>
  <c r="K368" i="23"/>
  <c r="J368" i="23"/>
  <c r="K367" i="23"/>
  <c r="J367" i="23"/>
  <c r="K366" i="23"/>
  <c r="K365" i="23"/>
  <c r="J365" i="23"/>
  <c r="K364" i="23"/>
  <c r="J364" i="23"/>
  <c r="K359" i="23"/>
  <c r="J359" i="23"/>
  <c r="K358" i="23"/>
  <c r="J358" i="23"/>
  <c r="K357" i="23"/>
  <c r="J357" i="23"/>
  <c r="K350" i="23"/>
  <c r="J350" i="23"/>
  <c r="K348" i="23"/>
  <c r="J348" i="23"/>
  <c r="K347" i="23"/>
  <c r="J347" i="23"/>
  <c r="K343" i="23"/>
  <c r="J343" i="23"/>
  <c r="K340" i="23"/>
  <c r="J340" i="23"/>
  <c r="J338" i="23"/>
  <c r="J337" i="23"/>
  <c r="K330" i="23"/>
  <c r="J330" i="23"/>
  <c r="K328" i="23"/>
  <c r="J328" i="23"/>
  <c r="K327" i="23"/>
  <c r="J327" i="23"/>
  <c r="K326" i="23"/>
  <c r="J326" i="23"/>
  <c r="K324" i="23"/>
  <c r="J324" i="23"/>
  <c r="K323" i="23"/>
  <c r="K320" i="23"/>
  <c r="J320" i="23"/>
  <c r="K313" i="23"/>
  <c r="J313" i="23"/>
  <c r="K311" i="23"/>
  <c r="K309" i="23"/>
  <c r="J309" i="23"/>
  <c r="K302" i="23"/>
  <c r="J302" i="23"/>
  <c r="K301" i="23"/>
  <c r="K300" i="23"/>
  <c r="J300" i="23"/>
  <c r="K296" i="23"/>
  <c r="J296" i="23"/>
  <c r="J293" i="23"/>
  <c r="J292" i="23"/>
  <c r="K289" i="23"/>
  <c r="J289" i="23"/>
  <c r="J285" i="23"/>
  <c r="K283" i="23"/>
  <c r="J283" i="23"/>
  <c r="J278" i="23"/>
  <c r="K275" i="23"/>
  <c r="J275" i="23"/>
  <c r="K274" i="23"/>
  <c r="J274" i="23"/>
  <c r="J268" i="23"/>
  <c r="J266" i="23"/>
  <c r="K263" i="23"/>
  <c r="J263" i="23"/>
  <c r="K262" i="23"/>
  <c r="J262" i="23"/>
  <c r="K255" i="23"/>
  <c r="J255" i="23"/>
  <c r="K251" i="23"/>
  <c r="J251" i="23"/>
  <c r="K250" i="23"/>
  <c r="J250" i="23"/>
  <c r="K249" i="23"/>
  <c r="J249" i="23"/>
  <c r="K245" i="23"/>
  <c r="J245" i="23"/>
  <c r="K242" i="23"/>
  <c r="J242" i="23"/>
  <c r="K240" i="23"/>
  <c r="J240" i="23"/>
  <c r="K238" i="23"/>
  <c r="J238" i="23"/>
  <c r="K237" i="23"/>
  <c r="J237" i="23"/>
  <c r="K233" i="23"/>
  <c r="J233" i="23"/>
  <c r="K230" i="23"/>
  <c r="J230" i="23"/>
  <c r="K228" i="23"/>
  <c r="J228" i="23"/>
  <c r="K225" i="23"/>
  <c r="J225" i="23"/>
  <c r="K218" i="23"/>
  <c r="J218" i="23"/>
  <c r="K211" i="23"/>
  <c r="J211" i="23"/>
  <c r="K205" i="23"/>
  <c r="J205" i="23"/>
  <c r="K200" i="23"/>
  <c r="J200" i="23"/>
  <c r="K198" i="23"/>
  <c r="J198" i="23"/>
  <c r="J196" i="23"/>
  <c r="J194" i="23"/>
  <c r="K191" i="23"/>
  <c r="J191" i="23"/>
  <c r="K183" i="23"/>
  <c r="J183" i="23"/>
  <c r="K179" i="23"/>
  <c r="J179" i="23"/>
  <c r="K176" i="23"/>
  <c r="J176" i="23"/>
  <c r="K174" i="23"/>
  <c r="J174" i="23"/>
  <c r="K171" i="23"/>
  <c r="J171" i="23"/>
  <c r="K170" i="23"/>
  <c r="J170" i="23"/>
  <c r="K165" i="23"/>
  <c r="J165" i="23"/>
  <c r="J163" i="23"/>
  <c r="J156" i="23"/>
  <c r="K155" i="23"/>
  <c r="J155" i="23"/>
  <c r="K153" i="23"/>
  <c r="J153" i="23"/>
  <c r="K152" i="23"/>
  <c r="J152" i="23"/>
  <c r="K150" i="23"/>
  <c r="J150" i="23"/>
  <c r="K149" i="23"/>
  <c r="J149" i="23"/>
  <c r="K141" i="23"/>
  <c r="J141" i="23"/>
  <c r="K140" i="23"/>
  <c r="J140" i="23"/>
  <c r="K138" i="23"/>
  <c r="J138" i="23"/>
  <c r="J136" i="23"/>
  <c r="K135" i="23"/>
  <c r="J135" i="23"/>
  <c r="K128" i="23"/>
  <c r="J128" i="23"/>
  <c r="K127" i="23"/>
  <c r="J127" i="23"/>
  <c r="K119" i="23"/>
  <c r="J119" i="23"/>
  <c r="K118" i="23"/>
  <c r="J118" i="23"/>
  <c r="K116" i="23"/>
  <c r="J116" i="23"/>
  <c r="K114" i="23"/>
  <c r="J114" i="23"/>
  <c r="K112" i="23"/>
  <c r="J112" i="23"/>
  <c r="K110" i="23"/>
  <c r="J110" i="23"/>
  <c r="K109" i="23"/>
  <c r="J109" i="23"/>
  <c r="K108" i="23"/>
  <c r="J108" i="23"/>
  <c r="K104" i="23"/>
  <c r="J104" i="23"/>
  <c r="K103" i="23"/>
  <c r="J103" i="23"/>
  <c r="K98" i="23"/>
  <c r="J98" i="23"/>
  <c r="K93" i="23"/>
  <c r="J93" i="23"/>
  <c r="K91" i="23"/>
  <c r="J91" i="23"/>
  <c r="K87" i="23"/>
  <c r="J87" i="23"/>
  <c r="K83" i="23"/>
  <c r="J83" i="23"/>
  <c r="K81" i="23"/>
  <c r="J81" i="23"/>
  <c r="K78" i="23"/>
  <c r="J78" i="23"/>
  <c r="K71" i="23"/>
  <c r="J71" i="23"/>
  <c r="J66" i="23"/>
  <c r="K59" i="23"/>
  <c r="J59" i="23"/>
  <c r="K58" i="23"/>
  <c r="J58" i="23"/>
  <c r="J56" i="23"/>
  <c r="J52" i="23"/>
  <c r="J51" i="23"/>
  <c r="J47" i="23"/>
  <c r="J46" i="23"/>
  <c r="K45" i="23"/>
  <c r="J45" i="23"/>
  <c r="J43" i="23"/>
  <c r="J42" i="23"/>
  <c r="J40" i="23"/>
  <c r="K38" i="23"/>
  <c r="J38" i="23"/>
  <c r="K37" i="23"/>
  <c r="J37" i="23"/>
  <c r="K32" i="23"/>
  <c r="J32" i="23"/>
  <c r="K31" i="23"/>
  <c r="J31" i="23"/>
  <c r="K27" i="23"/>
  <c r="J27" i="23"/>
  <c r="K26" i="23"/>
  <c r="J26" i="23"/>
  <c r="K25" i="23"/>
  <c r="J25" i="23"/>
  <c r="K24" i="23"/>
  <c r="J24" i="23"/>
  <c r="K17" i="23"/>
  <c r="J17" i="23"/>
  <c r="K13" i="23"/>
  <c r="J13" i="23"/>
  <c r="H196" i="38" l="1"/>
  <c r="G196" i="38"/>
  <c r="C196" i="38"/>
  <c r="C195" i="38" s="1"/>
  <c r="F195" i="38"/>
  <c r="E195" i="38"/>
  <c r="H195" i="38" s="1"/>
  <c r="D195" i="38"/>
  <c r="H194" i="38"/>
  <c r="G194" i="38"/>
  <c r="C194" i="38"/>
  <c r="C193" i="38" s="1"/>
  <c r="F193" i="38"/>
  <c r="H193" i="38" s="1"/>
  <c r="E193" i="38"/>
  <c r="D193" i="38"/>
  <c r="F191" i="38"/>
  <c r="E191" i="38"/>
  <c r="D191" i="38"/>
  <c r="C191" i="38"/>
  <c r="H190" i="38"/>
  <c r="G190" i="38"/>
  <c r="H189" i="38"/>
  <c r="G189" i="38"/>
  <c r="H188" i="38"/>
  <c r="G188" i="38"/>
  <c r="H187" i="38"/>
  <c r="G187" i="38"/>
  <c r="H186" i="38"/>
  <c r="G186" i="38"/>
  <c r="H185" i="38"/>
  <c r="G185" i="38"/>
  <c r="H184" i="38"/>
  <c r="G184" i="38"/>
  <c r="F182" i="38"/>
  <c r="E182" i="38"/>
  <c r="D182" i="38"/>
  <c r="D178" i="38" s="1"/>
  <c r="C182" i="38"/>
  <c r="C178" i="38" s="1"/>
  <c r="H181" i="38"/>
  <c r="G181" i="38"/>
  <c r="H180" i="38"/>
  <c r="G180" i="38"/>
  <c r="H179" i="38"/>
  <c r="G179" i="38"/>
  <c r="F178" i="38"/>
  <c r="E178" i="38"/>
  <c r="H177" i="38"/>
  <c r="G177" i="38"/>
  <c r="F175" i="38"/>
  <c r="E175" i="38"/>
  <c r="D175" i="38"/>
  <c r="C175" i="38"/>
  <c r="H174" i="38"/>
  <c r="G174" i="38"/>
  <c r="G173" i="38"/>
  <c r="H172" i="38"/>
  <c r="G172" i="38"/>
  <c r="H171" i="38"/>
  <c r="G171" i="38"/>
  <c r="F169" i="38"/>
  <c r="E169" i="38"/>
  <c r="D169" i="38"/>
  <c r="C169" i="38"/>
  <c r="H168" i="38"/>
  <c r="G168" i="38"/>
  <c r="H167" i="38"/>
  <c r="G167" i="38"/>
  <c r="H166" i="38"/>
  <c r="G166" i="38"/>
  <c r="H165" i="38"/>
  <c r="G165" i="38"/>
  <c r="H164" i="38"/>
  <c r="G164" i="38"/>
  <c r="H163" i="38"/>
  <c r="G163" i="38"/>
  <c r="H162" i="38"/>
  <c r="G162" i="38"/>
  <c r="H161" i="38"/>
  <c r="G161" i="38"/>
  <c r="H160" i="38"/>
  <c r="G160" i="38"/>
  <c r="H159" i="38"/>
  <c r="G159" i="38"/>
  <c r="H158" i="38"/>
  <c r="G158" i="38"/>
  <c r="H157" i="38"/>
  <c r="G157" i="38"/>
  <c r="H156" i="38"/>
  <c r="G156" i="38"/>
  <c r="H155" i="38"/>
  <c r="G155" i="38"/>
  <c r="F153" i="38"/>
  <c r="H153" i="38" s="1"/>
  <c r="E153" i="38"/>
  <c r="E152" i="38" s="1"/>
  <c r="D153" i="38"/>
  <c r="C153" i="38"/>
  <c r="C152" i="38" s="1"/>
  <c r="H151" i="38"/>
  <c r="G151" i="38"/>
  <c r="H150" i="38"/>
  <c r="G150" i="38"/>
  <c r="G149" i="38"/>
  <c r="G148" i="38"/>
  <c r="H147" i="38"/>
  <c r="G147" i="38"/>
  <c r="G146" i="38"/>
  <c r="H145" i="38"/>
  <c r="G145" i="38"/>
  <c r="H144" i="38"/>
  <c r="G144" i="38"/>
  <c r="G143" i="38"/>
  <c r="G142" i="38"/>
  <c r="H141" i="38"/>
  <c r="G141" i="38"/>
  <c r="F139" i="38"/>
  <c r="E139" i="38"/>
  <c r="D139" i="38"/>
  <c r="C139" i="38"/>
  <c r="G138" i="38"/>
  <c r="H137" i="38"/>
  <c r="G137" i="38"/>
  <c r="F135" i="38"/>
  <c r="F134" i="38" s="1"/>
  <c r="E135" i="38"/>
  <c r="E134" i="38" s="1"/>
  <c r="D135" i="38"/>
  <c r="D134" i="38" s="1"/>
  <c r="C135" i="38"/>
  <c r="C134" i="38" s="1"/>
  <c r="G133" i="38"/>
  <c r="G132" i="38"/>
  <c r="F131" i="38"/>
  <c r="F130" i="38" s="1"/>
  <c r="E131" i="38"/>
  <c r="E130" i="38" s="1"/>
  <c r="D131" i="38"/>
  <c r="C131" i="38"/>
  <c r="C130" i="38" s="1"/>
  <c r="H129" i="38"/>
  <c r="G129" i="38"/>
  <c r="F127" i="38"/>
  <c r="E127" i="38"/>
  <c r="E126" i="38" s="1"/>
  <c r="D127" i="38"/>
  <c r="D126" i="38" s="1"/>
  <c r="C127" i="38"/>
  <c r="C126" i="38" s="1"/>
  <c r="H125" i="38"/>
  <c r="G125" i="38"/>
  <c r="F124" i="38"/>
  <c r="E124" i="38"/>
  <c r="D124" i="38"/>
  <c r="G124" i="38" s="1"/>
  <c r="C124" i="38"/>
  <c r="H123" i="38"/>
  <c r="G123" i="38"/>
  <c r="F122" i="38"/>
  <c r="G122" i="38" s="1"/>
  <c r="E122" i="38"/>
  <c r="D122" i="38"/>
  <c r="C122" i="38"/>
  <c r="G121" i="38"/>
  <c r="H120" i="38"/>
  <c r="G120" i="38"/>
  <c r="F119" i="38"/>
  <c r="F118" i="38" s="1"/>
  <c r="H118" i="38" s="1"/>
  <c r="E119" i="38"/>
  <c r="E118" i="38" s="1"/>
  <c r="D119" i="38"/>
  <c r="D118" i="38" s="1"/>
  <c r="C119" i="38"/>
  <c r="C118" i="38"/>
  <c r="H116" i="38"/>
  <c r="G116" i="38"/>
  <c r="C116" i="38"/>
  <c r="C113" i="38" s="1"/>
  <c r="C108" i="38" s="1"/>
  <c r="H115" i="38"/>
  <c r="G115" i="38"/>
  <c r="F113" i="38"/>
  <c r="E113" i="38"/>
  <c r="D113" i="38"/>
  <c r="D108" i="38" s="1"/>
  <c r="H112" i="38"/>
  <c r="G112" i="38"/>
  <c r="F110" i="38"/>
  <c r="F108" i="38" s="1"/>
  <c r="E110" i="38"/>
  <c r="E108" i="38" s="1"/>
  <c r="D110" i="38"/>
  <c r="C110" i="38"/>
  <c r="H109" i="38"/>
  <c r="G109" i="38"/>
  <c r="H105" i="38"/>
  <c r="D105" i="38"/>
  <c r="D104" i="38" s="1"/>
  <c r="F104" i="38"/>
  <c r="H104" i="38" s="1"/>
  <c r="E104" i="38"/>
  <c r="C104" i="38"/>
  <c r="F102" i="38"/>
  <c r="E102" i="38"/>
  <c r="D102" i="38"/>
  <c r="C102" i="38"/>
  <c r="F100" i="38"/>
  <c r="E100" i="38"/>
  <c r="D100" i="38"/>
  <c r="C100" i="38"/>
  <c r="C99" i="38" s="1"/>
  <c r="H93" i="38"/>
  <c r="G93" i="38"/>
  <c r="H92" i="38"/>
  <c r="G92" i="38"/>
  <c r="H90" i="38"/>
  <c r="G90" i="38"/>
  <c r="H89" i="38"/>
  <c r="G89" i="38"/>
  <c r="G86" i="38"/>
  <c r="H84" i="38"/>
  <c r="G84" i="38"/>
  <c r="H82" i="38"/>
  <c r="G82" i="38"/>
  <c r="H81" i="38"/>
  <c r="G81" i="38"/>
  <c r="H80" i="38"/>
  <c r="G80" i="38"/>
  <c r="F79" i="38"/>
  <c r="E79" i="38"/>
  <c r="D79" i="38"/>
  <c r="C79" i="38"/>
  <c r="H78" i="38"/>
  <c r="G78" i="38"/>
  <c r="H77" i="38"/>
  <c r="G77" i="38"/>
  <c r="F76" i="38"/>
  <c r="E76" i="38"/>
  <c r="E72" i="38" s="1"/>
  <c r="D76" i="38"/>
  <c r="C76" i="38"/>
  <c r="F73" i="38"/>
  <c r="E73" i="38"/>
  <c r="D73" i="38"/>
  <c r="C73" i="38"/>
  <c r="F72" i="38"/>
  <c r="C72" i="38"/>
  <c r="H70" i="38"/>
  <c r="G70" i="38"/>
  <c r="F69" i="38"/>
  <c r="E69" i="38"/>
  <c r="D69" i="38"/>
  <c r="C69" i="38"/>
  <c r="H68" i="38"/>
  <c r="G68" i="38"/>
  <c r="C68" i="38"/>
  <c r="C67" i="38" s="1"/>
  <c r="C66" i="38" s="1"/>
  <c r="F67" i="38"/>
  <c r="E67" i="38"/>
  <c r="D67" i="38"/>
  <c r="G63" i="38"/>
  <c r="H62" i="38"/>
  <c r="G62" i="38"/>
  <c r="F61" i="38"/>
  <c r="E61" i="38"/>
  <c r="E60" i="38" s="1"/>
  <c r="D61" i="38"/>
  <c r="D60" i="38" s="1"/>
  <c r="C61" i="38"/>
  <c r="C60" i="38" s="1"/>
  <c r="H59" i="38"/>
  <c r="G59" i="38"/>
  <c r="F58" i="38"/>
  <c r="E58" i="38"/>
  <c r="D58" i="38"/>
  <c r="C58" i="38"/>
  <c r="H57" i="38"/>
  <c r="G57" i="38"/>
  <c r="H56" i="38"/>
  <c r="G56" i="38"/>
  <c r="H55" i="38"/>
  <c r="G55" i="38"/>
  <c r="H54" i="38"/>
  <c r="G54" i="38"/>
  <c r="F53" i="38"/>
  <c r="E53" i="38"/>
  <c r="E52" i="38" s="1"/>
  <c r="D53" i="38"/>
  <c r="C53" i="38"/>
  <c r="C52" i="38" s="1"/>
  <c r="D52" i="38"/>
  <c r="H50" i="38"/>
  <c r="G50" i="38"/>
  <c r="F49" i="38"/>
  <c r="E49" i="38"/>
  <c r="D49" i="38"/>
  <c r="C49" i="38"/>
  <c r="H48" i="38"/>
  <c r="G48" i="38"/>
  <c r="F47" i="38"/>
  <c r="E47" i="38"/>
  <c r="D47" i="38"/>
  <c r="D46" i="38" s="1"/>
  <c r="C47" i="38"/>
  <c r="H45" i="38"/>
  <c r="G45" i="38"/>
  <c r="H44" i="38"/>
  <c r="G44" i="38"/>
  <c r="F43" i="38"/>
  <c r="E43" i="38"/>
  <c r="D43" i="38"/>
  <c r="C43" i="38"/>
  <c r="H42" i="38"/>
  <c r="G42" i="38"/>
  <c r="H41" i="38"/>
  <c r="G41" i="38"/>
  <c r="F40" i="38"/>
  <c r="E40" i="38"/>
  <c r="D40" i="38"/>
  <c r="D37" i="38" s="1"/>
  <c r="C40" i="38"/>
  <c r="C37" i="38" s="1"/>
  <c r="H39" i="38"/>
  <c r="G39" i="38"/>
  <c r="F38" i="38"/>
  <c r="E38" i="38"/>
  <c r="D38" i="38"/>
  <c r="C38" i="38"/>
  <c r="E37" i="38"/>
  <c r="H36" i="38"/>
  <c r="G36" i="38"/>
  <c r="F35" i="38"/>
  <c r="E35" i="38"/>
  <c r="E28" i="38" s="1"/>
  <c r="D35" i="38"/>
  <c r="C35" i="38"/>
  <c r="H34" i="38"/>
  <c r="G34" i="38"/>
  <c r="F33" i="38"/>
  <c r="E33" i="38"/>
  <c r="D33" i="38"/>
  <c r="C33" i="38"/>
  <c r="H31" i="38"/>
  <c r="G31" i="38"/>
  <c r="H30" i="38"/>
  <c r="G30" i="38"/>
  <c r="F29" i="38"/>
  <c r="E29" i="38"/>
  <c r="D29" i="38"/>
  <c r="C29" i="38"/>
  <c r="H27" i="38"/>
  <c r="G27" i="38"/>
  <c r="H26" i="38"/>
  <c r="G26" i="38"/>
  <c r="H25" i="38"/>
  <c r="G25" i="38"/>
  <c r="H24" i="38"/>
  <c r="G24" i="38"/>
  <c r="F23" i="38"/>
  <c r="E23" i="38"/>
  <c r="E22" i="38" s="1"/>
  <c r="D23" i="38"/>
  <c r="D22" i="38" s="1"/>
  <c r="C23" i="38"/>
  <c r="C22" i="38" s="1"/>
  <c r="H19" i="38"/>
  <c r="G19" i="38"/>
  <c r="H18" i="38"/>
  <c r="G18" i="38"/>
  <c r="H17" i="38"/>
  <c r="G17" i="38"/>
  <c r="H16" i="38"/>
  <c r="G16" i="38"/>
  <c r="F15" i="38"/>
  <c r="E15" i="38"/>
  <c r="E14" i="38" s="1"/>
  <c r="D15" i="38"/>
  <c r="D14" i="38" s="1"/>
  <c r="C15" i="38"/>
  <c r="C14" i="38" s="1"/>
  <c r="G23" i="38" l="1"/>
  <c r="C46" i="38"/>
  <c r="H169" i="38"/>
  <c r="E66" i="38"/>
  <c r="H40" i="38"/>
  <c r="H58" i="38"/>
  <c r="H127" i="38"/>
  <c r="G38" i="38"/>
  <c r="E99" i="38"/>
  <c r="E51" i="38" s="1"/>
  <c r="E12" i="38" s="1"/>
  <c r="F126" i="38"/>
  <c r="G126" i="38" s="1"/>
  <c r="H108" i="38"/>
  <c r="F37" i="38"/>
  <c r="H37" i="38" s="1"/>
  <c r="G15" i="38"/>
  <c r="G131" i="38"/>
  <c r="H139" i="38"/>
  <c r="E46" i="38"/>
  <c r="E13" i="38" s="1"/>
  <c r="H72" i="38"/>
  <c r="G76" i="38"/>
  <c r="G113" i="38"/>
  <c r="G135" i="38"/>
  <c r="F152" i="38"/>
  <c r="H152" i="38" s="1"/>
  <c r="F22" i="38"/>
  <c r="H22" i="38" s="1"/>
  <c r="H38" i="38"/>
  <c r="H69" i="38"/>
  <c r="G119" i="38"/>
  <c r="H35" i="38"/>
  <c r="H43" i="38"/>
  <c r="G29" i="38"/>
  <c r="F99" i="38"/>
  <c r="H99" i="38" s="1"/>
  <c r="H29" i="38"/>
  <c r="H33" i="38"/>
  <c r="H61" i="38"/>
  <c r="H67" i="38"/>
  <c r="D130" i="38"/>
  <c r="G130" i="38" s="1"/>
  <c r="D152" i="38"/>
  <c r="G193" i="38"/>
  <c r="F28" i="38"/>
  <c r="H28" i="38" s="1"/>
  <c r="C28" i="38"/>
  <c r="C13" i="38" s="1"/>
  <c r="H15" i="38"/>
  <c r="H23" i="38"/>
  <c r="H49" i="38"/>
  <c r="C51" i="38"/>
  <c r="G67" i="38"/>
  <c r="G110" i="38"/>
  <c r="H113" i="38"/>
  <c r="G134" i="38"/>
  <c r="G175" i="38"/>
  <c r="G182" i="38"/>
  <c r="G195" i="38"/>
  <c r="F14" i="38"/>
  <c r="H14" i="38" s="1"/>
  <c r="G40" i="38"/>
  <c r="H47" i="38"/>
  <c r="D72" i="38"/>
  <c r="G72" i="38" s="1"/>
  <c r="G127" i="38"/>
  <c r="G178" i="38"/>
  <c r="D28" i="38"/>
  <c r="D13" i="38" s="1"/>
  <c r="H53" i="38"/>
  <c r="G58" i="38"/>
  <c r="D66" i="38"/>
  <c r="H76" i="38"/>
  <c r="H79" i="38"/>
  <c r="G108" i="38"/>
  <c r="H110" i="38"/>
  <c r="G118" i="38"/>
  <c r="G139" i="38"/>
  <c r="G104" i="38"/>
  <c r="D99" i="38"/>
  <c r="E117" i="38"/>
  <c r="E107" i="38" s="1"/>
  <c r="C117" i="38"/>
  <c r="C107" i="38" s="1"/>
  <c r="C106" i="38" s="1"/>
  <c r="G33" i="38"/>
  <c r="G35" i="38"/>
  <c r="G37" i="38"/>
  <c r="G43" i="38"/>
  <c r="G47" i="38"/>
  <c r="G49" i="38"/>
  <c r="G53" i="38"/>
  <c r="G61" i="38"/>
  <c r="F66" i="38"/>
  <c r="G69" i="38"/>
  <c r="G79" i="38"/>
  <c r="G105" i="38"/>
  <c r="F117" i="38"/>
  <c r="G169" i="38"/>
  <c r="H119" i="38"/>
  <c r="G153" i="38"/>
  <c r="H175" i="38"/>
  <c r="H178" i="38"/>
  <c r="H182" i="38"/>
  <c r="F46" i="38"/>
  <c r="F52" i="38"/>
  <c r="F60" i="38"/>
  <c r="D117" i="38" l="1"/>
  <c r="D107" i="38" s="1"/>
  <c r="D106" i="38" s="1"/>
  <c r="G22" i="38"/>
  <c r="H126" i="38"/>
  <c r="G14" i="38"/>
  <c r="C12" i="38"/>
  <c r="C197" i="38" s="1"/>
  <c r="E106" i="38"/>
  <c r="E197" i="38" s="1"/>
  <c r="D10" i="36" s="1"/>
  <c r="G99" i="38"/>
  <c r="G152" i="38"/>
  <c r="G28" i="38"/>
  <c r="G46" i="38"/>
  <c r="H46" i="38"/>
  <c r="G52" i="38"/>
  <c r="H52" i="38"/>
  <c r="F51" i="38"/>
  <c r="G66" i="38"/>
  <c r="H66" i="38"/>
  <c r="G60" i="38"/>
  <c r="H60" i="38"/>
  <c r="H117" i="38"/>
  <c r="F107" i="38"/>
  <c r="F106" i="38" s="1"/>
  <c r="F13" i="38"/>
  <c r="D51" i="38"/>
  <c r="D12" i="38" s="1"/>
  <c r="D197" i="38" s="1"/>
  <c r="C10" i="36" s="1"/>
  <c r="G117" i="38" l="1"/>
  <c r="G13" i="38"/>
  <c r="H13" i="38"/>
  <c r="F12" i="38"/>
  <c r="H51" i="38"/>
  <c r="G51" i="38"/>
  <c r="H107" i="38"/>
  <c r="G107" i="38"/>
  <c r="G106" i="38" l="1"/>
  <c r="H106" i="38"/>
  <c r="H12" i="38"/>
  <c r="F197" i="38"/>
  <c r="E10" i="36" s="1"/>
  <c r="G12" i="38"/>
  <c r="G197" i="38" l="1"/>
  <c r="H197" i="38"/>
  <c r="G773" i="23" l="1"/>
  <c r="I769" i="23"/>
  <c r="H769" i="23"/>
  <c r="G769" i="23"/>
  <c r="I736" i="23"/>
  <c r="I735" i="23" s="1"/>
  <c r="H736" i="23"/>
  <c r="H735" i="23" s="1"/>
  <c r="G644" i="23"/>
  <c r="J644" i="23" s="1"/>
  <c r="I606" i="23"/>
  <c r="H606" i="23"/>
  <c r="I594" i="23"/>
  <c r="H594" i="23"/>
  <c r="I567" i="23"/>
  <c r="H567" i="23"/>
  <c r="H562" i="23" s="1"/>
  <c r="H561" i="23" s="1"/>
  <c r="I550" i="23"/>
  <c r="H550" i="23"/>
  <c r="G550" i="23"/>
  <c r="I548" i="23"/>
  <c r="H548" i="23"/>
  <c r="G548" i="23"/>
  <c r="G479" i="23"/>
  <c r="I349" i="23"/>
  <c r="H349" i="23"/>
  <c r="I405" i="23"/>
  <c r="H405" i="23"/>
  <c r="I404" i="23"/>
  <c r="H404" i="23"/>
  <c r="H403" i="23" s="1"/>
  <c r="G393" i="23"/>
  <c r="J393" i="23" s="1"/>
  <c r="G384" i="23"/>
  <c r="J384" i="23" s="1"/>
  <c r="I372" i="23"/>
  <c r="H372" i="23"/>
  <c r="H371" i="23" s="1"/>
  <c r="I363" i="23"/>
  <c r="H363" i="23"/>
  <c r="I381" i="23"/>
  <c r="H381" i="23"/>
  <c r="G375" i="23"/>
  <c r="I356" i="23"/>
  <c r="H356" i="23"/>
  <c r="I355" i="23"/>
  <c r="H355" i="23"/>
  <c r="H354" i="23" s="1"/>
  <c r="G383" i="23" l="1"/>
  <c r="J383" i="23" s="1"/>
  <c r="G643" i="23"/>
  <c r="J643" i="23" s="1"/>
  <c r="K349" i="23"/>
  <c r="K550" i="23"/>
  <c r="J550" i="23"/>
  <c r="K606" i="23"/>
  <c r="K381" i="23"/>
  <c r="K735" i="23"/>
  <c r="I354" i="23"/>
  <c r="K355" i="23"/>
  <c r="I403" i="23"/>
  <c r="K404" i="23"/>
  <c r="K363" i="23"/>
  <c r="K372" i="23"/>
  <c r="K567" i="23"/>
  <c r="K594" i="23"/>
  <c r="J594" i="23"/>
  <c r="K736" i="23"/>
  <c r="G772" i="23"/>
  <c r="J772" i="23" s="1"/>
  <c r="J773" i="23"/>
  <c r="K356" i="23"/>
  <c r="K405" i="23"/>
  <c r="K548" i="23"/>
  <c r="J548" i="23"/>
  <c r="J769" i="23"/>
  <c r="K769" i="23"/>
  <c r="I371" i="23"/>
  <c r="G392" i="23"/>
  <c r="J392" i="23" s="1"/>
  <c r="I562" i="23"/>
  <c r="I229" i="23"/>
  <c r="H229" i="23"/>
  <c r="I244" i="23"/>
  <c r="H244" i="23"/>
  <c r="I261" i="23"/>
  <c r="I260" i="23" s="1"/>
  <c r="H261" i="23"/>
  <c r="H260" i="23" s="1"/>
  <c r="H239" i="23"/>
  <c r="I151" i="23"/>
  <c r="H151" i="23"/>
  <c r="G151" i="23"/>
  <c r="I154" i="23"/>
  <c r="H154" i="23"/>
  <c r="G154" i="23"/>
  <c r="G134" i="23"/>
  <c r="I102" i="23"/>
  <c r="I101" i="23" s="1"/>
  <c r="H102" i="23"/>
  <c r="H101" i="23" s="1"/>
  <c r="H100" i="23" s="1"/>
  <c r="H99" i="23" s="1"/>
  <c r="I70" i="23"/>
  <c r="I69" i="23" s="1"/>
  <c r="H70" i="23"/>
  <c r="H69" i="23" s="1"/>
  <c r="H68" i="23" s="1"/>
  <c r="H67" i="23" s="1"/>
  <c r="I68" i="23" l="1"/>
  <c r="K69" i="23"/>
  <c r="I100" i="23"/>
  <c r="K101" i="23"/>
  <c r="K244" i="23"/>
  <c r="J244" i="23"/>
  <c r="K102" i="23"/>
  <c r="J151" i="23"/>
  <c r="K151" i="23"/>
  <c r="K261" i="23"/>
  <c r="K354" i="23"/>
  <c r="K562" i="23"/>
  <c r="I561" i="23"/>
  <c r="G768" i="23"/>
  <c r="K260" i="23"/>
  <c r="K229" i="23"/>
  <c r="K70" i="23"/>
  <c r="J154" i="23"/>
  <c r="K154" i="23"/>
  <c r="K371" i="23"/>
  <c r="K403" i="23"/>
  <c r="J14" i="34"/>
  <c r="I14" i="34"/>
  <c r="G35" i="34"/>
  <c r="G33" i="34"/>
  <c r="G31" i="34" s="1"/>
  <c r="J31" i="34"/>
  <c r="G20" i="34"/>
  <c r="G87" i="34"/>
  <c r="G86" i="34"/>
  <c r="G85" i="34"/>
  <c r="G84" i="34"/>
  <c r="G83" i="34"/>
  <c r="J82" i="34"/>
  <c r="J80" i="34" s="1"/>
  <c r="J79" i="34" s="1"/>
  <c r="I82" i="34"/>
  <c r="I80" i="34" s="1"/>
  <c r="H82" i="34"/>
  <c r="H80" i="34" s="1"/>
  <c r="F37" i="34"/>
  <c r="E37" i="34"/>
  <c r="M37" i="34" s="1"/>
  <c r="J37" i="34"/>
  <c r="N37" i="34" s="1"/>
  <c r="I37" i="34"/>
  <c r="J56" i="34"/>
  <c r="G69" i="34"/>
  <c r="N72" i="34"/>
  <c r="M72" i="34"/>
  <c r="L72" i="34"/>
  <c r="G71" i="34"/>
  <c r="F69" i="34"/>
  <c r="C72" i="34"/>
  <c r="K72" i="34" s="1"/>
  <c r="G80" i="34" l="1"/>
  <c r="I79" i="34"/>
  <c r="G79" i="34" s="1"/>
  <c r="G82" i="34"/>
  <c r="I67" i="23"/>
  <c r="K68" i="23"/>
  <c r="K561" i="23"/>
  <c r="I99" i="23"/>
  <c r="K100" i="23"/>
  <c r="C19" i="34"/>
  <c r="N16" i="34"/>
  <c r="F14" i="23"/>
  <c r="I732" i="23"/>
  <c r="H732" i="23"/>
  <c r="G732" i="23"/>
  <c r="F732" i="23"/>
  <c r="N68" i="34"/>
  <c r="M68" i="34"/>
  <c r="L68" i="34"/>
  <c r="N67" i="34"/>
  <c r="M67" i="34"/>
  <c r="L67" i="34"/>
  <c r="N66" i="34"/>
  <c r="M66" i="34"/>
  <c r="L66" i="34"/>
  <c r="C68" i="34"/>
  <c r="K67" i="23" l="1"/>
  <c r="K99" i="23"/>
  <c r="G18" i="34"/>
  <c r="G76" i="34"/>
  <c r="J75" i="34"/>
  <c r="I75" i="34"/>
  <c r="H75" i="34"/>
  <c r="G77" i="34"/>
  <c r="F56" i="34"/>
  <c r="C56" i="34" s="1"/>
  <c r="C67" i="34"/>
  <c r="K67" i="34" s="1"/>
  <c r="C66" i="34"/>
  <c r="K66" i="34" s="1"/>
  <c r="K56" i="34" s="1"/>
  <c r="C55" i="34"/>
  <c r="G75" i="34" l="1"/>
  <c r="F31" i="34"/>
  <c r="I375" i="23" l="1"/>
  <c r="H375" i="23"/>
  <c r="I706" i="23"/>
  <c r="H706" i="23"/>
  <c r="H704" i="23" s="1"/>
  <c r="H703" i="23" s="1"/>
  <c r="I540" i="23"/>
  <c r="H540" i="23"/>
  <c r="I479" i="23"/>
  <c r="H479" i="23"/>
  <c r="I449" i="23"/>
  <c r="H449" i="23"/>
  <c r="H448" i="23" s="1"/>
  <c r="H447" i="23" s="1"/>
  <c r="H441" i="23" s="1"/>
  <c r="H440" i="23" s="1"/>
  <c r="H439" i="23" s="1"/>
  <c r="I380" i="23"/>
  <c r="H380" i="23"/>
  <c r="H378" i="23" s="1"/>
  <c r="I346" i="23"/>
  <c r="H346" i="23"/>
  <c r="H345" i="23" s="1"/>
  <c r="I339" i="23"/>
  <c r="H339" i="23"/>
  <c r="I248" i="23"/>
  <c r="H248" i="23"/>
  <c r="H247" i="23" s="1"/>
  <c r="H246" i="23" s="1"/>
  <c r="K380" i="23" l="1"/>
  <c r="J380" i="23"/>
  <c r="K706" i="23"/>
  <c r="H438" i="23"/>
  <c r="H437" i="23" s="1"/>
  <c r="H436" i="23" s="1"/>
  <c r="K449" i="23"/>
  <c r="K248" i="23"/>
  <c r="K540" i="23"/>
  <c r="K375" i="23"/>
  <c r="J375" i="23"/>
  <c r="K339" i="23"/>
  <c r="J479" i="23"/>
  <c r="K479" i="23"/>
  <c r="I345" i="23"/>
  <c r="K346" i="23"/>
  <c r="I378" i="23"/>
  <c r="I704" i="23"/>
  <c r="I247" i="23"/>
  <c r="I448" i="23"/>
  <c r="I210" i="23"/>
  <c r="H210" i="23"/>
  <c r="I172" i="23"/>
  <c r="I169" i="23"/>
  <c r="H169" i="23"/>
  <c r="I117" i="23"/>
  <c r="H117" i="23"/>
  <c r="H30" i="23"/>
  <c r="I36" i="23"/>
  <c r="H36" i="23"/>
  <c r="I23" i="23"/>
  <c r="H23" i="23"/>
  <c r="I16" i="23"/>
  <c r="H16" i="23"/>
  <c r="H15" i="23" s="1"/>
  <c r="H14" i="23" s="1"/>
  <c r="I15" i="23" l="1"/>
  <c r="K16" i="23"/>
  <c r="K169" i="23"/>
  <c r="K36" i="23"/>
  <c r="K210" i="23"/>
  <c r="J210" i="23"/>
  <c r="K378" i="23"/>
  <c r="K117" i="23"/>
  <c r="I703" i="23"/>
  <c r="K704" i="23"/>
  <c r="K345" i="23"/>
  <c r="K448" i="23"/>
  <c r="K23" i="23"/>
  <c r="K247" i="23"/>
  <c r="I246" i="23"/>
  <c r="I447" i="23"/>
  <c r="I168" i="23"/>
  <c r="G540" i="23"/>
  <c r="J540" i="23" s="1"/>
  <c r="G381" i="23"/>
  <c r="J381" i="23" s="1"/>
  <c r="G378" i="23"/>
  <c r="J378" i="23" s="1"/>
  <c r="K703" i="23" l="1"/>
  <c r="K246" i="23"/>
  <c r="I14" i="23"/>
  <c r="K15" i="23"/>
  <c r="K447" i="23"/>
  <c r="I441" i="23"/>
  <c r="G366" i="23"/>
  <c r="J366" i="23" s="1"/>
  <c r="G349" i="23"/>
  <c r="J349" i="23" s="1"/>
  <c r="G346" i="23"/>
  <c r="J346" i="23" s="1"/>
  <c r="G261" i="23"/>
  <c r="G229" i="23"/>
  <c r="J229" i="23" s="1"/>
  <c r="G169" i="23"/>
  <c r="J169" i="23" s="1"/>
  <c r="G260" i="23" l="1"/>
  <c r="J260" i="23" s="1"/>
  <c r="J261" i="23"/>
  <c r="K14" i="23"/>
  <c r="K441" i="23"/>
  <c r="I440" i="23"/>
  <c r="G345" i="23"/>
  <c r="J345" i="23" s="1"/>
  <c r="G117" i="23"/>
  <c r="J117" i="23" s="1"/>
  <c r="G70" i="23"/>
  <c r="J70" i="23" s="1"/>
  <c r="G23" i="23"/>
  <c r="J23" i="23" s="1"/>
  <c r="G16" i="23"/>
  <c r="J16" i="23" s="1"/>
  <c r="K440" i="23" l="1"/>
  <c r="I439" i="23"/>
  <c r="G69" i="23"/>
  <c r="J69" i="23" s="1"/>
  <c r="G15" i="23"/>
  <c r="J15" i="23" s="1"/>
  <c r="F381" i="23"/>
  <c r="F349" i="23"/>
  <c r="F345" i="23" s="1"/>
  <c r="F344" i="23" s="1"/>
  <c r="F229" i="23"/>
  <c r="F70" i="23"/>
  <c r="F69" i="23" s="1"/>
  <c r="F68" i="23" s="1"/>
  <c r="F67" i="23" s="1"/>
  <c r="K439" i="23" l="1"/>
  <c r="I438" i="23"/>
  <c r="G14" i="23"/>
  <c r="J14" i="23" s="1"/>
  <c r="G68" i="23"/>
  <c r="J68" i="23" s="1"/>
  <c r="G736" i="23"/>
  <c r="J736" i="23" s="1"/>
  <c r="F735" i="23"/>
  <c r="I555" i="23"/>
  <c r="H555" i="23"/>
  <c r="G555" i="23"/>
  <c r="N90" i="34"/>
  <c r="M90" i="34"/>
  <c r="L90" i="34"/>
  <c r="G90" i="34"/>
  <c r="C90" i="34"/>
  <c r="N89" i="34"/>
  <c r="M89" i="34"/>
  <c r="L89" i="34"/>
  <c r="G89" i="34"/>
  <c r="C89" i="34"/>
  <c r="M88" i="34"/>
  <c r="L88" i="34"/>
  <c r="F88" i="34"/>
  <c r="N87" i="34"/>
  <c r="M87" i="34"/>
  <c r="L87" i="34"/>
  <c r="C87" i="34"/>
  <c r="N86" i="34"/>
  <c r="M86" i="34"/>
  <c r="L86" i="34"/>
  <c r="C86" i="34"/>
  <c r="N85" i="34"/>
  <c r="M85" i="34"/>
  <c r="L85" i="34"/>
  <c r="C85" i="34"/>
  <c r="N84" i="34"/>
  <c r="M84" i="34"/>
  <c r="L84" i="34"/>
  <c r="C84" i="34"/>
  <c r="N83" i="34"/>
  <c r="M83" i="34"/>
  <c r="L83" i="34"/>
  <c r="C83" i="34"/>
  <c r="F82" i="34"/>
  <c r="N82" i="34" s="1"/>
  <c r="E82" i="34"/>
  <c r="M82" i="34" s="1"/>
  <c r="D82" i="34"/>
  <c r="L82" i="34" s="1"/>
  <c r="N81" i="34"/>
  <c r="K81" i="34" s="1"/>
  <c r="M81" i="34"/>
  <c r="L81" i="34"/>
  <c r="G81" i="34"/>
  <c r="K79" i="34" l="1"/>
  <c r="K80" i="34"/>
  <c r="C82" i="34"/>
  <c r="C80" i="34" s="1"/>
  <c r="F80" i="34"/>
  <c r="N80" i="34" s="1"/>
  <c r="K438" i="23"/>
  <c r="J555" i="23"/>
  <c r="K555" i="23"/>
  <c r="I437" i="23"/>
  <c r="G735" i="23"/>
  <c r="J735" i="23" s="1"/>
  <c r="C88" i="34"/>
  <c r="N88" i="34"/>
  <c r="G67" i="23"/>
  <c r="J67" i="23" s="1"/>
  <c r="E80" i="34"/>
  <c r="M80" i="34" s="1"/>
  <c r="D80" i="34"/>
  <c r="L79" i="34"/>
  <c r="N78" i="34"/>
  <c r="M78" i="34"/>
  <c r="L78" i="34"/>
  <c r="G78" i="34"/>
  <c r="N77" i="34"/>
  <c r="M77" i="34"/>
  <c r="L77" i="34"/>
  <c r="C77" i="34"/>
  <c r="F76" i="34"/>
  <c r="F75" i="34" s="1"/>
  <c r="E76" i="34"/>
  <c r="D76" i="34"/>
  <c r="N74" i="34"/>
  <c r="M74" i="34"/>
  <c r="L74" i="34"/>
  <c r="G74" i="34"/>
  <c r="C74" i="34"/>
  <c r="M73" i="34"/>
  <c r="L73" i="34"/>
  <c r="J73" i="34"/>
  <c r="F73" i="34"/>
  <c r="C73" i="34" s="1"/>
  <c r="N71" i="34"/>
  <c r="M71" i="34"/>
  <c r="L71" i="34"/>
  <c r="C71" i="34"/>
  <c r="K71" i="34" s="1"/>
  <c r="N70" i="34"/>
  <c r="M70" i="34"/>
  <c r="L70" i="34"/>
  <c r="C70" i="34"/>
  <c r="K70" i="34" s="1"/>
  <c r="M69" i="34"/>
  <c r="L69" i="34"/>
  <c r="C69" i="34"/>
  <c r="K69" i="34" s="1"/>
  <c r="N65" i="34"/>
  <c r="M65" i="34"/>
  <c r="L65" i="34"/>
  <c r="G65" i="34"/>
  <c r="C65" i="34"/>
  <c r="N64" i="34"/>
  <c r="M64" i="34"/>
  <c r="L64" i="34"/>
  <c r="C64" i="34"/>
  <c r="N63" i="34"/>
  <c r="M63" i="34"/>
  <c r="L63" i="34"/>
  <c r="C63" i="34"/>
  <c r="N62" i="34"/>
  <c r="M62" i="34"/>
  <c r="L62" i="34"/>
  <c r="C62" i="34"/>
  <c r="N61" i="34"/>
  <c r="M61" i="34"/>
  <c r="L61" i="34"/>
  <c r="C61" i="34"/>
  <c r="N60" i="34"/>
  <c r="M60" i="34"/>
  <c r="L60" i="34"/>
  <c r="C60" i="34"/>
  <c r="N59" i="34"/>
  <c r="M59" i="34"/>
  <c r="L59" i="34"/>
  <c r="C59" i="34"/>
  <c r="N58" i="34"/>
  <c r="M58" i="34"/>
  <c r="L58" i="34"/>
  <c r="C58" i="34"/>
  <c r="N57" i="34"/>
  <c r="M57" i="34"/>
  <c r="L57" i="34"/>
  <c r="C57" i="34"/>
  <c r="M56" i="34"/>
  <c r="L56" i="34"/>
  <c r="F79" i="34" l="1"/>
  <c r="K437" i="23"/>
  <c r="G730" i="23"/>
  <c r="I436" i="23"/>
  <c r="N73" i="34"/>
  <c r="K77" i="34"/>
  <c r="E79" i="34"/>
  <c r="M79" i="34" s="1"/>
  <c r="K78" i="34"/>
  <c r="K74" i="34"/>
  <c r="L76" i="34"/>
  <c r="D75" i="34"/>
  <c r="G73" i="34"/>
  <c r="N79" i="34"/>
  <c r="L80" i="34"/>
  <c r="K73" i="34"/>
  <c r="N75" i="34"/>
  <c r="C79" i="34"/>
  <c r="N69" i="34"/>
  <c r="C76" i="34"/>
  <c r="N76" i="34"/>
  <c r="M76" i="34"/>
  <c r="E75" i="34"/>
  <c r="N56" i="34"/>
  <c r="N54" i="34"/>
  <c r="M54" i="34"/>
  <c r="L54" i="34"/>
  <c r="G54" i="34"/>
  <c r="N53" i="34"/>
  <c r="M53" i="34"/>
  <c r="L53" i="34"/>
  <c r="G53" i="34"/>
  <c r="C53" i="34"/>
  <c r="N52" i="34"/>
  <c r="M52" i="34"/>
  <c r="L52" i="34"/>
  <c r="G52" i="34"/>
  <c r="C52" i="34"/>
  <c r="N51" i="34"/>
  <c r="M51" i="34"/>
  <c r="L51" i="34"/>
  <c r="G51" i="34"/>
  <c r="C51" i="34"/>
  <c r="N50" i="34"/>
  <c r="M50" i="34"/>
  <c r="L50" i="34"/>
  <c r="G50" i="34"/>
  <c r="C50" i="34"/>
  <c r="N49" i="34"/>
  <c r="M49" i="34"/>
  <c r="L49" i="34"/>
  <c r="G49" i="34"/>
  <c r="C49" i="34"/>
  <c r="N48" i="34"/>
  <c r="M48" i="34"/>
  <c r="L48" i="34"/>
  <c r="G48" i="34"/>
  <c r="C48" i="34"/>
  <c r="N47" i="34"/>
  <c r="M47" i="34"/>
  <c r="L47" i="34"/>
  <c r="G47" i="34"/>
  <c r="C47" i="34"/>
  <c r="N46" i="34"/>
  <c r="M46" i="34"/>
  <c r="L46" i="34"/>
  <c r="G46" i="34"/>
  <c r="C46" i="34"/>
  <c r="N45" i="34"/>
  <c r="M45" i="34"/>
  <c r="L45" i="34"/>
  <c r="G45" i="34"/>
  <c r="C45" i="34"/>
  <c r="N44" i="34"/>
  <c r="M44" i="34"/>
  <c r="L44" i="34"/>
  <c r="G44" i="34"/>
  <c r="C44" i="34"/>
  <c r="N43" i="34"/>
  <c r="M43" i="34"/>
  <c r="L43" i="34"/>
  <c r="G43" i="34"/>
  <c r="C43" i="34"/>
  <c r="N42" i="34"/>
  <c r="M42" i="34"/>
  <c r="K42" i="34" s="1"/>
  <c r="L42" i="34"/>
  <c r="G42" i="34"/>
  <c r="C42" i="34"/>
  <c r="N41" i="34"/>
  <c r="M41" i="34"/>
  <c r="L41" i="34"/>
  <c r="G41" i="34"/>
  <c r="C41" i="34"/>
  <c r="N40" i="34"/>
  <c r="M40" i="34"/>
  <c r="L40" i="34"/>
  <c r="G40" i="34"/>
  <c r="C40" i="34"/>
  <c r="N39" i="34"/>
  <c r="M39" i="34"/>
  <c r="L39" i="34"/>
  <c r="G39" i="34"/>
  <c r="C39" i="34"/>
  <c r="N38" i="34"/>
  <c r="M38" i="34"/>
  <c r="L38" i="34"/>
  <c r="G38" i="34"/>
  <c r="C38" i="34"/>
  <c r="L37" i="34"/>
  <c r="G37" i="34"/>
  <c r="C37" i="34"/>
  <c r="L36" i="34"/>
  <c r="I36" i="34"/>
  <c r="K46" i="34" l="1"/>
  <c r="K436" i="23"/>
  <c r="K37" i="34"/>
  <c r="K36" i="34" s="1"/>
  <c r="J36" i="34"/>
  <c r="K40" i="34"/>
  <c r="K38" i="34"/>
  <c r="K44" i="34"/>
  <c r="K39" i="34"/>
  <c r="K45" i="34"/>
  <c r="G56" i="34"/>
  <c r="G36" i="34" s="1"/>
  <c r="K41" i="34"/>
  <c r="K43" i="34"/>
  <c r="K76" i="34"/>
  <c r="C75" i="34"/>
  <c r="M75" i="34"/>
  <c r="F36" i="34"/>
  <c r="E36" i="34"/>
  <c r="C36" i="34" s="1"/>
  <c r="N35" i="34"/>
  <c r="K35" i="34" s="1"/>
  <c r="M35" i="34"/>
  <c r="L35" i="34"/>
  <c r="C35" i="34"/>
  <c r="M34" i="34"/>
  <c r="L34" i="34"/>
  <c r="J34" i="34"/>
  <c r="G34" i="34"/>
  <c r="F34" i="34"/>
  <c r="N32" i="34"/>
  <c r="K32" i="34" s="1"/>
  <c r="M32" i="34"/>
  <c r="L32" i="34"/>
  <c r="C32" i="34"/>
  <c r="C31" i="34" s="1"/>
  <c r="M31" i="34"/>
  <c r="L31" i="34"/>
  <c r="N30" i="34"/>
  <c r="K30" i="34" s="1"/>
  <c r="M30" i="34"/>
  <c r="L30" i="34"/>
  <c r="G30" i="34"/>
  <c r="C30" i="34"/>
  <c r="C29" i="34" s="1"/>
  <c r="M29" i="34"/>
  <c r="L29" i="34"/>
  <c r="J29" i="34"/>
  <c r="F29" i="34"/>
  <c r="H28" i="34"/>
  <c r="N36" i="34" l="1"/>
  <c r="M36" i="34"/>
  <c r="J28" i="34"/>
  <c r="I28" i="34" s="1"/>
  <c r="I27" i="34" s="1"/>
  <c r="H27" i="34" s="1"/>
  <c r="C34" i="34"/>
  <c r="N29" i="34"/>
  <c r="M28" i="34"/>
  <c r="G29" i="34"/>
  <c r="G28" i="34" s="1"/>
  <c r="N34" i="34"/>
  <c r="F28" i="34"/>
  <c r="K34" i="34"/>
  <c r="N31" i="34"/>
  <c r="K31" i="34"/>
  <c r="L75" i="34"/>
  <c r="L28" i="34" s="1"/>
  <c r="K75" i="34"/>
  <c r="E28" i="34"/>
  <c r="D28" i="34"/>
  <c r="N20" i="34"/>
  <c r="M20" i="34"/>
  <c r="L20" i="34"/>
  <c r="C20" i="34"/>
  <c r="N19" i="34"/>
  <c r="M19" i="34"/>
  <c r="L19" i="34"/>
  <c r="K20" i="34" l="1"/>
  <c r="J27" i="34"/>
  <c r="C28" i="34"/>
  <c r="C27" i="34" s="1"/>
  <c r="G27" i="34"/>
  <c r="K29" i="34"/>
  <c r="K28" i="34" s="1"/>
  <c r="N28" i="34"/>
  <c r="N27" i="34" s="1"/>
  <c r="M27" i="34" s="1"/>
  <c r="F27" i="34"/>
  <c r="E27" i="34"/>
  <c r="L27" i="34"/>
  <c r="D27" i="34"/>
  <c r="K19" i="34"/>
  <c r="K27" i="34" l="1"/>
  <c r="G19" i="34"/>
  <c r="N18" i="34"/>
  <c r="M18" i="34"/>
  <c r="L18" i="34"/>
  <c r="C18" i="34"/>
  <c r="N17" i="34"/>
  <c r="M17" i="34"/>
  <c r="L17" i="34"/>
  <c r="G17" i="34"/>
  <c r="C17" i="34"/>
  <c r="M16" i="34"/>
  <c r="L16" i="34"/>
  <c r="G16" i="34"/>
  <c r="C16" i="34"/>
  <c r="H14" i="34"/>
  <c r="F14" i="34"/>
  <c r="E14" i="34"/>
  <c r="K17" i="34" l="1"/>
  <c r="N14" i="34"/>
  <c r="G14" i="34"/>
  <c r="D7" i="34" s="1"/>
  <c r="K16" i="34"/>
  <c r="M14" i="34"/>
  <c r="L14" i="34"/>
  <c r="K18" i="34"/>
  <c r="D14" i="34"/>
  <c r="C14" i="34"/>
  <c r="D92" i="34" s="1"/>
  <c r="E17" i="36"/>
  <c r="E16" i="36" s="1"/>
  <c r="E15" i="36" s="1"/>
  <c r="K14" i="34" l="1"/>
  <c r="I831" i="23"/>
  <c r="H831" i="23"/>
  <c r="G831" i="23"/>
  <c r="F831" i="23"/>
  <c r="F830" i="23"/>
  <c r="I829" i="23"/>
  <c r="H829" i="23"/>
  <c r="G829" i="23"/>
  <c r="J831" i="23" l="1"/>
  <c r="J829" i="23"/>
  <c r="K829" i="23"/>
  <c r="F829" i="23"/>
  <c r="I827" i="23"/>
  <c r="H827" i="23"/>
  <c r="G827" i="23"/>
  <c r="F827" i="23"/>
  <c r="G824" i="23"/>
  <c r="J824" i="23" s="1"/>
  <c r="F824" i="23"/>
  <c r="I822" i="23"/>
  <c r="H822" i="23"/>
  <c r="H821" i="23" l="1"/>
  <c r="K822" i="23"/>
  <c r="I821" i="23"/>
  <c r="J827" i="23"/>
  <c r="G822" i="23"/>
  <c r="G821" i="23" s="1"/>
  <c r="F822" i="23"/>
  <c r="J821" i="23" l="1"/>
  <c r="J822" i="23"/>
  <c r="K821" i="23"/>
  <c r="G820" i="23"/>
  <c r="F821" i="23"/>
  <c r="I820" i="23"/>
  <c r="I817" i="23"/>
  <c r="H817" i="23"/>
  <c r="G817" i="23"/>
  <c r="F817" i="23"/>
  <c r="I811" i="23"/>
  <c r="H811" i="23"/>
  <c r="G811" i="23"/>
  <c r="F811" i="23" s="1"/>
  <c r="I802" i="23"/>
  <c r="H802" i="23"/>
  <c r="G802" i="23"/>
  <c r="F802" i="23"/>
  <c r="I798" i="23"/>
  <c r="H798" i="23"/>
  <c r="G798" i="23"/>
  <c r="F798" i="23"/>
  <c r="I796" i="23"/>
  <c r="H796" i="23"/>
  <c r="I789" i="23"/>
  <c r="H789" i="23"/>
  <c r="G789" i="23"/>
  <c r="F789" i="23"/>
  <c r="I781" i="23"/>
  <c r="H781" i="23"/>
  <c r="G781" i="23"/>
  <c r="F781" i="23"/>
  <c r="H768" i="23"/>
  <c r="F769" i="23"/>
  <c r="F768" i="23" s="1"/>
  <c r="I761" i="23"/>
  <c r="H761" i="23"/>
  <c r="G761" i="23"/>
  <c r="F761" i="23"/>
  <c r="G759" i="23"/>
  <c r="J759" i="23" s="1"/>
  <c r="F759" i="23"/>
  <c r="I758" i="23"/>
  <c r="H758" i="23"/>
  <c r="I756" i="23"/>
  <c r="H756" i="23"/>
  <c r="G756" i="23"/>
  <c r="F756" i="23"/>
  <c r="I750" i="23"/>
  <c r="H750" i="23"/>
  <c r="G750" i="23"/>
  <c r="F750" i="23" s="1"/>
  <c r="I741" i="23"/>
  <c r="H741" i="23"/>
  <c r="H740" i="23" s="1"/>
  <c r="H739" i="23" s="1"/>
  <c r="G741" i="23"/>
  <c r="G740" i="23" s="1"/>
  <c r="G739" i="23" s="1"/>
  <c r="F741" i="23"/>
  <c r="G729" i="23"/>
  <c r="J729" i="23" s="1"/>
  <c r="F729" i="23"/>
  <c r="I728" i="23"/>
  <c r="H728" i="23"/>
  <c r="I725" i="23"/>
  <c r="H725" i="23"/>
  <c r="G724" i="23"/>
  <c r="J724" i="23" s="1"/>
  <c r="F724" i="23"/>
  <c r="I723" i="23"/>
  <c r="H723" i="23"/>
  <c r="I720" i="23"/>
  <c r="H720" i="23"/>
  <c r="G720" i="23"/>
  <c r="F720" i="23"/>
  <c r="I712" i="23"/>
  <c r="H712" i="23"/>
  <c r="G712" i="23"/>
  <c r="F712" i="23"/>
  <c r="G706" i="23"/>
  <c r="J706" i="23" s="1"/>
  <c r="F706" i="23"/>
  <c r="G702" i="23"/>
  <c r="J702" i="23" s="1"/>
  <c r="F702" i="23"/>
  <c r="I701" i="23"/>
  <c r="H701" i="23"/>
  <c r="G701" i="23"/>
  <c r="G695" i="23"/>
  <c r="J695" i="23" s="1"/>
  <c r="F695" i="23"/>
  <c r="I694" i="23"/>
  <c r="H694" i="23"/>
  <c r="I685" i="23"/>
  <c r="H685" i="23"/>
  <c r="G685" i="23"/>
  <c r="F685" i="23"/>
  <c r="I681" i="23"/>
  <c r="H681" i="23"/>
  <c r="G681" i="23"/>
  <c r="F681" i="23"/>
  <c r="I677" i="23"/>
  <c r="H677" i="23"/>
  <c r="G677" i="23"/>
  <c r="F677" i="23"/>
  <c r="G694" i="23" l="1"/>
  <c r="G728" i="23"/>
  <c r="J817" i="23"/>
  <c r="J677" i="23"/>
  <c r="K728" i="23"/>
  <c r="J728" i="23"/>
  <c r="J811" i="23"/>
  <c r="K811" i="23"/>
  <c r="J681" i="23"/>
  <c r="K681" i="23"/>
  <c r="J701" i="23"/>
  <c r="K701" i="23"/>
  <c r="K712" i="23"/>
  <c r="J712" i="23"/>
  <c r="K720" i="23"/>
  <c r="J720" i="23"/>
  <c r="K758" i="23"/>
  <c r="J781" i="23"/>
  <c r="K781" i="23"/>
  <c r="J789" i="23"/>
  <c r="K789" i="23"/>
  <c r="J685" i="23"/>
  <c r="K694" i="23"/>
  <c r="J694" i="23"/>
  <c r="J741" i="23"/>
  <c r="K741" i="23"/>
  <c r="K723" i="23"/>
  <c r="J725" i="23"/>
  <c r="K725" i="23"/>
  <c r="K750" i="23"/>
  <c r="J750" i="23"/>
  <c r="K756" i="23"/>
  <c r="J756" i="23"/>
  <c r="J761" i="23"/>
  <c r="K761" i="23"/>
  <c r="K796" i="23"/>
  <c r="J796" i="23"/>
  <c r="K798" i="23"/>
  <c r="J798" i="23"/>
  <c r="K802" i="23"/>
  <c r="J802" i="23"/>
  <c r="J820" i="23"/>
  <c r="G704" i="23"/>
  <c r="J704" i="23" s="1"/>
  <c r="G758" i="23"/>
  <c r="J758" i="23" s="1"/>
  <c r="I711" i="23"/>
  <c r="I719" i="23"/>
  <c r="I801" i="23"/>
  <c r="H820" i="23"/>
  <c r="K820" i="23" s="1"/>
  <c r="I693" i="23"/>
  <c r="I740" i="23"/>
  <c r="I680" i="23"/>
  <c r="I788" i="23"/>
  <c r="F701" i="23"/>
  <c r="F758" i="23"/>
  <c r="F755" i="23" s="1"/>
  <c r="G723" i="23"/>
  <c r="F723" i="23" s="1"/>
  <c r="F694" i="23"/>
  <c r="F704" i="23"/>
  <c r="F728" i="23"/>
  <c r="F820" i="23"/>
  <c r="H680" i="23"/>
  <c r="H693" i="23"/>
  <c r="G693" i="23"/>
  <c r="G703" i="23"/>
  <c r="J703" i="23" s="1"/>
  <c r="I810" i="23"/>
  <c r="G680" i="23"/>
  <c r="F680" i="23" s="1"/>
  <c r="H755" i="23"/>
  <c r="I749" i="23"/>
  <c r="I819" i="23"/>
  <c r="F740" i="23"/>
  <c r="F739" i="23" s="1"/>
  <c r="H711" i="23"/>
  <c r="G711" i="23" s="1"/>
  <c r="F711" i="23" s="1"/>
  <c r="I676" i="23"/>
  <c r="H719" i="23"/>
  <c r="G719" i="23" s="1"/>
  <c r="I727" i="23"/>
  <c r="I755" i="23"/>
  <c r="H788" i="23"/>
  <c r="G788" i="23" s="1"/>
  <c r="H801" i="23"/>
  <c r="G801" i="23" s="1"/>
  <c r="I816" i="23"/>
  <c r="I722" i="23"/>
  <c r="I768" i="23"/>
  <c r="G749" i="23"/>
  <c r="F749" i="23" s="1"/>
  <c r="I795" i="23"/>
  <c r="G810" i="23"/>
  <c r="F810" i="23" s="1"/>
  <c r="I668" i="23"/>
  <c r="H668" i="23"/>
  <c r="G668" i="23"/>
  <c r="F668" i="23"/>
  <c r="I664" i="23"/>
  <c r="H664" i="23"/>
  <c r="G664" i="23"/>
  <c r="I662" i="23"/>
  <c r="H662" i="23"/>
  <c r="G662" i="23"/>
  <c r="F662" i="23"/>
  <c r="I659" i="23"/>
  <c r="H659" i="23"/>
  <c r="G659" i="23"/>
  <c r="F659" i="23"/>
  <c r="I652" i="23"/>
  <c r="H652" i="23"/>
  <c r="G652" i="23"/>
  <c r="F652" i="23"/>
  <c r="I640" i="23"/>
  <c r="H640" i="23"/>
  <c r="G640" i="23"/>
  <c r="F640" i="23"/>
  <c r="I638" i="23"/>
  <c r="H638" i="23"/>
  <c r="G638" i="23"/>
  <c r="F638" i="23"/>
  <c r="I634" i="23"/>
  <c r="H634" i="23"/>
  <c r="G634" i="23"/>
  <c r="F634" i="23"/>
  <c r="I632" i="23"/>
  <c r="H632" i="23"/>
  <c r="G632" i="23"/>
  <c r="F632" i="23"/>
  <c r="I630" i="23"/>
  <c r="H630" i="23"/>
  <c r="G630" i="23"/>
  <c r="F630" i="23"/>
  <c r="I626" i="23"/>
  <c r="H626" i="23"/>
  <c r="G626" i="23"/>
  <c r="F626" i="23"/>
  <c r="I618" i="23"/>
  <c r="H618" i="23"/>
  <c r="G618" i="23"/>
  <c r="F618" i="23"/>
  <c r="I614" i="23"/>
  <c r="H614" i="23"/>
  <c r="G614" i="23"/>
  <c r="F614" i="23"/>
  <c r="I612" i="23"/>
  <c r="H612" i="23"/>
  <c r="G612" i="23"/>
  <c r="F612" i="23"/>
  <c r="G606" i="23"/>
  <c r="J606" i="23" s="1"/>
  <c r="F606" i="23"/>
  <c r="I604" i="23"/>
  <c r="H604" i="23"/>
  <c r="G604" i="23"/>
  <c r="F604" i="23"/>
  <c r="I602" i="23"/>
  <c r="H602" i="23"/>
  <c r="G602" i="23"/>
  <c r="F602" i="23"/>
  <c r="I598" i="23"/>
  <c r="H598" i="23"/>
  <c r="G598" i="23"/>
  <c r="F598" i="23"/>
  <c r="I596" i="23"/>
  <c r="H596" i="23"/>
  <c r="G596" i="23"/>
  <c r="F596" i="23"/>
  <c r="I592" i="23"/>
  <c r="H592" i="23"/>
  <c r="G592" i="23"/>
  <c r="F592" i="23"/>
  <c r="I590" i="23"/>
  <c r="H590" i="23"/>
  <c r="G590" i="23"/>
  <c r="F590" i="23"/>
  <c r="F585" i="23"/>
  <c r="I583" i="23"/>
  <c r="H583" i="23"/>
  <c r="H582" i="23" s="1"/>
  <c r="G583" i="23"/>
  <c r="G577" i="23"/>
  <c r="J577" i="23" s="1"/>
  <c r="F577" i="23"/>
  <c r="I576" i="23"/>
  <c r="H576" i="23"/>
  <c r="G575" i="23"/>
  <c r="J575" i="23" s="1"/>
  <c r="F575" i="23"/>
  <c r="I574" i="23"/>
  <c r="H574" i="23"/>
  <c r="G567" i="23"/>
  <c r="J567" i="23" s="1"/>
  <c r="F567" i="23"/>
  <c r="G564" i="23"/>
  <c r="J564" i="23" s="1"/>
  <c r="F564" i="23"/>
  <c r="I559" i="23"/>
  <c r="H559" i="23"/>
  <c r="G559" i="23"/>
  <c r="F559" i="23"/>
  <c r="I553" i="23"/>
  <c r="I552" i="23" s="1"/>
  <c r="H553" i="23"/>
  <c r="H552" i="23" s="1"/>
  <c r="G553" i="23"/>
  <c r="G552" i="23" s="1"/>
  <c r="F553" i="23"/>
  <c r="I545" i="23"/>
  <c r="H545" i="23"/>
  <c r="G545" i="23"/>
  <c r="F545" i="23"/>
  <c r="I542" i="23"/>
  <c r="H542" i="23"/>
  <c r="G542" i="23"/>
  <c r="F542" i="23"/>
  <c r="I538" i="23"/>
  <c r="H538" i="23"/>
  <c r="G538" i="23"/>
  <c r="I536" i="23"/>
  <c r="H536" i="23"/>
  <c r="G536" i="23"/>
  <c r="F536" i="23"/>
  <c r="I534" i="23"/>
  <c r="H534" i="23"/>
  <c r="G534" i="23"/>
  <c r="F534" i="23"/>
  <c r="I532" i="23"/>
  <c r="H532" i="23"/>
  <c r="G532" i="23"/>
  <c r="F532" i="23"/>
  <c r="I528" i="23"/>
  <c r="H528" i="23"/>
  <c r="G528" i="23"/>
  <c r="F528" i="23"/>
  <c r="I527" i="23"/>
  <c r="H527" i="23"/>
  <c r="G527" i="23"/>
  <c r="F527" i="23"/>
  <c r="I525" i="23"/>
  <c r="H525" i="23"/>
  <c r="G525" i="23"/>
  <c r="F525" i="23"/>
  <c r="G524" i="23"/>
  <c r="J524" i="23" s="1"/>
  <c r="F524" i="23"/>
  <c r="I523" i="23"/>
  <c r="H523" i="23"/>
  <c r="G637" i="23" l="1"/>
  <c r="G523" i="23"/>
  <c r="G576" i="23"/>
  <c r="J723" i="23"/>
  <c r="G574" i="23"/>
  <c r="H601" i="23"/>
  <c r="J668" i="23"/>
  <c r="K552" i="23"/>
  <c r="J552" i="23"/>
  <c r="K612" i="23"/>
  <c r="J612" i="23"/>
  <c r="J523" i="23"/>
  <c r="K523" i="23"/>
  <c r="K574" i="23"/>
  <c r="J574" i="23"/>
  <c r="K680" i="23"/>
  <c r="J680" i="23"/>
  <c r="J801" i="23"/>
  <c r="K801" i="23"/>
  <c r="K590" i="23"/>
  <c r="J590" i="23"/>
  <c r="K592" i="23"/>
  <c r="J592" i="23"/>
  <c r="K596" i="23"/>
  <c r="J596" i="23"/>
  <c r="K598" i="23"/>
  <c r="J598" i="23"/>
  <c r="K602" i="23"/>
  <c r="J602" i="23"/>
  <c r="K604" i="23"/>
  <c r="J604" i="23"/>
  <c r="J810" i="23"/>
  <c r="K788" i="23"/>
  <c r="J788" i="23"/>
  <c r="K542" i="23"/>
  <c r="J542" i="23"/>
  <c r="K576" i="23"/>
  <c r="J576" i="23"/>
  <c r="K618" i="23"/>
  <c r="J618" i="23"/>
  <c r="J664" i="23"/>
  <c r="K664" i="23"/>
  <c r="K768" i="23"/>
  <c r="J768" i="23"/>
  <c r="J749" i="23"/>
  <c r="J525" i="23"/>
  <c r="K525" i="23"/>
  <c r="J527" i="23"/>
  <c r="K527" i="23"/>
  <c r="K528" i="23"/>
  <c r="J528" i="23"/>
  <c r="K532" i="23"/>
  <c r="J532" i="23"/>
  <c r="K534" i="23"/>
  <c r="J534" i="23"/>
  <c r="K536" i="23"/>
  <c r="J536" i="23"/>
  <c r="J583" i="23"/>
  <c r="K583" i="23"/>
  <c r="J693" i="23"/>
  <c r="K693" i="23"/>
  <c r="J711" i="23"/>
  <c r="K711" i="23"/>
  <c r="J545" i="23"/>
  <c r="K545" i="23"/>
  <c r="J559" i="23"/>
  <c r="K559" i="23"/>
  <c r="K614" i="23"/>
  <c r="J614" i="23"/>
  <c r="K626" i="23"/>
  <c r="J626" i="23"/>
  <c r="K630" i="23"/>
  <c r="J630" i="23"/>
  <c r="K632" i="23"/>
  <c r="J632" i="23"/>
  <c r="K634" i="23"/>
  <c r="J634" i="23"/>
  <c r="K638" i="23"/>
  <c r="J638" i="23"/>
  <c r="K640" i="23"/>
  <c r="J640" i="23"/>
  <c r="K652" i="23"/>
  <c r="J652" i="23"/>
  <c r="J659" i="23"/>
  <c r="K659" i="23"/>
  <c r="I661" i="23"/>
  <c r="J662" i="23"/>
  <c r="K755" i="23"/>
  <c r="K740" i="23"/>
  <c r="J740" i="23"/>
  <c r="J719" i="23"/>
  <c r="K719" i="23"/>
  <c r="G755" i="23"/>
  <c r="J755" i="23" s="1"/>
  <c r="I667" i="23"/>
  <c r="I582" i="23"/>
  <c r="I710" i="23"/>
  <c r="I544" i="23"/>
  <c r="I787" i="23"/>
  <c r="I739" i="23"/>
  <c r="I692" i="23"/>
  <c r="F576" i="23"/>
  <c r="F693" i="23"/>
  <c r="F703" i="23"/>
  <c r="F700" i="23" s="1"/>
  <c r="F583" i="23"/>
  <c r="F523" i="23"/>
  <c r="F522" i="23" s="1"/>
  <c r="F574" i="23"/>
  <c r="H700" i="23"/>
  <c r="H611" i="23"/>
  <c r="H610" i="23" s="1"/>
  <c r="G700" i="23"/>
  <c r="F601" i="23"/>
  <c r="I522" i="23"/>
  <c r="G611" i="23"/>
  <c r="G629" i="23"/>
  <c r="F589" i="23"/>
  <c r="F629" i="23"/>
  <c r="I637" i="23"/>
  <c r="H637" i="23"/>
  <c r="H636" i="23" s="1"/>
  <c r="G582" i="23"/>
  <c r="I611" i="23"/>
  <c r="H667" i="23"/>
  <c r="H749" i="23"/>
  <c r="K749" i="23" s="1"/>
  <c r="I748" i="23"/>
  <c r="H810" i="23"/>
  <c r="H809" i="23" s="1"/>
  <c r="H819" i="23"/>
  <c r="K819" i="23" s="1"/>
  <c r="F552" i="23"/>
  <c r="G522" i="23"/>
  <c r="H573" i="23"/>
  <c r="I589" i="23"/>
  <c r="H589" i="23"/>
  <c r="H588" i="23" s="1"/>
  <c r="I629" i="23"/>
  <c r="H629" i="23"/>
  <c r="H628" i="23" s="1"/>
  <c r="F611" i="23"/>
  <c r="G573" i="23"/>
  <c r="G589" i="23"/>
  <c r="H661" i="23"/>
  <c r="H658" i="23" s="1"/>
  <c r="I809" i="23"/>
  <c r="H692" i="23"/>
  <c r="G692" i="23" s="1"/>
  <c r="I767" i="23"/>
  <c r="H722" i="23"/>
  <c r="G722" i="23" s="1"/>
  <c r="F722" i="23" s="1"/>
  <c r="H816" i="23"/>
  <c r="G816" i="23" s="1"/>
  <c r="F816" i="23" s="1"/>
  <c r="I815" i="23"/>
  <c r="I731" i="23"/>
  <c r="I730" i="23" s="1"/>
  <c r="H522" i="23"/>
  <c r="H544" i="23"/>
  <c r="H531" i="23" s="1"/>
  <c r="G601" i="23"/>
  <c r="H787" i="23"/>
  <c r="H786" i="23" s="1"/>
  <c r="F788" i="23"/>
  <c r="H676" i="23"/>
  <c r="I558" i="23"/>
  <c r="I573" i="23"/>
  <c r="I625" i="23"/>
  <c r="I651" i="23"/>
  <c r="G661" i="23"/>
  <c r="G667" i="23"/>
  <c r="F667" i="23" s="1"/>
  <c r="H727" i="23"/>
  <c r="G727" i="23" s="1"/>
  <c r="F727" i="23" s="1"/>
  <c r="H710" i="23"/>
  <c r="G710" i="23" s="1"/>
  <c r="F710" i="23" s="1"/>
  <c r="H795" i="23"/>
  <c r="K795" i="23" s="1"/>
  <c r="I794" i="23"/>
  <c r="F801" i="23"/>
  <c r="F719" i="23"/>
  <c r="G563" i="23"/>
  <c r="J563" i="23" s="1"/>
  <c r="I601" i="23"/>
  <c r="F637" i="23"/>
  <c r="G748" i="23"/>
  <c r="I516" i="23"/>
  <c r="H516" i="23"/>
  <c r="G516" i="23"/>
  <c r="F516" i="23"/>
  <c r="I512" i="23"/>
  <c r="H512" i="23"/>
  <c r="G512" i="23"/>
  <c r="F512" i="23"/>
  <c r="I509" i="23"/>
  <c r="H509" i="23"/>
  <c r="G509" i="23"/>
  <c r="F509" i="23"/>
  <c r="G508" i="23"/>
  <c r="J508" i="23" s="1"/>
  <c r="F508" i="23"/>
  <c r="I507" i="23"/>
  <c r="H507" i="23"/>
  <c r="K810" i="23" l="1"/>
  <c r="J727" i="23"/>
  <c r="K727" i="23"/>
  <c r="K722" i="23"/>
  <c r="K512" i="23"/>
  <c r="J512" i="23"/>
  <c r="J573" i="23"/>
  <c r="K573" i="23"/>
  <c r="J730" i="23"/>
  <c r="J629" i="23"/>
  <c r="K629" i="23"/>
  <c r="J748" i="23"/>
  <c r="K787" i="23"/>
  <c r="J667" i="23"/>
  <c r="J722" i="23"/>
  <c r="K516" i="23"/>
  <c r="J516" i="23"/>
  <c r="K544" i="23"/>
  <c r="J601" i="23"/>
  <c r="K601" i="23"/>
  <c r="K507" i="23"/>
  <c r="J611" i="23"/>
  <c r="K611" i="23"/>
  <c r="K522" i="23"/>
  <c r="J522" i="23"/>
  <c r="J739" i="23"/>
  <c r="K739" i="23"/>
  <c r="I581" i="23"/>
  <c r="I580" i="23" s="1"/>
  <c r="K582" i="23"/>
  <c r="J582" i="23"/>
  <c r="J661" i="23"/>
  <c r="I531" i="23"/>
  <c r="J509" i="23"/>
  <c r="K509" i="23"/>
  <c r="K809" i="23"/>
  <c r="J589" i="23"/>
  <c r="K589" i="23"/>
  <c r="J637" i="23"/>
  <c r="K637" i="23"/>
  <c r="I691" i="23"/>
  <c r="K692" i="23"/>
  <c r="J692" i="23"/>
  <c r="K710" i="23"/>
  <c r="J710" i="23"/>
  <c r="J816" i="23"/>
  <c r="I610" i="23"/>
  <c r="I807" i="23"/>
  <c r="I709" i="23"/>
  <c r="I786" i="23"/>
  <c r="I666" i="23"/>
  <c r="F692" i="23"/>
  <c r="F573" i="23"/>
  <c r="F582" i="23"/>
  <c r="G507" i="23"/>
  <c r="F507" i="23" s="1"/>
  <c r="F506" i="23" s="1"/>
  <c r="H666" i="23"/>
  <c r="H506" i="23"/>
  <c r="I808" i="23"/>
  <c r="G628" i="23"/>
  <c r="F628" i="23" s="1"/>
  <c r="G666" i="23"/>
  <c r="F666" i="23" s="1"/>
  <c r="I636" i="23"/>
  <c r="G819" i="23"/>
  <c r="J819" i="23" s="1"/>
  <c r="I506" i="23"/>
  <c r="I588" i="23"/>
  <c r="H748" i="23"/>
  <c r="K748" i="23" s="1"/>
  <c r="I747" i="23"/>
  <c r="I628" i="23"/>
  <c r="H709" i="23"/>
  <c r="G709" i="23" s="1"/>
  <c r="F709" i="23" s="1"/>
  <c r="H691" i="23"/>
  <c r="I793" i="23"/>
  <c r="H625" i="23"/>
  <c r="G625" i="23" s="1"/>
  <c r="F625" i="23" s="1"/>
  <c r="I624" i="23"/>
  <c r="G787" i="23"/>
  <c r="J787" i="23" s="1"/>
  <c r="H767" i="23"/>
  <c r="G767" i="23" s="1"/>
  <c r="F767" i="23" s="1"/>
  <c r="I766" i="23"/>
  <c r="G588" i="23"/>
  <c r="G795" i="23"/>
  <c r="J795" i="23" s="1"/>
  <c r="H794" i="23"/>
  <c r="K794" i="23" s="1"/>
  <c r="F661" i="23"/>
  <c r="G658" i="23"/>
  <c r="I572" i="23"/>
  <c r="G676" i="23"/>
  <c r="J676" i="23" s="1"/>
  <c r="H785" i="23"/>
  <c r="G544" i="23"/>
  <c r="G531" i="23" s="1"/>
  <c r="H521" i="23"/>
  <c r="H731" i="23"/>
  <c r="G809" i="23"/>
  <c r="J809" i="23" s="1"/>
  <c r="H808" i="23"/>
  <c r="H807" i="23"/>
  <c r="I515" i="23"/>
  <c r="H651" i="23"/>
  <c r="G651" i="23" s="1"/>
  <c r="F651" i="23" s="1"/>
  <c r="I650" i="23"/>
  <c r="H558" i="23"/>
  <c r="G558" i="23" s="1"/>
  <c r="F558" i="23" s="1"/>
  <c r="I557" i="23"/>
  <c r="H581" i="23"/>
  <c r="G581" i="23" s="1"/>
  <c r="F563" i="23"/>
  <c r="G562" i="23"/>
  <c r="J562" i="23" s="1"/>
  <c r="F748" i="23"/>
  <c r="G747" i="23"/>
  <c r="I600" i="23"/>
  <c r="G636" i="23"/>
  <c r="G610" i="23"/>
  <c r="H815" i="23"/>
  <c r="G815" i="23" s="1"/>
  <c r="F815" i="23" s="1"/>
  <c r="I814" i="23"/>
  <c r="I498" i="23"/>
  <c r="H498" i="23"/>
  <c r="G498" i="23"/>
  <c r="F498" i="23"/>
  <c r="I490" i="23"/>
  <c r="H490" i="23"/>
  <c r="G490" i="23"/>
  <c r="F490" i="23"/>
  <c r="I484" i="23"/>
  <c r="H484" i="23"/>
  <c r="G484" i="23"/>
  <c r="F484" i="23"/>
  <c r="F479" i="23"/>
  <c r="I476" i="23"/>
  <c r="H476" i="23"/>
  <c r="G476" i="23"/>
  <c r="F476" i="23"/>
  <c r="I470" i="23"/>
  <c r="H470" i="23"/>
  <c r="G470" i="23"/>
  <c r="F470" i="23"/>
  <c r="I464" i="23"/>
  <c r="H464" i="23"/>
  <c r="G464" i="23"/>
  <c r="F464" i="23"/>
  <c r="G691" i="23" l="1"/>
  <c r="J691" i="23" s="1"/>
  <c r="J767" i="23"/>
  <c r="J558" i="23"/>
  <c r="J507" i="23"/>
  <c r="I708" i="23"/>
  <c r="I707" i="23" s="1"/>
  <c r="J709" i="23"/>
  <c r="K709" i="23"/>
  <c r="K691" i="23"/>
  <c r="J747" i="23"/>
  <c r="K808" i="23"/>
  <c r="K786" i="23"/>
  <c r="J651" i="23"/>
  <c r="I690" i="23"/>
  <c r="K651" i="23"/>
  <c r="J815" i="23"/>
  <c r="J544" i="23"/>
  <c r="K767" i="23"/>
  <c r="K636" i="23"/>
  <c r="J636" i="23"/>
  <c r="J484" i="23"/>
  <c r="K484" i="23"/>
  <c r="J490" i="23"/>
  <c r="K490" i="23"/>
  <c r="K628" i="23"/>
  <c r="J628" i="23"/>
  <c r="K506" i="23"/>
  <c r="K610" i="23"/>
  <c r="J610" i="23"/>
  <c r="J581" i="23"/>
  <c r="K581" i="23"/>
  <c r="J498" i="23"/>
  <c r="J666" i="23"/>
  <c r="K558" i="23"/>
  <c r="J625" i="23"/>
  <c r="J464" i="23"/>
  <c r="K464" i="23"/>
  <c r="I469" i="23"/>
  <c r="I468" i="23" s="1"/>
  <c r="J470" i="23"/>
  <c r="K470" i="23"/>
  <c r="J476" i="23"/>
  <c r="K476" i="23"/>
  <c r="K588" i="23"/>
  <c r="J588" i="23"/>
  <c r="I806" i="23"/>
  <c r="I805" i="23" s="1"/>
  <c r="K807" i="23"/>
  <c r="J531" i="23"/>
  <c r="K531" i="23"/>
  <c r="K625" i="23"/>
  <c r="F731" i="23"/>
  <c r="H730" i="23"/>
  <c r="K730" i="23" s="1"/>
  <c r="F691" i="23"/>
  <c r="G478" i="23"/>
  <c r="G475" i="23" s="1"/>
  <c r="I483" i="23"/>
  <c r="I463" i="23"/>
  <c r="I785" i="23"/>
  <c r="F581" i="23"/>
  <c r="H483" i="23"/>
  <c r="G506" i="23"/>
  <c r="J506" i="23" s="1"/>
  <c r="I505" i="23"/>
  <c r="H469" i="23"/>
  <c r="G469" i="23" s="1"/>
  <c r="F478" i="23"/>
  <c r="F475" i="23" s="1"/>
  <c r="F819" i="23"/>
  <c r="H747" i="23"/>
  <c r="K747" i="23" s="1"/>
  <c r="H814" i="23"/>
  <c r="G814" i="23" s="1"/>
  <c r="F814" i="23" s="1"/>
  <c r="F610" i="23"/>
  <c r="H580" i="23"/>
  <c r="G580" i="23" s="1"/>
  <c r="J580" i="23" s="1"/>
  <c r="F544" i="23"/>
  <c r="F531" i="23" s="1"/>
  <c r="G521" i="23"/>
  <c r="F588" i="23"/>
  <c r="F787" i="23"/>
  <c r="H600" i="23"/>
  <c r="G600" i="23" s="1"/>
  <c r="F600" i="23" s="1"/>
  <c r="H650" i="23"/>
  <c r="G650" i="23" s="1"/>
  <c r="F650" i="23" s="1"/>
  <c r="I649" i="23"/>
  <c r="H708" i="23"/>
  <c r="G708" i="23" s="1"/>
  <c r="F708" i="23" s="1"/>
  <c r="H463" i="23"/>
  <c r="I478" i="23"/>
  <c r="G786" i="23"/>
  <c r="G785" i="23" s="1"/>
  <c r="F562" i="23"/>
  <c r="G561" i="23"/>
  <c r="J561" i="23" s="1"/>
  <c r="H557" i="23"/>
  <c r="G557" i="23" s="1"/>
  <c r="F557" i="23" s="1"/>
  <c r="H766" i="23"/>
  <c r="G766" i="23" s="1"/>
  <c r="F766" i="23" s="1"/>
  <c r="I765" i="23"/>
  <c r="H690" i="23"/>
  <c r="F636" i="23"/>
  <c r="F809" i="23"/>
  <c r="G808" i="23"/>
  <c r="J808" i="23" s="1"/>
  <c r="G807" i="23"/>
  <c r="J807" i="23" s="1"/>
  <c r="F676" i="23"/>
  <c r="F658" i="23"/>
  <c r="F657" i="23" s="1"/>
  <c r="G657" i="23"/>
  <c r="H624" i="23"/>
  <c r="K624" i="23" s="1"/>
  <c r="I623" i="23"/>
  <c r="H505" i="23"/>
  <c r="I489" i="23"/>
  <c r="H806" i="23"/>
  <c r="F747" i="23"/>
  <c r="H515" i="23"/>
  <c r="G515" i="23" s="1"/>
  <c r="F515" i="23" s="1"/>
  <c r="I514" i="23"/>
  <c r="H784" i="23"/>
  <c r="H572" i="23"/>
  <c r="G572" i="23" s="1"/>
  <c r="F572" i="23" s="1"/>
  <c r="I571" i="23"/>
  <c r="F795" i="23"/>
  <c r="G794" i="23"/>
  <c r="J794" i="23" s="1"/>
  <c r="H793" i="23"/>
  <c r="K793" i="23" s="1"/>
  <c r="I792" i="23"/>
  <c r="F469" i="23"/>
  <c r="F468" i="23" s="1"/>
  <c r="G483" i="23"/>
  <c r="F483" i="23" s="1"/>
  <c r="G449" i="23"/>
  <c r="J449" i="23" s="1"/>
  <c r="F444" i="23"/>
  <c r="F443" i="23" s="1"/>
  <c r="F442" i="23" s="1"/>
  <c r="I434" i="23"/>
  <c r="H434" i="23"/>
  <c r="G434" i="23"/>
  <c r="F434" i="23"/>
  <c r="G431" i="23"/>
  <c r="F431" i="23"/>
  <c r="I429" i="23"/>
  <c r="H429" i="23"/>
  <c r="H428" i="23" s="1"/>
  <c r="G429" i="23" l="1"/>
  <c r="J431" i="23"/>
  <c r="G690" i="23"/>
  <c r="J690" i="23" s="1"/>
  <c r="K557" i="23"/>
  <c r="J515" i="23"/>
  <c r="K650" i="23"/>
  <c r="K600" i="23"/>
  <c r="K690" i="23"/>
  <c r="J429" i="23"/>
  <c r="K429" i="23"/>
  <c r="J483" i="23"/>
  <c r="K483" i="23"/>
  <c r="K766" i="23"/>
  <c r="J786" i="23"/>
  <c r="J600" i="23"/>
  <c r="K580" i="23"/>
  <c r="K515" i="23"/>
  <c r="J650" i="23"/>
  <c r="K572" i="23"/>
  <c r="K505" i="23"/>
  <c r="J785" i="23"/>
  <c r="K785" i="23"/>
  <c r="K806" i="23"/>
  <c r="J478" i="23"/>
  <c r="K463" i="23"/>
  <c r="J469" i="23"/>
  <c r="K469" i="23"/>
  <c r="K708" i="23"/>
  <c r="J708" i="23"/>
  <c r="J766" i="23"/>
  <c r="J434" i="23"/>
  <c r="I689" i="23"/>
  <c r="J557" i="23"/>
  <c r="J814" i="23"/>
  <c r="J572" i="23"/>
  <c r="F690" i="23"/>
  <c r="I784" i="23"/>
  <c r="I433" i="23"/>
  <c r="H468" i="23"/>
  <c r="G468" i="23" s="1"/>
  <c r="J468" i="23" s="1"/>
  <c r="I462" i="23"/>
  <c r="G505" i="23"/>
  <c r="F505" i="23" s="1"/>
  <c r="F580" i="23"/>
  <c r="F429" i="23"/>
  <c r="H433" i="23"/>
  <c r="I504" i="23"/>
  <c r="G448" i="23"/>
  <c r="J448" i="23" s="1"/>
  <c r="H689" i="23"/>
  <c r="H478" i="23"/>
  <c r="H475" i="23" s="1"/>
  <c r="G463" i="23"/>
  <c r="J463" i="23" s="1"/>
  <c r="H571" i="23"/>
  <c r="G571" i="23" s="1"/>
  <c r="F571" i="23" s="1"/>
  <c r="I570" i="23"/>
  <c r="H783" i="23"/>
  <c r="H514" i="23"/>
  <c r="G514" i="23" s="1"/>
  <c r="F514" i="23" s="1"/>
  <c r="G806" i="23"/>
  <c r="J806" i="23" s="1"/>
  <c r="H805" i="23"/>
  <c r="K805" i="23" s="1"/>
  <c r="H649" i="23"/>
  <c r="G649" i="23" s="1"/>
  <c r="F649" i="23" s="1"/>
  <c r="I648" i="23"/>
  <c r="H462" i="23"/>
  <c r="H461" i="23" s="1"/>
  <c r="H707" i="23"/>
  <c r="G707" i="23" s="1"/>
  <c r="F707" i="23" s="1"/>
  <c r="F730" i="23"/>
  <c r="G718" i="23"/>
  <c r="F521" i="23"/>
  <c r="G520" i="23"/>
  <c r="G519" i="23" s="1"/>
  <c r="G433" i="23"/>
  <c r="F433" i="23" s="1"/>
  <c r="G793" i="23"/>
  <c r="J793" i="23" s="1"/>
  <c r="H792" i="23"/>
  <c r="K792" i="23" s="1"/>
  <c r="I791" i="23"/>
  <c r="I804" i="23"/>
  <c r="G624" i="23"/>
  <c r="J624" i="23" s="1"/>
  <c r="H623" i="23"/>
  <c r="K623" i="23" s="1"/>
  <c r="F794" i="23"/>
  <c r="H489" i="23"/>
  <c r="G489" i="23" s="1"/>
  <c r="F489" i="23" s="1"/>
  <c r="I488" i="23"/>
  <c r="I622" i="23"/>
  <c r="F807" i="23"/>
  <c r="F808" i="23"/>
  <c r="H765" i="23"/>
  <c r="G765" i="23" s="1"/>
  <c r="F765" i="23" s="1"/>
  <c r="I764" i="23"/>
  <c r="F561" i="23"/>
  <c r="F786" i="23"/>
  <c r="F785" i="23" s="1"/>
  <c r="I428" i="23"/>
  <c r="G784" i="23"/>
  <c r="G428" i="23"/>
  <c r="H427" i="23"/>
  <c r="G689" i="23" l="1"/>
  <c r="J689" i="23" s="1"/>
  <c r="K468" i="23"/>
  <c r="J707" i="23"/>
  <c r="K707" i="23"/>
  <c r="J571" i="23"/>
  <c r="K765" i="23"/>
  <c r="K784" i="23"/>
  <c r="J784" i="23"/>
  <c r="K489" i="23"/>
  <c r="J649" i="23"/>
  <c r="K462" i="23"/>
  <c r="K428" i="23"/>
  <c r="J428" i="23"/>
  <c r="I432" i="23"/>
  <c r="J433" i="23"/>
  <c r="K689" i="23"/>
  <c r="K478" i="23"/>
  <c r="K514" i="23"/>
  <c r="J505" i="23"/>
  <c r="K649" i="23"/>
  <c r="J514" i="23"/>
  <c r="K571" i="23"/>
  <c r="J489" i="23"/>
  <c r="J765" i="23"/>
  <c r="F689" i="23"/>
  <c r="I503" i="23"/>
  <c r="I461" i="23"/>
  <c r="I783" i="23"/>
  <c r="F428" i="23"/>
  <c r="H432" i="23"/>
  <c r="H504" i="23"/>
  <c r="G504" i="23" s="1"/>
  <c r="J504" i="23" s="1"/>
  <c r="G447" i="23"/>
  <c r="J447" i="23" s="1"/>
  <c r="G432" i="23"/>
  <c r="F432" i="23" s="1"/>
  <c r="F793" i="23"/>
  <c r="H622" i="23"/>
  <c r="K622" i="23" s="1"/>
  <c r="I621" i="23"/>
  <c r="H488" i="23"/>
  <c r="G488" i="23" s="1"/>
  <c r="F488" i="23" s="1"/>
  <c r="I487" i="23"/>
  <c r="H804" i="23"/>
  <c r="K804" i="23" s="1"/>
  <c r="G462" i="23"/>
  <c r="G461" i="23" s="1"/>
  <c r="H648" i="23"/>
  <c r="G648" i="23" s="1"/>
  <c r="F648" i="23" s="1"/>
  <c r="I647" i="23"/>
  <c r="F806" i="23"/>
  <c r="F805" i="23" s="1"/>
  <c r="G805" i="23"/>
  <c r="J805" i="23" s="1"/>
  <c r="H570" i="23"/>
  <c r="G570" i="23" s="1"/>
  <c r="F570" i="23" s="1"/>
  <c r="I569" i="23"/>
  <c r="H460" i="23"/>
  <c r="F463" i="23"/>
  <c r="G792" i="23"/>
  <c r="J792" i="23" s="1"/>
  <c r="F718" i="23"/>
  <c r="F784" i="23"/>
  <c r="H764" i="23"/>
  <c r="G764" i="23" s="1"/>
  <c r="F764" i="23" s="1"/>
  <c r="I763" i="23"/>
  <c r="F624" i="23"/>
  <c r="G623" i="23"/>
  <c r="J623" i="23" s="1"/>
  <c r="H791" i="23"/>
  <c r="K791" i="23" s="1"/>
  <c r="G427" i="23"/>
  <c r="F520" i="23"/>
  <c r="F519" i="23" s="1"/>
  <c r="G518" i="23"/>
  <c r="G783" i="23"/>
  <c r="K488" i="23" l="1"/>
  <c r="K764" i="23"/>
  <c r="J764" i="23"/>
  <c r="J570" i="23"/>
  <c r="J462" i="23"/>
  <c r="J488" i="23"/>
  <c r="J783" i="23"/>
  <c r="K783" i="23"/>
  <c r="K648" i="23"/>
  <c r="J461" i="23"/>
  <c r="K461" i="23"/>
  <c r="K504" i="23"/>
  <c r="K570" i="23"/>
  <c r="J432" i="23"/>
  <c r="J648" i="23"/>
  <c r="I460" i="23"/>
  <c r="I502" i="23"/>
  <c r="F427" i="23"/>
  <c r="F426" i="23" s="1"/>
  <c r="H503" i="23"/>
  <c r="G503" i="23" s="1"/>
  <c r="J503" i="23" s="1"/>
  <c r="F504" i="23"/>
  <c r="F503" i="23" s="1"/>
  <c r="G441" i="23"/>
  <c r="J441" i="23" s="1"/>
  <c r="G791" i="23"/>
  <c r="J791" i="23" s="1"/>
  <c r="G426" i="23"/>
  <c r="G425" i="23" s="1"/>
  <c r="G460" i="23"/>
  <c r="G804" i="23"/>
  <c r="J804" i="23" s="1"/>
  <c r="F623" i="23"/>
  <c r="F783" i="23"/>
  <c r="H763" i="23"/>
  <c r="G763" i="23" s="1"/>
  <c r="J763" i="23" s="1"/>
  <c r="H459" i="23"/>
  <c r="H487" i="23"/>
  <c r="G487" i="23" s="1"/>
  <c r="F487" i="23" s="1"/>
  <c r="I486" i="23"/>
  <c r="H621" i="23"/>
  <c r="K621" i="23" s="1"/>
  <c r="I620" i="23"/>
  <c r="F518" i="23"/>
  <c r="F441" i="23"/>
  <c r="F440" i="23" s="1"/>
  <c r="F439" i="23" s="1"/>
  <c r="F792" i="23"/>
  <c r="H569" i="23"/>
  <c r="G569" i="23" s="1"/>
  <c r="F569" i="23" s="1"/>
  <c r="H647" i="23"/>
  <c r="G647" i="23" s="1"/>
  <c r="F647" i="23" s="1"/>
  <c r="F462" i="23"/>
  <c r="F461" i="23" s="1"/>
  <c r="F460" i="23" s="1"/>
  <c r="F804" i="23"/>
  <c r="G622" i="23"/>
  <c r="J622" i="23" s="1"/>
  <c r="K763" i="23" l="1"/>
  <c r="J569" i="23"/>
  <c r="J647" i="23"/>
  <c r="K647" i="23"/>
  <c r="K487" i="23"/>
  <c r="J460" i="23"/>
  <c r="K460" i="23"/>
  <c r="K503" i="23"/>
  <c r="K569" i="23"/>
  <c r="J487" i="23"/>
  <c r="F763" i="23"/>
  <c r="I459" i="23"/>
  <c r="G440" i="23"/>
  <c r="J440" i="23" s="1"/>
  <c r="H502" i="23"/>
  <c r="K502" i="23" s="1"/>
  <c r="F425" i="23"/>
  <c r="G621" i="23"/>
  <c r="J621" i="23" s="1"/>
  <c r="F438" i="23"/>
  <c r="G459" i="23"/>
  <c r="G502" i="23"/>
  <c r="J502" i="23" s="1"/>
  <c r="H620" i="23"/>
  <c r="K620" i="23" s="1"/>
  <c r="H486" i="23"/>
  <c r="G486" i="23" s="1"/>
  <c r="F486" i="23" s="1"/>
  <c r="F622" i="23"/>
  <c r="F621" i="23" s="1"/>
  <c r="F791" i="23"/>
  <c r="G424" i="23"/>
  <c r="I420" i="23"/>
  <c r="H420" i="23"/>
  <c r="G420" i="23"/>
  <c r="F420" i="23"/>
  <c r="I411" i="23"/>
  <c r="H411" i="23"/>
  <c r="G411" i="23"/>
  <c r="F411" i="23"/>
  <c r="I410" i="23"/>
  <c r="H410" i="23"/>
  <c r="G410" i="23"/>
  <c r="F410" i="23"/>
  <c r="G405" i="23"/>
  <c r="J405" i="23" s="1"/>
  <c r="F405" i="23"/>
  <c r="G404" i="23"/>
  <c r="J404" i="23" s="1"/>
  <c r="F404" i="23"/>
  <c r="I401" i="23"/>
  <c r="I400" i="23" s="1"/>
  <c r="H401" i="23"/>
  <c r="G401" i="23"/>
  <c r="F401" i="23"/>
  <c r="I397" i="23"/>
  <c r="H397" i="23"/>
  <c r="G397" i="23"/>
  <c r="F391" i="23"/>
  <c r="I390" i="23"/>
  <c r="H390" i="23"/>
  <c r="G390" i="23"/>
  <c r="I388" i="23"/>
  <c r="H388" i="23"/>
  <c r="G388" i="23"/>
  <c r="F388" i="23"/>
  <c r="F379" i="23"/>
  <c r="F376" i="23"/>
  <c r="F375" i="23" s="1"/>
  <c r="G372" i="23"/>
  <c r="J372" i="23" s="1"/>
  <c r="J486" i="23" l="1"/>
  <c r="G387" i="23"/>
  <c r="K486" i="23"/>
  <c r="J459" i="23"/>
  <c r="K459" i="23"/>
  <c r="K388" i="23"/>
  <c r="J388" i="23"/>
  <c r="I387" i="23"/>
  <c r="J401" i="23"/>
  <c r="K401" i="23"/>
  <c r="K410" i="23"/>
  <c r="J410" i="23"/>
  <c r="J411" i="23"/>
  <c r="K411" i="23"/>
  <c r="K390" i="23"/>
  <c r="J390" i="23"/>
  <c r="J397" i="23"/>
  <c r="K397" i="23"/>
  <c r="J420" i="23"/>
  <c r="H387" i="23"/>
  <c r="G439" i="23"/>
  <c r="F390" i="23"/>
  <c r="F387" i="23" s="1"/>
  <c r="F397" i="23"/>
  <c r="F424" i="23"/>
  <c r="H400" i="23"/>
  <c r="G620" i="23"/>
  <c r="J620" i="23" s="1"/>
  <c r="F502" i="23"/>
  <c r="F437" i="23"/>
  <c r="F436" i="23" s="1"/>
  <c r="F459" i="23"/>
  <c r="I409" i="23"/>
  <c r="I419" i="23"/>
  <c r="I396" i="23"/>
  <c r="F620" i="23"/>
  <c r="G400" i="23"/>
  <c r="J400" i="23" s="1"/>
  <c r="G371" i="23"/>
  <c r="J371" i="23" s="1"/>
  <c r="F368" i="23"/>
  <c r="F367" i="23" s="1"/>
  <c r="F366" i="23"/>
  <c r="F363" i="23" s="1"/>
  <c r="G363" i="23"/>
  <c r="I362" i="23"/>
  <c r="H362" i="23"/>
  <c r="H361" i="23" s="1"/>
  <c r="J439" i="23" l="1"/>
  <c r="J387" i="23"/>
  <c r="G362" i="23"/>
  <c r="G361" i="23" s="1"/>
  <c r="J363" i="23"/>
  <c r="K362" i="23"/>
  <c r="I361" i="23"/>
  <c r="K400" i="23"/>
  <c r="K387" i="23"/>
  <c r="G438" i="23"/>
  <c r="J438" i="23" s="1"/>
  <c r="H419" i="23"/>
  <c r="G419" i="23" s="1"/>
  <c r="F419" i="23" s="1"/>
  <c r="I418" i="23"/>
  <c r="F400" i="23"/>
  <c r="H396" i="23"/>
  <c r="G396" i="23" s="1"/>
  <c r="F396" i="23" s="1"/>
  <c r="H409" i="23"/>
  <c r="G409" i="23" s="1"/>
  <c r="F409" i="23" s="1"/>
  <c r="F362" i="23"/>
  <c r="G356" i="23"/>
  <c r="J356" i="23" s="1"/>
  <c r="F356" i="23"/>
  <c r="G355" i="23"/>
  <c r="J355" i="23" s="1"/>
  <c r="F355" i="23"/>
  <c r="K396" i="23" l="1"/>
  <c r="J419" i="23"/>
  <c r="J362" i="23"/>
  <c r="J409" i="23"/>
  <c r="J396" i="23"/>
  <c r="J361" i="23"/>
  <c r="K361" i="23"/>
  <c r="K409" i="23"/>
  <c r="H399" i="23"/>
  <c r="G437" i="23"/>
  <c r="J437" i="23" s="1"/>
  <c r="H418" i="23"/>
  <c r="G418" i="23" s="1"/>
  <c r="F418" i="23" s="1"/>
  <c r="I417" i="23"/>
  <c r="I344" i="23"/>
  <c r="H344" i="23"/>
  <c r="G344" i="23"/>
  <c r="I342" i="23"/>
  <c r="H342" i="23"/>
  <c r="G342" i="23"/>
  <c r="F342" i="23"/>
  <c r="G339" i="23"/>
  <c r="J339" i="23" s="1"/>
  <c r="F339" i="23"/>
  <c r="G336" i="23"/>
  <c r="F332" i="23"/>
  <c r="I331" i="23"/>
  <c r="H331" i="23"/>
  <c r="I329" i="23"/>
  <c r="H329" i="23"/>
  <c r="G329" i="23"/>
  <c r="K342" i="23" l="1"/>
  <c r="J342" i="23"/>
  <c r="J418" i="23"/>
  <c r="K344" i="23"/>
  <c r="J344" i="23"/>
  <c r="J329" i="23"/>
  <c r="K329" i="23"/>
  <c r="G335" i="23"/>
  <c r="J335" i="23" s="1"/>
  <c r="J336" i="23"/>
  <c r="G436" i="23"/>
  <c r="H417" i="23"/>
  <c r="G417" i="23" s="1"/>
  <c r="F417" i="23" s="1"/>
  <c r="I416" i="23"/>
  <c r="F331" i="23"/>
  <c r="I341" i="23"/>
  <c r="F329" i="23"/>
  <c r="F326" i="23"/>
  <c r="I325" i="23"/>
  <c r="H325" i="23"/>
  <c r="H322" i="23" s="1"/>
  <c r="G325" i="23"/>
  <c r="G323" i="23"/>
  <c r="J323" i="23" s="1"/>
  <c r="J436" i="23" l="1"/>
  <c r="I322" i="23"/>
  <c r="I321" i="23" s="1"/>
  <c r="J325" i="23"/>
  <c r="K325" i="23"/>
  <c r="J417" i="23"/>
  <c r="F325" i="23"/>
  <c r="F322" i="23" s="1"/>
  <c r="G322" i="23"/>
  <c r="H416" i="23"/>
  <c r="G416" i="23" s="1"/>
  <c r="F416" i="23" s="1"/>
  <c r="I415" i="23"/>
  <c r="H341" i="23"/>
  <c r="G341" i="23" s="1"/>
  <c r="F341" i="23" s="1"/>
  <c r="I319" i="23"/>
  <c r="H319" i="23"/>
  <c r="G319" i="23"/>
  <c r="F319" i="23"/>
  <c r="I312" i="23"/>
  <c r="H312" i="23"/>
  <c r="G312" i="23"/>
  <c r="F312" i="23"/>
  <c r="G311" i="23"/>
  <c r="F311" i="23"/>
  <c r="I310" i="23"/>
  <c r="H310" i="23"/>
  <c r="F310" i="23"/>
  <c r="I308" i="23"/>
  <c r="H308" i="23"/>
  <c r="G308" i="23"/>
  <c r="F308" i="23"/>
  <c r="G310" i="23" l="1"/>
  <c r="J311" i="23"/>
  <c r="K312" i="23"/>
  <c r="J312" i="23"/>
  <c r="J341" i="23"/>
  <c r="K341" i="23"/>
  <c r="K310" i="23"/>
  <c r="J310" i="23"/>
  <c r="K322" i="23"/>
  <c r="J322" i="23"/>
  <c r="J319" i="23"/>
  <c r="K319" i="23"/>
  <c r="K308" i="23"/>
  <c r="J308" i="23"/>
  <c r="J416" i="23"/>
  <c r="I318" i="23"/>
  <c r="H307" i="23"/>
  <c r="F307" i="23"/>
  <c r="G307" i="23"/>
  <c r="I307" i="23"/>
  <c r="H318" i="23"/>
  <c r="G318" i="23" s="1"/>
  <c r="F318" i="23" s="1"/>
  <c r="H415" i="23"/>
  <c r="G415" i="23" s="1"/>
  <c r="F415" i="23" s="1"/>
  <c r="I414" i="23"/>
  <c r="H321" i="23"/>
  <c r="G321" i="23" s="1"/>
  <c r="J321" i="23" s="1"/>
  <c r="G301" i="23"/>
  <c r="F301" i="23"/>
  <c r="I299" i="23"/>
  <c r="H299" i="23"/>
  <c r="H298" i="23" s="1"/>
  <c r="I295" i="23"/>
  <c r="H295" i="23"/>
  <c r="G295" i="23"/>
  <c r="F295" i="23"/>
  <c r="I291" i="23"/>
  <c r="H291" i="23"/>
  <c r="G291" i="23"/>
  <c r="F291" i="23"/>
  <c r="I288" i="23"/>
  <c r="H288" i="23"/>
  <c r="G288" i="23"/>
  <c r="F288" i="23"/>
  <c r="I284" i="23"/>
  <c r="H284" i="23"/>
  <c r="G284" i="23"/>
  <c r="F284" i="23"/>
  <c r="I282" i="23"/>
  <c r="H282" i="23"/>
  <c r="G282" i="23"/>
  <c r="F282" i="23"/>
  <c r="I277" i="23"/>
  <c r="H277" i="23"/>
  <c r="G277" i="23"/>
  <c r="F277" i="23"/>
  <c r="F274" i="23"/>
  <c r="G299" i="23" l="1"/>
  <c r="F299" i="23" s="1"/>
  <c r="J301" i="23"/>
  <c r="J307" i="23"/>
  <c r="K307" i="23"/>
  <c r="K318" i="23"/>
  <c r="J318" i="23"/>
  <c r="K282" i="23"/>
  <c r="J282" i="23"/>
  <c r="J288" i="23"/>
  <c r="K288" i="23"/>
  <c r="I294" i="23"/>
  <c r="K295" i="23"/>
  <c r="J295" i="23"/>
  <c r="J277" i="23"/>
  <c r="J284" i="23"/>
  <c r="J291" i="23"/>
  <c r="K321" i="23"/>
  <c r="J415" i="23"/>
  <c r="K299" i="23"/>
  <c r="J299" i="23"/>
  <c r="I317" i="23"/>
  <c r="G281" i="23"/>
  <c r="I281" i="23"/>
  <c r="H281" i="23"/>
  <c r="H280" i="23" s="1"/>
  <c r="F281" i="23"/>
  <c r="H294" i="23"/>
  <c r="G294" i="23" s="1"/>
  <c r="I298" i="23"/>
  <c r="I306" i="23"/>
  <c r="G298" i="23"/>
  <c r="F298" i="23" s="1"/>
  <c r="H306" i="23"/>
  <c r="G306" i="23" s="1"/>
  <c r="F306" i="23" s="1"/>
  <c r="H414" i="23"/>
  <c r="G414" i="23" s="1"/>
  <c r="J414" i="23" s="1"/>
  <c r="F294" i="23"/>
  <c r="H297" i="23"/>
  <c r="I276" i="23"/>
  <c r="I290" i="23"/>
  <c r="H317" i="23"/>
  <c r="G317" i="23" s="1"/>
  <c r="F317" i="23" s="1"/>
  <c r="I316" i="23"/>
  <c r="F321" i="23"/>
  <c r="I273" i="23"/>
  <c r="H273" i="23"/>
  <c r="H272" i="23" s="1"/>
  <c r="G273" i="23"/>
  <c r="F273" i="23" s="1"/>
  <c r="I267" i="23"/>
  <c r="H267" i="23"/>
  <c r="G267" i="23"/>
  <c r="F267" i="23"/>
  <c r="I265" i="23"/>
  <c r="H265" i="23"/>
  <c r="G265" i="23"/>
  <c r="F265" i="23"/>
  <c r="I257" i="23"/>
  <c r="H257" i="23"/>
  <c r="F257" i="23"/>
  <c r="I254" i="23"/>
  <c r="H254" i="23"/>
  <c r="G254" i="23"/>
  <c r="G253" i="23" s="1"/>
  <c r="F254" i="23"/>
  <c r="G248" i="23"/>
  <c r="J248" i="23" s="1"/>
  <c r="F248" i="23"/>
  <c r="I243" i="23"/>
  <c r="H243" i="23"/>
  <c r="G243" i="23"/>
  <c r="F243" i="23"/>
  <c r="I241" i="23"/>
  <c r="H241" i="23"/>
  <c r="G241" i="23"/>
  <c r="I239" i="23"/>
  <c r="G239" i="23"/>
  <c r="F239" i="23" s="1"/>
  <c r="I236" i="23"/>
  <c r="H236" i="23"/>
  <c r="G236" i="23"/>
  <c r="F236" i="23"/>
  <c r="I235" i="23"/>
  <c r="H235" i="23"/>
  <c r="G235" i="23"/>
  <c r="F235" i="23"/>
  <c r="I232" i="23"/>
  <c r="H232" i="23"/>
  <c r="G232" i="23"/>
  <c r="F232" i="23"/>
  <c r="I227" i="23"/>
  <c r="H227" i="23"/>
  <c r="H226" i="23" s="1"/>
  <c r="G227" i="23"/>
  <c r="G226" i="23" s="1"/>
  <c r="F227" i="23"/>
  <c r="F226" i="23" s="1"/>
  <c r="I224" i="23"/>
  <c r="H224" i="23"/>
  <c r="G224" i="23"/>
  <c r="F224" i="23"/>
  <c r="I217" i="23"/>
  <c r="H217" i="23"/>
  <c r="G217" i="23"/>
  <c r="F217" i="23"/>
  <c r="I208" i="23"/>
  <c r="I207" i="23" s="1"/>
  <c r="H208" i="23"/>
  <c r="H207" i="23" s="1"/>
  <c r="G208" i="23"/>
  <c r="G207" i="23" s="1"/>
  <c r="F208" i="23"/>
  <c r="I204" i="23"/>
  <c r="H204" i="23"/>
  <c r="G204" i="23"/>
  <c r="F204" i="23"/>
  <c r="I199" i="23"/>
  <c r="H199" i="23"/>
  <c r="G199" i="23"/>
  <c r="F199" i="23"/>
  <c r="I197" i="23"/>
  <c r="H197" i="23"/>
  <c r="G197" i="23"/>
  <c r="F197" i="23"/>
  <c r="I195" i="23"/>
  <c r="H195" i="23"/>
  <c r="G195" i="23"/>
  <c r="F195" i="23"/>
  <c r="I193" i="23"/>
  <c r="H193" i="23"/>
  <c r="G193" i="23"/>
  <c r="F193" i="23"/>
  <c r="I190" i="23"/>
  <c r="H190" i="23"/>
  <c r="G190" i="23"/>
  <c r="F190" i="23"/>
  <c r="I182" i="23"/>
  <c r="H182" i="23"/>
  <c r="G182" i="23"/>
  <c r="F182" i="23"/>
  <c r="I178" i="23"/>
  <c r="H178" i="23"/>
  <c r="G178" i="23"/>
  <c r="F178" i="23"/>
  <c r="I175" i="23"/>
  <c r="H175" i="23"/>
  <c r="G175" i="23"/>
  <c r="F175" i="23"/>
  <c r="H172" i="23"/>
  <c r="G172" i="23"/>
  <c r="F172" i="23"/>
  <c r="F168" i="23"/>
  <c r="I164" i="23"/>
  <c r="H164" i="23"/>
  <c r="G164" i="23"/>
  <c r="F164" i="23"/>
  <c r="I162" i="23"/>
  <c r="H162" i="23"/>
  <c r="G162" i="23"/>
  <c r="F162" i="23"/>
  <c r="F154" i="23"/>
  <c r="F151" i="23"/>
  <c r="F149" i="23"/>
  <c r="I148" i="23"/>
  <c r="H148" i="23"/>
  <c r="G147" i="23"/>
  <c r="J147" i="23" s="1"/>
  <c r="F147" i="23"/>
  <c r="I146" i="23"/>
  <c r="H146" i="23"/>
  <c r="I139" i="23"/>
  <c r="H139" i="23"/>
  <c r="G139" i="23"/>
  <c r="F139" i="23"/>
  <c r="F138" i="23"/>
  <c r="I137" i="23"/>
  <c r="H137" i="23"/>
  <c r="G137" i="23"/>
  <c r="I134" i="23"/>
  <c r="H134" i="23"/>
  <c r="F134" i="23"/>
  <c r="G146" i="23" l="1"/>
  <c r="J162" i="23"/>
  <c r="J193" i="23"/>
  <c r="J195" i="23"/>
  <c r="J146" i="23"/>
  <c r="J137" i="23"/>
  <c r="K137" i="23"/>
  <c r="K148" i="23"/>
  <c r="G168" i="23"/>
  <c r="J168" i="23" s="1"/>
  <c r="J172" i="23"/>
  <c r="J239" i="23"/>
  <c r="K239" i="23"/>
  <c r="J294" i="23"/>
  <c r="K294" i="23"/>
  <c r="J134" i="23"/>
  <c r="K134" i="23"/>
  <c r="J139" i="23"/>
  <c r="K139" i="23"/>
  <c r="J241" i="23"/>
  <c r="K241" i="23"/>
  <c r="J243" i="23"/>
  <c r="K243" i="23"/>
  <c r="I272" i="23"/>
  <c r="J273" i="23"/>
  <c r="K273" i="23"/>
  <c r="I297" i="23"/>
  <c r="J298" i="23"/>
  <c r="K298" i="23"/>
  <c r="J281" i="23"/>
  <c r="K281" i="23"/>
  <c r="H234" i="23"/>
  <c r="J265" i="23"/>
  <c r="J267" i="23"/>
  <c r="K306" i="23"/>
  <c r="J306" i="23"/>
  <c r="K164" i="23"/>
  <c r="J164" i="23"/>
  <c r="H168" i="23"/>
  <c r="K168" i="23" s="1"/>
  <c r="K172" i="23"/>
  <c r="K175" i="23"/>
  <c r="J175" i="23"/>
  <c r="K178" i="23"/>
  <c r="J178" i="23"/>
  <c r="K182" i="23"/>
  <c r="J182" i="23"/>
  <c r="K190" i="23"/>
  <c r="J190" i="23"/>
  <c r="J197" i="23"/>
  <c r="K197" i="23"/>
  <c r="J199" i="23"/>
  <c r="K199" i="23"/>
  <c r="K204" i="23"/>
  <c r="J204" i="23"/>
  <c r="J207" i="23"/>
  <c r="K207" i="23"/>
  <c r="J217" i="23"/>
  <c r="K217" i="23"/>
  <c r="I223" i="23"/>
  <c r="K224" i="23"/>
  <c r="J224" i="23"/>
  <c r="J227" i="23"/>
  <c r="K227" i="23"/>
  <c r="I226" i="23"/>
  <c r="I231" i="23"/>
  <c r="K232" i="23"/>
  <c r="J232" i="23"/>
  <c r="J235" i="23"/>
  <c r="K235" i="23"/>
  <c r="K236" i="23"/>
  <c r="J236" i="23"/>
  <c r="K254" i="23"/>
  <c r="J254" i="23"/>
  <c r="J317" i="23"/>
  <c r="K317" i="23"/>
  <c r="I280" i="23"/>
  <c r="I189" i="23"/>
  <c r="I203" i="23"/>
  <c r="G148" i="23"/>
  <c r="J148" i="23" s="1"/>
  <c r="F146" i="23"/>
  <c r="F137" i="23"/>
  <c r="F133" i="23" s="1"/>
  <c r="F148" i="23"/>
  <c r="F241" i="23"/>
  <c r="F234" i="23" s="1"/>
  <c r="G280" i="23"/>
  <c r="F414" i="23"/>
  <c r="F280" i="23"/>
  <c r="F264" i="23"/>
  <c r="H161" i="23"/>
  <c r="H160" i="23" s="1"/>
  <c r="I145" i="23"/>
  <c r="F192" i="23"/>
  <c r="H231" i="23"/>
  <c r="G231" i="23" s="1"/>
  <c r="I192" i="23"/>
  <c r="H192" i="23"/>
  <c r="G192" i="23"/>
  <c r="I234" i="23"/>
  <c r="I206" i="23"/>
  <c r="F161" i="23"/>
  <c r="G161" i="23"/>
  <c r="H264" i="23"/>
  <c r="I161" i="23"/>
  <c r="F231" i="23"/>
  <c r="G264" i="23"/>
  <c r="H145" i="23"/>
  <c r="H203" i="23"/>
  <c r="G203" i="23" s="1"/>
  <c r="F167" i="23"/>
  <c r="H189" i="23"/>
  <c r="G189" i="23" s="1"/>
  <c r="F189" i="23" s="1"/>
  <c r="H223" i="23"/>
  <c r="G297" i="23"/>
  <c r="H276" i="23"/>
  <c r="H279" i="23"/>
  <c r="I264" i="23"/>
  <c r="G272" i="23"/>
  <c r="I167" i="23"/>
  <c r="F203" i="23"/>
  <c r="F202" i="23" s="1"/>
  <c r="I216" i="23"/>
  <c r="H316" i="23"/>
  <c r="K316" i="23" s="1"/>
  <c r="I315" i="23"/>
  <c r="H290" i="23"/>
  <c r="G234" i="23"/>
  <c r="I133" i="23"/>
  <c r="H133" i="23"/>
  <c r="G133" i="23"/>
  <c r="I126" i="23"/>
  <c r="H126" i="23"/>
  <c r="G126" i="23"/>
  <c r="F126" i="23"/>
  <c r="I115" i="23"/>
  <c r="H115" i="23"/>
  <c r="G115" i="23"/>
  <c r="F115" i="23"/>
  <c r="I113" i="23"/>
  <c r="H113" i="23"/>
  <c r="G113" i="23"/>
  <c r="F113" i="23"/>
  <c r="I111" i="23"/>
  <c r="H111" i="23"/>
  <c r="G111" i="23"/>
  <c r="F111" i="23"/>
  <c r="I107" i="23"/>
  <c r="H107" i="23"/>
  <c r="G107" i="23"/>
  <c r="F107" i="23"/>
  <c r="G102" i="23"/>
  <c r="J102" i="23" s="1"/>
  <c r="F102" i="23"/>
  <c r="H106" i="23" l="1"/>
  <c r="H167" i="23"/>
  <c r="K167" i="23" s="1"/>
  <c r="J203" i="23"/>
  <c r="K203" i="23"/>
  <c r="J231" i="23"/>
  <c r="K231" i="23"/>
  <c r="J272" i="23"/>
  <c r="K272" i="23"/>
  <c r="K234" i="23"/>
  <c r="J234" i="23"/>
  <c r="K192" i="23"/>
  <c r="J192" i="23"/>
  <c r="K280" i="23"/>
  <c r="J280" i="23"/>
  <c r="K223" i="23"/>
  <c r="K107" i="23"/>
  <c r="J107" i="23"/>
  <c r="K111" i="23"/>
  <c r="J111" i="23"/>
  <c r="K113" i="23"/>
  <c r="J113" i="23"/>
  <c r="K115" i="23"/>
  <c r="J115" i="23"/>
  <c r="J126" i="23"/>
  <c r="K126" i="23"/>
  <c r="G223" i="23"/>
  <c r="F223" i="23" s="1"/>
  <c r="H222" i="23"/>
  <c r="I160" i="23"/>
  <c r="K161" i="23"/>
  <c r="J161" i="23"/>
  <c r="I144" i="23"/>
  <c r="I143" i="23" s="1"/>
  <c r="K145" i="23"/>
  <c r="J189" i="23"/>
  <c r="K189" i="23"/>
  <c r="K226" i="23"/>
  <c r="J226" i="23"/>
  <c r="K297" i="23"/>
  <c r="J297" i="23"/>
  <c r="J264" i="23"/>
  <c r="G167" i="23"/>
  <c r="J167" i="23" s="1"/>
  <c r="I132" i="23"/>
  <c r="K133" i="23"/>
  <c r="J133" i="23"/>
  <c r="I188" i="23"/>
  <c r="I202" i="23"/>
  <c r="I279" i="23"/>
  <c r="G145" i="23"/>
  <c r="J145" i="23" s="1"/>
  <c r="F145" i="23"/>
  <c r="G279" i="23"/>
  <c r="F279" i="23"/>
  <c r="I125" i="23"/>
  <c r="G106" i="23"/>
  <c r="H202" i="23"/>
  <c r="G202" i="23" s="1"/>
  <c r="F106" i="23"/>
  <c r="I106" i="23"/>
  <c r="G101" i="23"/>
  <c r="F272" i="23"/>
  <c r="G290" i="23"/>
  <c r="J290" i="23" s="1"/>
  <c r="H287" i="23"/>
  <c r="G316" i="23"/>
  <c r="J316" i="23" s="1"/>
  <c r="H315" i="23"/>
  <c r="K315" i="23" s="1"/>
  <c r="F297" i="23"/>
  <c r="F207" i="23"/>
  <c r="H216" i="23"/>
  <c r="G216" i="23" s="1"/>
  <c r="F216" i="23" s="1"/>
  <c r="I215" i="23"/>
  <c r="H188" i="23"/>
  <c r="G188" i="23" s="1"/>
  <c r="F188" i="23" s="1"/>
  <c r="I314" i="23"/>
  <c r="I166" i="23"/>
  <c r="G276" i="23"/>
  <c r="H271" i="23"/>
  <c r="H144" i="23"/>
  <c r="G160" i="23"/>
  <c r="H132" i="23"/>
  <c r="H206" i="23"/>
  <c r="K206" i="23" s="1"/>
  <c r="I97" i="23"/>
  <c r="H97" i="23"/>
  <c r="H96" i="23" s="1"/>
  <c r="G96" i="23"/>
  <c r="F96" i="23"/>
  <c r="I92" i="23"/>
  <c r="H92" i="23"/>
  <c r="G92" i="23"/>
  <c r="F92" i="23"/>
  <c r="I90" i="23"/>
  <c r="H90" i="23"/>
  <c r="G90" i="23"/>
  <c r="F90" i="23"/>
  <c r="I86" i="23"/>
  <c r="H86" i="23"/>
  <c r="G86" i="23"/>
  <c r="F86" i="23"/>
  <c r="I82" i="23"/>
  <c r="H82" i="23"/>
  <c r="G82" i="23"/>
  <c r="F82" i="23"/>
  <c r="I80" i="23"/>
  <c r="H80" i="23"/>
  <c r="G80" i="23"/>
  <c r="F80" i="23"/>
  <c r="I77" i="23"/>
  <c r="H77" i="23"/>
  <c r="G77" i="23"/>
  <c r="F77" i="23"/>
  <c r="I65" i="23"/>
  <c r="H65" i="23"/>
  <c r="G65" i="23"/>
  <c r="F65" i="23"/>
  <c r="I57" i="23"/>
  <c r="H57" i="23"/>
  <c r="G57" i="23"/>
  <c r="F57" i="23"/>
  <c r="I55" i="23"/>
  <c r="H55" i="23"/>
  <c r="G55" i="23"/>
  <c r="F55" i="23"/>
  <c r="I50" i="23"/>
  <c r="H50" i="23"/>
  <c r="G50" i="23"/>
  <c r="F50" i="23"/>
  <c r="I44" i="23"/>
  <c r="H44" i="23"/>
  <c r="G44" i="23"/>
  <c r="F44" i="23"/>
  <c r="I41" i="23"/>
  <c r="H41" i="23"/>
  <c r="G41" i="23"/>
  <c r="F41" i="23"/>
  <c r="I39" i="23"/>
  <c r="H39" i="23"/>
  <c r="G39" i="23"/>
  <c r="F39" i="23"/>
  <c r="I131" i="23" l="1"/>
  <c r="I130" i="23" s="1"/>
  <c r="J39" i="23"/>
  <c r="J41" i="23"/>
  <c r="J55" i="23"/>
  <c r="J223" i="23"/>
  <c r="J44" i="23"/>
  <c r="K44" i="23"/>
  <c r="I49" i="23"/>
  <c r="J50" i="23"/>
  <c r="J57" i="23"/>
  <c r="K57" i="23"/>
  <c r="I64" i="23"/>
  <c r="J65" i="23"/>
  <c r="K77" i="23"/>
  <c r="J77" i="23"/>
  <c r="J80" i="23"/>
  <c r="K80" i="23"/>
  <c r="J82" i="23"/>
  <c r="K82" i="23"/>
  <c r="J86" i="23"/>
  <c r="K86" i="23"/>
  <c r="J90" i="23"/>
  <c r="K90" i="23"/>
  <c r="J92" i="23"/>
  <c r="K92" i="23"/>
  <c r="K97" i="23"/>
  <c r="J97" i="23"/>
  <c r="F101" i="23"/>
  <c r="J101" i="23"/>
  <c r="K202" i="23"/>
  <c r="J202" i="23"/>
  <c r="K132" i="23"/>
  <c r="J160" i="23"/>
  <c r="K160" i="23"/>
  <c r="G271" i="23"/>
  <c r="J276" i="23"/>
  <c r="J279" i="23"/>
  <c r="K279" i="23"/>
  <c r="K144" i="23"/>
  <c r="J106" i="23"/>
  <c r="K106" i="23"/>
  <c r="H125" i="23"/>
  <c r="G125" i="23" s="1"/>
  <c r="F125" i="23" s="1"/>
  <c r="K188" i="23"/>
  <c r="J188" i="23"/>
  <c r="K216" i="23"/>
  <c r="J216" i="23"/>
  <c r="I201" i="23"/>
  <c r="I187" i="23"/>
  <c r="G144" i="23"/>
  <c r="J144" i="23" s="1"/>
  <c r="F144" i="23"/>
  <c r="G132" i="23"/>
  <c r="F89" i="23"/>
  <c r="H89" i="23"/>
  <c r="I124" i="23"/>
  <c r="F54" i="23"/>
  <c r="G89" i="23"/>
  <c r="H64" i="23"/>
  <c r="F79" i="23"/>
  <c r="G54" i="23"/>
  <c r="G79" i="23"/>
  <c r="H54" i="23"/>
  <c r="I96" i="23"/>
  <c r="H49" i="23"/>
  <c r="G49" i="23" s="1"/>
  <c r="F49" i="23" s="1"/>
  <c r="I54" i="23"/>
  <c r="G64" i="23"/>
  <c r="G63" i="23" s="1"/>
  <c r="I79" i="23"/>
  <c r="H201" i="23"/>
  <c r="G206" i="23"/>
  <c r="J206" i="23" s="1"/>
  <c r="H143" i="23"/>
  <c r="K143" i="23" s="1"/>
  <c r="I142" i="23"/>
  <c r="F290" i="23"/>
  <c r="F287" i="23" s="1"/>
  <c r="G287" i="23"/>
  <c r="F276" i="23"/>
  <c r="F271" i="23" s="1"/>
  <c r="H187" i="23"/>
  <c r="F64" i="23"/>
  <c r="F63" i="23" s="1"/>
  <c r="H79" i="23"/>
  <c r="I89" i="23"/>
  <c r="I76" i="23"/>
  <c r="I85" i="23"/>
  <c r="H131" i="23"/>
  <c r="F316" i="23"/>
  <c r="G100" i="23"/>
  <c r="F132" i="23"/>
  <c r="F160" i="23"/>
  <c r="H166" i="23"/>
  <c r="K166" i="23" s="1"/>
  <c r="I159" i="23"/>
  <c r="H314" i="23"/>
  <c r="K314" i="23" s="1"/>
  <c r="H215" i="23"/>
  <c r="G215" i="23" s="1"/>
  <c r="F215" i="23" s="1"/>
  <c r="I214" i="23"/>
  <c r="G315" i="23"/>
  <c r="J315" i="23" s="1"/>
  <c r="G36" i="23"/>
  <c r="J36" i="23" s="1"/>
  <c r="F33" i="23"/>
  <c r="I30" i="23"/>
  <c r="G30" i="23"/>
  <c r="F30" i="23"/>
  <c r="G22" i="23"/>
  <c r="H22" i="23"/>
  <c r="F23" i="23"/>
  <c r="I12" i="23"/>
  <c r="H12" i="23"/>
  <c r="G12" i="23"/>
  <c r="F12" i="23"/>
  <c r="F11" i="23" s="1"/>
  <c r="J132" i="23" l="1"/>
  <c r="K131" i="23"/>
  <c r="G187" i="23"/>
  <c r="K215" i="23"/>
  <c r="J64" i="23"/>
  <c r="I11" i="23"/>
  <c r="K12" i="23"/>
  <c r="J12" i="23"/>
  <c r="K79" i="23"/>
  <c r="J79" i="23"/>
  <c r="J96" i="23"/>
  <c r="K96" i="23"/>
  <c r="K201" i="23"/>
  <c r="J187" i="23"/>
  <c r="K187" i="23"/>
  <c r="J30" i="23"/>
  <c r="K30" i="23"/>
  <c r="K89" i="23"/>
  <c r="J89" i="23"/>
  <c r="J54" i="23"/>
  <c r="K54" i="23"/>
  <c r="F100" i="23"/>
  <c r="J100" i="23"/>
  <c r="I123" i="23"/>
  <c r="I122" i="23" s="1"/>
  <c r="I186" i="23"/>
  <c r="I185" i="23" s="1"/>
  <c r="H124" i="23"/>
  <c r="G124" i="23" s="1"/>
  <c r="F124" i="23" s="1"/>
  <c r="K125" i="23"/>
  <c r="J49" i="23"/>
  <c r="I48" i="23"/>
  <c r="I63" i="23"/>
  <c r="J63" i="23" s="1"/>
  <c r="J125" i="23"/>
  <c r="J215" i="23"/>
  <c r="G143" i="23"/>
  <c r="J143" i="23" s="1"/>
  <c r="F143" i="23"/>
  <c r="G29" i="23"/>
  <c r="G201" i="23"/>
  <c r="F187" i="23"/>
  <c r="H63" i="23"/>
  <c r="H62" i="23" s="1"/>
  <c r="G62" i="23" s="1"/>
  <c r="F62" i="23" s="1"/>
  <c r="I53" i="23"/>
  <c r="F29" i="23"/>
  <c r="F22" i="23"/>
  <c r="H76" i="23"/>
  <c r="K76" i="23" s="1"/>
  <c r="I75" i="23"/>
  <c r="F315" i="23"/>
  <c r="F314" i="23" s="1"/>
  <c r="G314" i="23"/>
  <c r="J314" i="23" s="1"/>
  <c r="H85" i="23"/>
  <c r="G85" i="23" s="1"/>
  <c r="F85" i="23" s="1"/>
  <c r="I84" i="23"/>
  <c r="F206" i="23"/>
  <c r="I22" i="23"/>
  <c r="I29" i="23"/>
  <c r="G166" i="23"/>
  <c r="J166" i="23" s="1"/>
  <c r="H159" i="23"/>
  <c r="G131" i="23"/>
  <c r="J131" i="23" s="1"/>
  <c r="H53" i="23"/>
  <c r="G53" i="23" s="1"/>
  <c r="F53" i="23" s="1"/>
  <c r="H186" i="23"/>
  <c r="H142" i="23"/>
  <c r="K142" i="23" s="1"/>
  <c r="H214" i="23"/>
  <c r="I213" i="23"/>
  <c r="I212" i="23"/>
  <c r="I88" i="23"/>
  <c r="H48" i="23"/>
  <c r="H29" i="23"/>
  <c r="H11" i="23"/>
  <c r="G11" i="23" s="1"/>
  <c r="H130" i="23"/>
  <c r="K130" i="23" s="1"/>
  <c r="K214" i="23" l="1"/>
  <c r="J201" i="23"/>
  <c r="K159" i="23"/>
  <c r="I62" i="23"/>
  <c r="I61" i="23" s="1"/>
  <c r="I60" i="23" s="1"/>
  <c r="J124" i="23"/>
  <c r="H123" i="23"/>
  <c r="G123" i="23" s="1"/>
  <c r="F123" i="23" s="1"/>
  <c r="K124" i="23"/>
  <c r="I10" i="23"/>
  <c r="K11" i="23"/>
  <c r="J11" i="23"/>
  <c r="J53" i="23"/>
  <c r="K53" i="23"/>
  <c r="K186" i="23"/>
  <c r="J29" i="23"/>
  <c r="K29" i="23"/>
  <c r="J22" i="23"/>
  <c r="K22" i="23"/>
  <c r="J85" i="23"/>
  <c r="K85" i="23"/>
  <c r="G142" i="23"/>
  <c r="J142" i="23" s="1"/>
  <c r="F142" i="23"/>
  <c r="G186" i="23"/>
  <c r="J186" i="23" s="1"/>
  <c r="F201" i="23"/>
  <c r="F186" i="23" s="1"/>
  <c r="G99" i="23"/>
  <c r="G48" i="23"/>
  <c r="F131" i="23"/>
  <c r="H88" i="23"/>
  <c r="G88" i="23" s="1"/>
  <c r="F88" i="23" s="1"/>
  <c r="F166" i="23"/>
  <c r="F159" i="23" s="1"/>
  <c r="G159" i="23"/>
  <c r="G130" i="23"/>
  <c r="J130" i="23" s="1"/>
  <c r="G214" i="23"/>
  <c r="H212" i="23"/>
  <c r="K212" i="23" s="1"/>
  <c r="H213" i="23"/>
  <c r="K213" i="23" s="1"/>
  <c r="H185" i="23"/>
  <c r="K185" i="23" s="1"/>
  <c r="I28" i="23"/>
  <c r="H61" i="23"/>
  <c r="G61" i="23" s="1"/>
  <c r="F61" i="23" s="1"/>
  <c r="I74" i="23"/>
  <c r="H10" i="23"/>
  <c r="I121" i="23"/>
  <c r="I21" i="23"/>
  <c r="H84" i="23"/>
  <c r="G84" i="23" s="1"/>
  <c r="F84" i="23" s="1"/>
  <c r="G76" i="23"/>
  <c r="J76" i="23" s="1"/>
  <c r="H75" i="23"/>
  <c r="K75" i="23" s="1"/>
  <c r="J214" i="23" l="1"/>
  <c r="J159" i="23"/>
  <c r="J99" i="23"/>
  <c r="J48" i="23"/>
  <c r="J123" i="23"/>
  <c r="J62" i="23"/>
  <c r="H122" i="23"/>
  <c r="G122" i="23" s="1"/>
  <c r="F122" i="23" s="1"/>
  <c r="J88" i="23"/>
  <c r="K123" i="23"/>
  <c r="J84" i="23"/>
  <c r="K88" i="23"/>
  <c r="I9" i="23"/>
  <c r="K10" i="23"/>
  <c r="K84" i="23"/>
  <c r="J61" i="23"/>
  <c r="F99" i="23"/>
  <c r="F48" i="23"/>
  <c r="G10" i="23"/>
  <c r="J10" i="23" s="1"/>
  <c r="H9" i="23"/>
  <c r="H60" i="23"/>
  <c r="G60" i="23" s="1"/>
  <c r="F60" i="23" s="1"/>
  <c r="F214" i="23"/>
  <c r="G212" i="23"/>
  <c r="J212" i="23" s="1"/>
  <c r="G213" i="23"/>
  <c r="J213" i="23" s="1"/>
  <c r="F76" i="23"/>
  <c r="G75" i="23"/>
  <c r="J75" i="23" s="1"/>
  <c r="H74" i="23"/>
  <c r="K74" i="23" s="1"/>
  <c r="H21" i="23"/>
  <c r="G21" i="23" s="1"/>
  <c r="F21" i="23" s="1"/>
  <c r="I20" i="23"/>
  <c r="I120" i="23"/>
  <c r="G185" i="23"/>
  <c r="J185" i="23" s="1"/>
  <c r="H28" i="23"/>
  <c r="G28" i="23" s="1"/>
  <c r="F28" i="23" s="1"/>
  <c r="F130" i="23"/>
  <c r="H121" i="23" l="1"/>
  <c r="G121" i="23" s="1"/>
  <c r="F121" i="23" s="1"/>
  <c r="K122" i="23"/>
  <c r="J122" i="23"/>
  <c r="K21" i="23"/>
  <c r="J21" i="23"/>
  <c r="J60" i="23"/>
  <c r="K9" i="23"/>
  <c r="I8" i="23"/>
  <c r="J28" i="23"/>
  <c r="K28" i="23"/>
  <c r="F75" i="23"/>
  <c r="F74" i="23" s="1"/>
  <c r="F185" i="23"/>
  <c r="F10" i="23"/>
  <c r="F212" i="23"/>
  <c r="F213" i="23"/>
  <c r="F20" i="23"/>
  <c r="G9" i="23"/>
  <c r="H8" i="23"/>
  <c r="H7" i="23" s="1"/>
  <c r="H20" i="23"/>
  <c r="G20" i="23" s="1"/>
  <c r="J20" i="23" s="1"/>
  <c r="I19" i="23"/>
  <c r="G74" i="23"/>
  <c r="J74" i="23" s="1"/>
  <c r="K121" i="23" l="1"/>
  <c r="J9" i="23"/>
  <c r="H120" i="23"/>
  <c r="K120" i="23" s="1"/>
  <c r="J121" i="23"/>
  <c r="K20" i="23"/>
  <c r="I7" i="23"/>
  <c r="K8" i="23"/>
  <c r="F9" i="23"/>
  <c r="G120" i="23"/>
  <c r="H19" i="23"/>
  <c r="K19" i="23" s="1"/>
  <c r="I18" i="23"/>
  <c r="G8" i="23"/>
  <c r="G7" i="23" s="1"/>
  <c r="J120" i="23" l="1"/>
  <c r="J8" i="23"/>
  <c r="K7" i="23"/>
  <c r="J7" i="23"/>
  <c r="F8" i="23"/>
  <c r="G19" i="23"/>
  <c r="J19" i="23" s="1"/>
  <c r="H18" i="23"/>
  <c r="K18" i="23" s="1"/>
  <c r="F120" i="23"/>
  <c r="F19" i="23" l="1"/>
  <c r="F7" i="23"/>
  <c r="G18" i="23"/>
  <c r="J18" i="23" s="1"/>
  <c r="F18" i="23" l="1"/>
  <c r="F95" i="23"/>
  <c r="F94" i="23" s="1"/>
  <c r="F73" i="23" s="1"/>
  <c r="F105" i="23"/>
  <c r="H95" i="23"/>
  <c r="H94" i="23" s="1"/>
  <c r="H105" i="23"/>
  <c r="G95" i="23"/>
  <c r="G105" i="23"/>
  <c r="F247" i="23"/>
  <c r="F246" i="23" s="1"/>
  <c r="F222" i="23" s="1"/>
  <c r="F256" i="23"/>
  <c r="F253" i="23" s="1"/>
  <c r="F252" i="23" s="1"/>
  <c r="F286" i="23"/>
  <c r="F270" i="23" s="1"/>
  <c r="F269" i="23" s="1"/>
  <c r="G181" i="23"/>
  <c r="G180" i="23" s="1"/>
  <c r="F181" i="23"/>
  <c r="F180" i="23" s="1"/>
  <c r="F158" i="23" s="1"/>
  <c r="F157" i="23" s="1"/>
  <c r="F129" i="23" s="1"/>
  <c r="H256" i="23"/>
  <c r="H286" i="23"/>
  <c r="G247" i="23"/>
  <c r="G252" i="23"/>
  <c r="G286" i="23"/>
  <c r="F305" i="23"/>
  <c r="F304" i="23" s="1"/>
  <c r="F354" i="23"/>
  <c r="F378" i="23"/>
  <c r="F403" i="23"/>
  <c r="F399" i="23" s="1"/>
  <c r="F423" i="23"/>
  <c r="F422" i="23" s="1"/>
  <c r="F467" i="23"/>
  <c r="F466" i="23" s="1"/>
  <c r="F474" i="23"/>
  <c r="F473" i="23" s="1"/>
  <c r="F472" i="23" s="1"/>
  <c r="G305" i="23"/>
  <c r="G304" i="23" s="1"/>
  <c r="G354" i="23"/>
  <c r="J354" i="23" s="1"/>
  <c r="G403" i="23"/>
  <c r="G423" i="23"/>
  <c r="G422" i="23" s="1"/>
  <c r="G467" i="23"/>
  <c r="G466" i="23" s="1"/>
  <c r="G474" i="23"/>
  <c r="I287" i="23"/>
  <c r="H181" i="23"/>
  <c r="H180" i="23" s="1"/>
  <c r="H305" i="23"/>
  <c r="H304" i="23" s="1"/>
  <c r="H426" i="23"/>
  <c r="H425" i="23" s="1"/>
  <c r="H467" i="23"/>
  <c r="H466" i="23" s="1"/>
  <c r="H474" i="23"/>
  <c r="I95" i="23"/>
  <c r="I105" i="23"/>
  <c r="I181" i="23"/>
  <c r="I256" i="23"/>
  <c r="I253" i="23" s="1"/>
  <c r="I271" i="23"/>
  <c r="I305" i="23"/>
  <c r="I360" i="23"/>
  <c r="I399" i="23"/>
  <c r="I427" i="23"/>
  <c r="I467" i="23"/>
  <c r="I475" i="23"/>
  <c r="F617" i="23"/>
  <c r="F616" i="23" s="1"/>
  <c r="F587" i="23" s="1"/>
  <c r="F579" i="23" s="1"/>
  <c r="F578" i="23" s="1"/>
  <c r="F501" i="23" s="1"/>
  <c r="G617" i="23"/>
  <c r="G616" i="23" s="1"/>
  <c r="H520" i="23"/>
  <c r="H519" i="23" s="1"/>
  <c r="H518" i="23" s="1"/>
  <c r="H617" i="23"/>
  <c r="H616" i="23" s="1"/>
  <c r="H587" i="23" s="1"/>
  <c r="H579" i="23" s="1"/>
  <c r="H578" i="23" s="1"/>
  <c r="F684" i="23"/>
  <c r="F675" i="23" s="1"/>
  <c r="F674" i="23" s="1"/>
  <c r="F673" i="23" s="1"/>
  <c r="F672" i="23" s="1"/>
  <c r="G684" i="23"/>
  <c r="G675" i="23" s="1"/>
  <c r="G674" i="23" s="1"/>
  <c r="G673" i="23" s="1"/>
  <c r="G672" i="23" s="1"/>
  <c r="I497" i="23"/>
  <c r="G497" i="23"/>
  <c r="G496" i="23" s="1"/>
  <c r="G495" i="23" s="1"/>
  <c r="G494" i="23" s="1"/>
  <c r="G493" i="23" s="1"/>
  <c r="H497" i="23"/>
  <c r="H496" i="23" s="1"/>
  <c r="H495" i="23" s="1"/>
  <c r="H494" i="23" s="1"/>
  <c r="H493" i="23" s="1"/>
  <c r="F497" i="23"/>
  <c r="F496" i="23" s="1"/>
  <c r="F495" i="23" s="1"/>
  <c r="F494" i="23" s="1"/>
  <c r="F493" i="23" s="1"/>
  <c r="I521" i="23"/>
  <c r="I617" i="23"/>
  <c r="I658" i="23"/>
  <c r="H657" i="23"/>
  <c r="G656" i="23"/>
  <c r="G655" i="23" s="1"/>
  <c r="G654" i="23" s="1"/>
  <c r="F656" i="23"/>
  <c r="F655" i="23" s="1"/>
  <c r="F654" i="23" s="1"/>
  <c r="H684" i="23"/>
  <c r="H675" i="23" s="1"/>
  <c r="H674" i="23" s="1"/>
  <c r="H673" i="23" s="1"/>
  <c r="H672" i="23" s="1"/>
  <c r="I684" i="23"/>
  <c r="I700" i="23"/>
  <c r="I718" i="23"/>
  <c r="I760" i="23"/>
  <c r="I780" i="23"/>
  <c r="G699" i="23"/>
  <c r="G698" i="23" s="1"/>
  <c r="G717" i="23"/>
  <c r="G716" i="23" s="1"/>
  <c r="G715" i="23" s="1"/>
  <c r="G760" i="23"/>
  <c r="G754" i="23" s="1"/>
  <c r="G753" i="23" s="1"/>
  <c r="G746" i="23" s="1"/>
  <c r="G745" i="23" s="1"/>
  <c r="G780" i="23"/>
  <c r="G779" i="23" s="1"/>
  <c r="H699" i="23"/>
  <c r="H698" i="23" s="1"/>
  <c r="H718" i="23"/>
  <c r="H717" i="23" s="1"/>
  <c r="H716" i="23" s="1"/>
  <c r="H715" i="23" s="1"/>
  <c r="H760" i="23"/>
  <c r="H754" i="23" s="1"/>
  <c r="H753" i="23" s="1"/>
  <c r="H746" i="23" s="1"/>
  <c r="H745" i="23" s="1"/>
  <c r="H780" i="23"/>
  <c r="H779" i="23" s="1"/>
  <c r="H778" i="23" s="1"/>
  <c r="H777" i="23" s="1"/>
  <c r="H776" i="23" s="1"/>
  <c r="F699" i="23"/>
  <c r="F698" i="23" s="1"/>
  <c r="F697" i="23" s="1"/>
  <c r="F696" i="23" s="1"/>
  <c r="F688" i="23" s="1"/>
  <c r="F717" i="23"/>
  <c r="F716" i="23" s="1"/>
  <c r="F715" i="23" s="1"/>
  <c r="F760" i="23"/>
  <c r="F754" i="23" s="1"/>
  <c r="F753" i="23" s="1"/>
  <c r="F746" i="23" s="1"/>
  <c r="F745" i="23" s="1"/>
  <c r="F780" i="23"/>
  <c r="F779" i="23" s="1"/>
  <c r="F778" i="23" s="1"/>
  <c r="F777" i="23" s="1"/>
  <c r="F776" i="23" s="1"/>
  <c r="J684" i="23" l="1"/>
  <c r="H270" i="23"/>
  <c r="H269" i="23" s="1"/>
  <c r="J497" i="23"/>
  <c r="K780" i="23"/>
  <c r="J780" i="23"/>
  <c r="J427" i="23"/>
  <c r="K427" i="23"/>
  <c r="J271" i="23"/>
  <c r="K271" i="23"/>
  <c r="I94" i="23"/>
  <c r="K95" i="23"/>
  <c r="J95" i="23"/>
  <c r="H253" i="23"/>
  <c r="K253" i="23" s="1"/>
  <c r="K700" i="23"/>
  <c r="J700" i="23"/>
  <c r="J521" i="23"/>
  <c r="K521" i="23"/>
  <c r="J467" i="23"/>
  <c r="K467" i="23"/>
  <c r="I304" i="23"/>
  <c r="J305" i="23"/>
  <c r="K305" i="23"/>
  <c r="K105" i="23"/>
  <c r="J105" i="23"/>
  <c r="K718" i="23"/>
  <c r="J718" i="23"/>
  <c r="J617" i="23"/>
  <c r="K617" i="23"/>
  <c r="J475" i="23"/>
  <c r="K475" i="23"/>
  <c r="J181" i="23"/>
  <c r="K181" i="23"/>
  <c r="I286" i="23"/>
  <c r="K287" i="23"/>
  <c r="J287" i="23"/>
  <c r="G399" i="23"/>
  <c r="J403" i="23"/>
  <c r="G246" i="23"/>
  <c r="J246" i="23" s="1"/>
  <c r="J247" i="23"/>
  <c r="K760" i="23"/>
  <c r="J760" i="23"/>
  <c r="K658" i="23"/>
  <c r="J658" i="23"/>
  <c r="J399" i="23"/>
  <c r="K399" i="23"/>
  <c r="J253" i="23"/>
  <c r="I754" i="23"/>
  <c r="I496" i="23"/>
  <c r="J496" i="23" s="1"/>
  <c r="I466" i="23"/>
  <c r="I616" i="23"/>
  <c r="I474" i="23"/>
  <c r="I779" i="23"/>
  <c r="I778" i="23" s="1"/>
  <c r="I675" i="23"/>
  <c r="F361" i="23"/>
  <c r="F360" i="23" s="1"/>
  <c r="F353" i="23" s="1"/>
  <c r="F352" i="23" s="1"/>
  <c r="F351" i="23" s="1"/>
  <c r="F303" i="23" s="1"/>
  <c r="G270" i="23"/>
  <c r="G269" i="23" s="1"/>
  <c r="G158" i="23"/>
  <c r="G157" i="23" s="1"/>
  <c r="G129" i="23" s="1"/>
  <c r="H158" i="23"/>
  <c r="H157" i="23" s="1"/>
  <c r="H129" i="23" s="1"/>
  <c r="H656" i="23"/>
  <c r="H655" i="23" s="1"/>
  <c r="H654" i="23" s="1"/>
  <c r="G778" i="23"/>
  <c r="G777" i="23" s="1"/>
  <c r="G776" i="23" s="1"/>
  <c r="H697" i="23"/>
  <c r="H696" i="23" s="1"/>
  <c r="H688" i="23" s="1"/>
  <c r="G697" i="23"/>
  <c r="G696" i="23" s="1"/>
  <c r="G688" i="23" s="1"/>
  <c r="H473" i="23"/>
  <c r="H472" i="23" s="1"/>
  <c r="H458" i="23" s="1"/>
  <c r="G473" i="23"/>
  <c r="G472" i="23" s="1"/>
  <c r="G458" i="23" s="1"/>
  <c r="H424" i="23"/>
  <c r="H423" i="23" s="1"/>
  <c r="H422" i="23" s="1"/>
  <c r="F72" i="23"/>
  <c r="F6" i="23" s="1"/>
  <c r="F714" i="23"/>
  <c r="F671" i="23" s="1"/>
  <c r="F221" i="23"/>
  <c r="F220" i="23" s="1"/>
  <c r="F219" i="23" s="1"/>
  <c r="F184" i="23" s="1"/>
  <c r="I426" i="23"/>
  <c r="I425" i="23" s="1"/>
  <c r="I222" i="23"/>
  <c r="I717" i="23"/>
  <c r="F458" i="23"/>
  <c r="G94" i="23"/>
  <c r="H360" i="23"/>
  <c r="H714" i="23"/>
  <c r="F492" i="23"/>
  <c r="I520" i="23"/>
  <c r="I252" i="23"/>
  <c r="H73" i="23"/>
  <c r="H72" i="23" s="1"/>
  <c r="H6" i="23" s="1"/>
  <c r="G714" i="23"/>
  <c r="H501" i="23"/>
  <c r="I699" i="23"/>
  <c r="I657" i="23"/>
  <c r="G587" i="23"/>
  <c r="I353" i="23"/>
  <c r="I180" i="23"/>
  <c r="I270" i="23" l="1"/>
  <c r="K270" i="23" s="1"/>
  <c r="I73" i="23"/>
  <c r="K73" i="23" s="1"/>
  <c r="H252" i="23"/>
  <c r="H221" i="23" s="1"/>
  <c r="G222" i="23"/>
  <c r="G221" i="23" s="1"/>
  <c r="G671" i="23"/>
  <c r="K180" i="23"/>
  <c r="J180" i="23"/>
  <c r="J699" i="23"/>
  <c r="K699" i="23"/>
  <c r="J657" i="23"/>
  <c r="K657" i="23"/>
  <c r="K520" i="23"/>
  <c r="J520" i="23"/>
  <c r="I473" i="23"/>
  <c r="I472" i="23" s="1"/>
  <c r="J474" i="23"/>
  <c r="K474" i="23"/>
  <c r="I753" i="23"/>
  <c r="I746" i="23" s="1"/>
  <c r="K754" i="23"/>
  <c r="J754" i="23"/>
  <c r="K778" i="23"/>
  <c r="J778" i="23"/>
  <c r="K252" i="23"/>
  <c r="J252" i="23"/>
  <c r="J717" i="23"/>
  <c r="K717" i="23"/>
  <c r="J779" i="23"/>
  <c r="K779" i="23"/>
  <c r="K304" i="23"/>
  <c r="J304" i="23"/>
  <c r="K426" i="23"/>
  <c r="J426" i="23"/>
  <c r="I674" i="23"/>
  <c r="J675" i="23"/>
  <c r="K675" i="23"/>
  <c r="J466" i="23"/>
  <c r="K466" i="23"/>
  <c r="J286" i="23"/>
  <c r="K286" i="23"/>
  <c r="J94" i="23"/>
  <c r="K94" i="23"/>
  <c r="K222" i="23"/>
  <c r="K616" i="23"/>
  <c r="J616" i="23"/>
  <c r="H353" i="23"/>
  <c r="K360" i="23"/>
  <c r="I587" i="23"/>
  <c r="I495" i="23"/>
  <c r="J495" i="23" s="1"/>
  <c r="I716" i="23"/>
  <c r="C9" i="36"/>
  <c r="C8" i="36" s="1"/>
  <c r="C7" i="36" s="1"/>
  <c r="H492" i="23"/>
  <c r="G579" i="23"/>
  <c r="G578" i="23" s="1"/>
  <c r="G501" i="23" s="1"/>
  <c r="H671" i="23"/>
  <c r="G73" i="23"/>
  <c r="I221" i="23"/>
  <c r="F5" i="23"/>
  <c r="F833" i="23" s="1"/>
  <c r="G360" i="23"/>
  <c r="J360" i="23" s="1"/>
  <c r="I519" i="23"/>
  <c r="I158" i="23"/>
  <c r="I656" i="23"/>
  <c r="I352" i="23"/>
  <c r="I698" i="23"/>
  <c r="I777" i="23"/>
  <c r="J270" i="23" l="1"/>
  <c r="I269" i="23"/>
  <c r="K269" i="23" s="1"/>
  <c r="G220" i="23"/>
  <c r="G219" i="23" s="1"/>
  <c r="G184" i="23" s="1"/>
  <c r="H220" i="23"/>
  <c r="H219" i="23" s="1"/>
  <c r="H184" i="23" s="1"/>
  <c r="K353" i="23"/>
  <c r="J73" i="23"/>
  <c r="I72" i="23"/>
  <c r="K72" i="23" s="1"/>
  <c r="J222" i="23"/>
  <c r="H352" i="23"/>
  <c r="K352" i="23" s="1"/>
  <c r="J472" i="23"/>
  <c r="K472" i="23"/>
  <c r="K746" i="23"/>
  <c r="J746" i="23"/>
  <c r="J221" i="23"/>
  <c r="K221" i="23"/>
  <c r="K674" i="23"/>
  <c r="J674" i="23"/>
  <c r="J519" i="23"/>
  <c r="K519" i="23"/>
  <c r="J777" i="23"/>
  <c r="K777" i="23"/>
  <c r="J158" i="23"/>
  <c r="K158" i="23"/>
  <c r="J425" i="23"/>
  <c r="K425" i="23"/>
  <c r="I715" i="23"/>
  <c r="K716" i="23"/>
  <c r="J716" i="23"/>
  <c r="J587" i="23"/>
  <c r="K587" i="23"/>
  <c r="I6" i="23"/>
  <c r="K6" i="23" s="1"/>
  <c r="J473" i="23"/>
  <c r="K473" i="23"/>
  <c r="K698" i="23"/>
  <c r="J698" i="23"/>
  <c r="K656" i="23"/>
  <c r="J656" i="23"/>
  <c r="J269" i="23"/>
  <c r="J753" i="23"/>
  <c r="K753" i="23"/>
  <c r="I673" i="23"/>
  <c r="I494" i="23"/>
  <c r="J494" i="23" s="1"/>
  <c r="I579" i="23"/>
  <c r="G492" i="23"/>
  <c r="I424" i="23"/>
  <c r="I220" i="23"/>
  <c r="G72" i="23"/>
  <c r="G6" i="23" s="1"/>
  <c r="I697" i="23"/>
  <c r="I458" i="23"/>
  <c r="I776" i="23"/>
  <c r="I157" i="23"/>
  <c r="I518" i="23"/>
  <c r="I655" i="23"/>
  <c r="I745" i="23"/>
  <c r="G353" i="23"/>
  <c r="I351" i="23"/>
  <c r="J353" i="23" l="1"/>
  <c r="H351" i="23"/>
  <c r="K351" i="23" s="1"/>
  <c r="J72" i="23"/>
  <c r="J655" i="23"/>
  <c r="K655" i="23"/>
  <c r="K776" i="23"/>
  <c r="J776" i="23"/>
  <c r="K220" i="23"/>
  <c r="J220" i="23"/>
  <c r="J673" i="23"/>
  <c r="K673" i="23"/>
  <c r="J745" i="23"/>
  <c r="K745" i="23"/>
  <c r="K157" i="23"/>
  <c r="J157" i="23"/>
  <c r="J579" i="23"/>
  <c r="K579" i="23"/>
  <c r="J715" i="23"/>
  <c r="K715" i="23"/>
  <c r="J697" i="23"/>
  <c r="K697" i="23"/>
  <c r="K518" i="23"/>
  <c r="J518" i="23"/>
  <c r="J458" i="23"/>
  <c r="K458" i="23"/>
  <c r="K424" i="23"/>
  <c r="J424" i="23"/>
  <c r="I672" i="23"/>
  <c r="I493" i="23"/>
  <c r="J493" i="23" s="1"/>
  <c r="I714" i="23"/>
  <c r="I578" i="23"/>
  <c r="I423" i="23"/>
  <c r="I219" i="23"/>
  <c r="J6" i="23"/>
  <c r="I303" i="23"/>
  <c r="I129" i="23"/>
  <c r="I696" i="23"/>
  <c r="G352" i="23"/>
  <c r="J352" i="23" s="1"/>
  <c r="I654" i="23"/>
  <c r="H303" i="23" l="1"/>
  <c r="K696" i="23"/>
  <c r="J696" i="23"/>
  <c r="J219" i="23"/>
  <c r="K219" i="23"/>
  <c r="K672" i="23"/>
  <c r="J672" i="23"/>
  <c r="K714" i="23"/>
  <c r="J714" i="23"/>
  <c r="K654" i="23"/>
  <c r="J654" i="23"/>
  <c r="I501" i="23"/>
  <c r="I492" i="23" s="1"/>
  <c r="K578" i="23"/>
  <c r="J578" i="23"/>
  <c r="K129" i="23"/>
  <c r="J129" i="23"/>
  <c r="J423" i="23"/>
  <c r="K423" i="23"/>
  <c r="I422" i="23"/>
  <c r="I184" i="23"/>
  <c r="I688" i="23"/>
  <c r="G351" i="23"/>
  <c r="J351" i="23" s="1"/>
  <c r="K303" i="23" l="1"/>
  <c r="H5" i="23"/>
  <c r="H833" i="23" s="1"/>
  <c r="D14" i="36" s="1"/>
  <c r="D13" i="36" s="1"/>
  <c r="J492" i="23"/>
  <c r="K492" i="23"/>
  <c r="K422" i="23"/>
  <c r="J422" i="23"/>
  <c r="K184" i="23"/>
  <c r="J184" i="23"/>
  <c r="K688" i="23"/>
  <c r="J688" i="23"/>
  <c r="J501" i="23"/>
  <c r="K501" i="23"/>
  <c r="I5" i="23"/>
  <c r="G303" i="23"/>
  <c r="I671" i="23"/>
  <c r="K5" i="23" l="1"/>
  <c r="D12" i="36"/>
  <c r="D11" i="36"/>
  <c r="D6" i="36" s="1"/>
  <c r="D5" i="36" s="1"/>
  <c r="D19" i="36" s="1"/>
  <c r="J303" i="23"/>
  <c r="J671" i="23"/>
  <c r="K671" i="23"/>
  <c r="I833" i="23"/>
  <c r="G5" i="23"/>
  <c r="K833" i="23" l="1"/>
  <c r="G833" i="23"/>
  <c r="J833" i="23" s="1"/>
  <c r="J5" i="23"/>
  <c r="E14" i="36"/>
  <c r="C14" i="36" l="1"/>
  <c r="F14" i="36" s="1"/>
  <c r="E13" i="36"/>
  <c r="G14" i="36"/>
  <c r="E11" i="36"/>
  <c r="E12" i="36"/>
  <c r="C13" i="36" l="1"/>
  <c r="C12" i="36" s="1"/>
  <c r="C11" i="36" s="1"/>
  <c r="C6" i="36" s="1"/>
  <c r="C5" i="36" s="1"/>
  <c r="C19" i="36" s="1"/>
  <c r="G11" i="36"/>
  <c r="G12" i="36"/>
  <c r="G13" i="36"/>
  <c r="E9" i="36"/>
  <c r="D9" i="36"/>
  <c r="D8" i="36" s="1"/>
  <c r="D7" i="36" s="1"/>
  <c r="F13" i="36" l="1"/>
  <c r="F11" i="36"/>
  <c r="F12" i="36"/>
  <c r="G10" i="36"/>
  <c r="F10" i="36"/>
  <c r="F9" i="36"/>
  <c r="G9" i="36"/>
  <c r="E8" i="36"/>
  <c r="G8" i="36" s="1"/>
  <c r="E6" i="36"/>
  <c r="E5" i="36" s="1"/>
  <c r="E19" i="36" s="1"/>
  <c r="G19" i="36" s="1"/>
  <c r="G6" i="36" l="1"/>
  <c r="G5" i="36"/>
  <c r="E7" i="36"/>
  <c r="F8" i="36"/>
  <c r="F7" i="36" l="1"/>
  <c r="G7" i="36"/>
</calcChain>
</file>

<file path=xl/sharedStrings.xml><?xml version="1.0" encoding="utf-8"?>
<sst xmlns="http://schemas.openxmlformats.org/spreadsheetml/2006/main" count="2096" uniqueCount="1167">
  <si>
    <t>Целевая статья</t>
  </si>
  <si>
    <t>Вид расходов</t>
  </si>
  <si>
    <t>Направление расходов (отрасль), наименование показателя</t>
  </si>
  <si>
    <t>00 0 00 00000</t>
  </si>
  <si>
    <t>Муниципальные программы Юсьвинского муниципального округа Пермского края</t>
  </si>
  <si>
    <t>01 0 00 00000</t>
  </si>
  <si>
    <t>Муниципальная программа "Совершенствование муниципального управления в Юсьвинском муниципальном округе Пермского края"</t>
  </si>
  <si>
    <t>01 1 00 00000</t>
  </si>
  <si>
    <t>Подпрограмма "Формирование общедоступной информационно-коммуникационной среды"</t>
  </si>
  <si>
    <t>01 1 20 00000</t>
  </si>
  <si>
    <t>Основное мероприятие "Предоставление муниципальных услуг в электронном виде"</t>
  </si>
  <si>
    <t>01 1 20 4У020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</si>
  <si>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</si>
  <si>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01 1 30 00000</t>
  </si>
  <si>
    <t>Основное мероприятие "Информационное сопровождение деятельности органов местного самоуправления Юсьвинского муниципального округа Пермского края"</t>
  </si>
  <si>
    <t>01 1 30 4У040</t>
  </si>
  <si>
    <t>01 1 30 4У041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</si>
  <si>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Юсьвинского муниципального округа Пермского края в СМИ</t>
  </si>
  <si>
    <t>01 2 00 00000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</si>
  <si>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</si>
  <si>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01 2 10 00000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</si>
  <si>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</si>
  <si>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4У060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</si>
  <si>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</si>
  <si>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4У070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</si>
  <si>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</si>
  <si>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01 2 10 70001</t>
  </si>
  <si>
    <t>Выплата пенсии за выслугу лет лицам, замещавшим муниципальные  должности и должности муниципальной службы</t>
  </si>
  <si>
    <t>01 3 00 00000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</si>
  <si>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</si>
  <si>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01 3 10 00000</t>
  </si>
  <si>
    <t>Основное мероприятие "Обеспечение выполнения переданных отдельных государственных полномочий"</t>
  </si>
  <si>
    <t>Образование комиссий по делам несовершеннолетних и защите их прав и организация их деятельности</t>
  </si>
  <si>
    <t>01 3 10 2К080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</si>
  <si>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</si>
  <si>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01 3 10 2П040</t>
  </si>
  <si>
    <t>Составление протоколов об административных правонарушениях</t>
  </si>
  <si>
    <t>01 3 10 2П060</t>
  </si>
  <si>
    <t>Осуществление полномочий по созданию и организации деятельности административных комиссий</t>
  </si>
  <si>
    <t>01 3 10 2У110</t>
  </si>
  <si>
    <t>01 3 10 2Т060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</si>
  <si>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</si>
  <si>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01 3 10 51200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</si>
  <si>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</si>
  <si>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01 3 10 59300</t>
  </si>
  <si>
    <t>Государственная регистрация актов гражданского состояния</t>
  </si>
  <si>
    <t>01 3 10 51180</t>
  </si>
  <si>
    <t>01 5 00 00000</t>
  </si>
  <si>
    <t>Подпрограмма "Формирование позитивного имиджа Юсьвинского муниципального округа Пермского края"</t>
  </si>
  <si>
    <t>01 5 10 00000</t>
  </si>
  <si>
    <t>Основное мероприятие "Формирование позитивного имиджа Юсьвинского муниципального округа Пермского края"</t>
  </si>
  <si>
    <t>01 5 10 4У092</t>
  </si>
  <si>
    <t>Изготовление печатной продукции</t>
  </si>
  <si>
    <t>01 5 10 4У093</t>
  </si>
  <si>
    <t>Публикация в средствах массовой информации</t>
  </si>
  <si>
    <t>02 0 00 00000</t>
  </si>
  <si>
    <t>Муниципальная программа "Развитие  образования Юсьвинского муниципального округа Пермского края"</t>
  </si>
  <si>
    <t>02 1 00 00000</t>
  </si>
  <si>
    <t>Подпрограмма "Дошкольное образование"</t>
  </si>
  <si>
    <t xml:space="preserve"> 02 1 10 00000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</si>
  <si>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</si>
  <si>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02 1 10 00150</t>
  </si>
  <si>
    <t>Оказание услуг дошкольного образования в рамках полномочий Юсьвинского муниципального округа Пермского края</t>
  </si>
  <si>
    <t>02 1 10 2Н021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</si>
  <si>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</si>
  <si>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2Н022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</si>
  <si>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</si>
  <si>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02 1 10 4Н010</t>
  </si>
  <si>
    <t>Обеспечение бесплатного проезда обучающихся до места обучения и обратно</t>
  </si>
  <si>
    <t>02 1 10 4Н020</t>
  </si>
  <si>
    <t>Обеспечение бесплатным питанием обучающихся с ограниченными возможностями здоровья в образовательных учреждениях</t>
  </si>
  <si>
    <t>02 2 00 00000</t>
  </si>
  <si>
    <t>Подпрограмма "Общее (начальное, основное, среднее) образование"</t>
  </si>
  <si>
    <t xml:space="preserve">02 2 10 00000 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</si>
  <si>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</si>
  <si>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>02 2 10 00150</t>
  </si>
  <si>
    <t>Оказание услуг в сфере общего образования в рамках полномочий Юсьвинского муниципального округа Пермского края</t>
  </si>
  <si>
    <t>02 2 10 2Н021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</si>
  <si>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</si>
  <si>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SH040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</si>
  <si>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</si>
  <si>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в том числе за счет средств бюджета Пермского края</t>
  </si>
  <si>
    <t xml:space="preserve">в том числе за счет средств местного  бюджета </t>
  </si>
  <si>
    <t>02 2 20 00000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</si>
  <si>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</si>
  <si>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4Н010</t>
  </si>
  <si>
    <t>Обеспечение бесплатного проезда  обучающихся до места обучения и обратно</t>
  </si>
  <si>
    <t>02 2 20 4Н020</t>
  </si>
  <si>
    <t>02 2 20 4Н030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</si>
  <si>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</si>
  <si>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4Н040</t>
  </si>
  <si>
    <t>Организация подвоза питания для обучающихся  (воспитанников) структурных подразделений образовательных учреждений</t>
  </si>
  <si>
    <t>02 2 20 2Н025</t>
  </si>
  <si>
    <t>02 2 20 2Н026</t>
  </si>
  <si>
    <t>02 2 20 53030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</si>
  <si>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</si>
  <si>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02 2 20 L3040</t>
  </si>
  <si>
    <t>02 2 30 00000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</si>
  <si>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</si>
  <si>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SН070</t>
  </si>
  <si>
    <t>Строительство школьного образовательного учреждения на 60 мест в с.Доег Юсьвинского муниципального округа</t>
  </si>
  <si>
    <t>за счет местного бюджета</t>
  </si>
  <si>
    <t>02 3 00 00000</t>
  </si>
  <si>
    <t>Подпрограмма "Дополнительное образование и воспитание детей"</t>
  </si>
  <si>
    <t>02 3 10 00000</t>
  </si>
  <si>
    <t>Основное мероприятие "Оказание услуг по реализации дополнительных образовательных программ"</t>
  </si>
  <si>
    <t>02 3 10 00150</t>
  </si>
  <si>
    <t>02 3 10 00155</t>
  </si>
  <si>
    <t>02 3 10 4Н050</t>
  </si>
  <si>
    <t>Мероприятия, направленные на поддержку и развитие одаренных детей</t>
  </si>
  <si>
    <t>02 3 10 4Н060</t>
  </si>
  <si>
    <t>Обеспечение деятельности психолого-медико педагогической комиссии</t>
  </si>
  <si>
    <t>02 3 10 4Н066</t>
  </si>
  <si>
    <t>Организация и проведение мероприятий для детей приоритетных категорий</t>
  </si>
  <si>
    <t>02 3 10 4Н067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</si>
  <si>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</si>
  <si>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Мероприятия по формированию патриотического и духовно-нравственного воспитания детей</t>
  </si>
  <si>
    <t>02 4 00 00000</t>
  </si>
  <si>
    <t>Подпрограмма "Развитие системы отдыха, оздоровления и занятости детей"</t>
  </si>
  <si>
    <t>02 4 10 00000</t>
  </si>
  <si>
    <t>Основное мероприятие "Организация оздоровительной кампании в каникулярный период"</t>
  </si>
  <si>
    <t>02 4 10 4Н081</t>
  </si>
  <si>
    <t>Организация досуга, занятости и отдыха детей приоритетных категорий в каникулярное время</t>
  </si>
  <si>
    <t>02 4 10 4Н082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</si>
  <si>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</si>
  <si>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2С140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</si>
  <si>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</si>
  <si>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02 5 00 00000</t>
  </si>
  <si>
    <t>Подпрограмма "Кадровая политика"</t>
  </si>
  <si>
    <t>02 5 20 00000</t>
  </si>
  <si>
    <t>Основное мероприятие "Мероприятия, обеспечивающие кадровую политику в сфере образования"</t>
  </si>
  <si>
    <t>02 5 20 4Н090</t>
  </si>
  <si>
    <t>Мероприятия, обеспечивающие кадровую политику в сфере образования</t>
  </si>
  <si>
    <t>02 5 20 4Н095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</si>
  <si>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</si>
  <si>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02 5 30 00000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</si>
  <si>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</si>
  <si>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2Н024</t>
  </si>
  <si>
    <t>Предоставление  мер социальной поддержки педагогическим работникам общеобразовательных организаций</t>
  </si>
  <si>
    <t>02 5 30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</si>
  <si>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</si>
  <si>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02 6 00 00000</t>
  </si>
  <si>
    <t>Подпрограмма "Приведение образовательных организаций в нормативное состояние"</t>
  </si>
  <si>
    <t>02  6 10 00000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</si>
  <si>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</si>
  <si>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в том числе за счет местного бюджета</t>
  </si>
  <si>
    <t>за счет федерального бюджета</t>
  </si>
  <si>
    <t>за счет краевого бюджета</t>
  </si>
  <si>
    <t>02 7 00 00000</t>
  </si>
  <si>
    <t>Подпрограмма "Реализация государственной политики в сфере образования"</t>
  </si>
  <si>
    <t>02 7 10 00000</t>
  </si>
  <si>
    <t>Основное мероприятие "Развитие системы этнокультурного образования"</t>
  </si>
  <si>
    <t>02 7 10 4Н210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</si>
  <si>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</si>
  <si>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03 0 00 00000</t>
  </si>
  <si>
    <t>Муниципальная программа "Улучшение качества жизни населения Юсьвинского муниципального округа Пермского края"</t>
  </si>
  <si>
    <t>03 1 00 00000</t>
  </si>
  <si>
    <t>Подпрограмма "Создание условий для повышения качества жизни людей пожилого возраста"</t>
  </si>
  <si>
    <t>03 1 20 00000</t>
  </si>
  <si>
    <t>Основное мероприятие "Проведение мероприятий по содействию в развитии гражданского общества"</t>
  </si>
  <si>
    <t>03 1 20 4КЖ50</t>
  </si>
  <si>
    <t>Предоставление субсидий СО НКО на организацию  и проведение общественно-значимых мероприятий с людьми пожилого возраста</t>
  </si>
  <si>
    <t>03 2 00 00000</t>
  </si>
  <si>
    <t>Подпрограмма "Создание условий для повышения качества жизни людей с ограниченными возможностями"</t>
  </si>
  <si>
    <t>03 2 10 00000</t>
  </si>
  <si>
    <t xml:space="preserve"> Основное мероприятие "Мероприятия по повышению качества жизни людей с ограниченными возможностями"</t>
  </si>
  <si>
    <t>03 2 10 4КЖ20</t>
  </si>
  <si>
    <t>03 3 00 00000</t>
  </si>
  <si>
    <t>Подпрограмма "Создание условий для формирования здорового образа жизни"</t>
  </si>
  <si>
    <t>03 3 10 00000</t>
  </si>
  <si>
    <t>Основное мероприятие "Мероприятия, направленные на формирование здорового  образа жизни"</t>
  </si>
  <si>
    <t>03 3 10 4КЖ40</t>
  </si>
  <si>
    <t>Организация и проведение мероприятий по пропаганде здорового образа жизни и профилактике вредных привычек</t>
  </si>
  <si>
    <t>Подпрограмма "Повышение социальной активности населения"</t>
  </si>
  <si>
    <t>Основное мероприятие "Мероприятия, направленные на повышение социальной активности населения"</t>
  </si>
  <si>
    <t>04 0 00 00000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</si>
  <si>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</si>
  <si>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04 0 10 00000</t>
  </si>
  <si>
    <t>Основное мероприятие  "Обеспечение жильем молодых семей"</t>
  </si>
  <si>
    <t>04 0 10 2С020</t>
  </si>
  <si>
    <t>в том числе за счет краевого бюджета</t>
  </si>
  <si>
    <t>04 0 10 L4970</t>
  </si>
  <si>
    <t>в том числе за счет федерального бюджета</t>
  </si>
  <si>
    <t>04 0 30 00000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</si>
  <si>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</si>
  <si>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</si>
  <si>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</si>
  <si>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</si>
  <si>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</si>
  <si>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2С090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</si>
  <si>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</si>
  <si>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05 0 00 00000</t>
  </si>
  <si>
    <t>Муниципальная программа "Управление муниципальным имуществом  Юсьвинского муниципального округа Пермского края"</t>
  </si>
  <si>
    <t>05 0 10 00000</t>
  </si>
  <si>
    <t>05 0 10 4И020</t>
  </si>
  <si>
    <t>05 0 10 4И030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</si>
  <si>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</si>
  <si>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4И040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</si>
  <si>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</si>
  <si>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4И060</t>
  </si>
  <si>
    <t>за счет средств краевого бюджета</t>
  </si>
  <si>
    <t xml:space="preserve">06 0 00 00000 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</si>
  <si>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</si>
  <si>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06 1 00 00000  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</si>
  <si>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</si>
  <si>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06 1 10 00000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</si>
  <si>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</si>
  <si>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06 1 10 00150 </t>
  </si>
  <si>
    <t>06 1 20 00000</t>
  </si>
  <si>
    <t>Основное мероприятие "Сохранение и развитие библиотечного дела"</t>
  </si>
  <si>
    <t>06 1 20 00150</t>
  </si>
  <si>
    <t>06 1 20 4К010</t>
  </si>
  <si>
    <t xml:space="preserve">Комплектование книжных фондов муниципальных общедоступных  библиотек </t>
  </si>
  <si>
    <t>06 1 30 00000</t>
  </si>
  <si>
    <t>Основное мероприятие "Сохранение, пополнение, популяризация музейного фонда и развития музеев"</t>
  </si>
  <si>
    <t>06 1 30 00150</t>
  </si>
  <si>
    <t>06 1 40 00000</t>
  </si>
  <si>
    <t>Основное мероприятие "Предоставление дополнительного образования детям в области искусства"</t>
  </si>
  <si>
    <t>06 1 40 00150</t>
  </si>
  <si>
    <t>06 1 50 00000</t>
  </si>
  <si>
    <t>Основное мероприятие "Организация и проведение социально- значимых мероприятий в сфере искусства и культуры"</t>
  </si>
  <si>
    <t>06 1 50 4К020</t>
  </si>
  <si>
    <t>06 1 50 4К030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</si>
  <si>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</si>
  <si>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06 1 60 00000</t>
  </si>
  <si>
    <t>Основное мероприятие "Кадровая политика"</t>
  </si>
  <si>
    <t xml:space="preserve">06 1 60 4К060 </t>
  </si>
  <si>
    <t>06 1  70 00000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</si>
  <si>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</si>
  <si>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в том числе</t>
  </si>
  <si>
    <t>06 1 А2 00000</t>
  </si>
  <si>
    <t>Основное мероприятие "Реализация федерального проекта "Творческие люди"</t>
  </si>
  <si>
    <t>06 2 00 00000</t>
  </si>
  <si>
    <t>Подпрограмма "Молодежная политика"</t>
  </si>
  <si>
    <t>06 2 10 00000</t>
  </si>
  <si>
    <t>Основное мероприятие "Организация и проведение мероприятий среди молодежи"</t>
  </si>
  <si>
    <t xml:space="preserve">06 2 10 4К130 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</si>
  <si>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</si>
  <si>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>06 2 10 SН220</t>
  </si>
  <si>
    <t>Реализация мероприятий в сфере молодежной политики</t>
  </si>
  <si>
    <t>06 3 00 00000</t>
  </si>
  <si>
    <t>Подпрограмма "Информационная  политика"</t>
  </si>
  <si>
    <t>06 3 10 00000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</si>
  <si>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</si>
  <si>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 xml:space="preserve">06 3 10 4К140 </t>
  </si>
  <si>
    <t>07 0 00 00000</t>
  </si>
  <si>
    <t>Муниципальная программа "Развитие физической культуры и спорта в  Юсьвинском муниципальном округе Пермского края"</t>
  </si>
  <si>
    <t>07 0 10 00000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</si>
  <si>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</si>
  <si>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 xml:space="preserve">07 0 10 4Ф010 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</si>
  <si>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</si>
  <si>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>07 0 20 00000</t>
  </si>
  <si>
    <t>Основное мероприятие "Развитие и укрепление материально-технической базы объектов спорта на территории Юсьвинского муниципального округа Пермского края"</t>
  </si>
  <si>
    <t>07 0 20  SФ130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</si>
  <si>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</t>
  </si>
  <si>
    <t xml:space="preserve">08 0 00 00000 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</si>
  <si>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</si>
  <si>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>08 1  00 00000</t>
  </si>
  <si>
    <t>Подпрограмма "Противодействие идеологии терроризма и экстремизма на территории Юсьвинского муниципального округа Пермского края"</t>
  </si>
  <si>
    <t>08 1 10 00000</t>
  </si>
  <si>
    <t>Основное мероприятие "Предотвращение условий, способствующих возникновению и распространению идеологии терроризма и экстремизма"</t>
  </si>
  <si>
    <t>08 1 10 4П020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</si>
  <si>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</si>
  <si>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4П070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</si>
  <si>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</si>
  <si>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 xml:space="preserve">08 2 00 00000 </t>
  </si>
  <si>
    <t>Подпрограмма "Предупреждение  правонарушений, совершаемых на улице и в общественных местах"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</si>
  <si>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</si>
  <si>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Организация деятельности  народной дружины, а также организация и проведение рейдов и других профилактических мероприятий, в т.ч. с несовершеннолетними</t>
  </si>
  <si>
    <t>200</t>
  </si>
  <si>
    <t>Закупка товаров, работ и услуг для обеспечения  государственных (муниципальных) нужд</t>
  </si>
  <si>
    <t>09 0 00 00000</t>
  </si>
  <si>
    <t>Муниципальная программа "Экономическое развитие Юсьвинского муниципального округа Пермского края"</t>
  </si>
  <si>
    <t>Проведение  сельскохозяйственных ярмарок</t>
  </si>
  <si>
    <t>Проведение мероприятия, посвященного Дню работников сельского хозяйства и перерабатывающей промышленности</t>
  </si>
  <si>
    <t>Проведение отраслевых  семинаров со специалистами сельхозпредприятий</t>
  </si>
  <si>
    <t>Проведение конкурса техников по искусственному осеменению  коров</t>
  </si>
  <si>
    <t>Проведение конкурса механизаторов</t>
  </si>
  <si>
    <t>10 0 00 00000</t>
  </si>
  <si>
    <t>Муниципальная программа "Территориальное развитие Юсьвинского муниципального округа Пермского края"</t>
  </si>
  <si>
    <t>10 1 00 00000</t>
  </si>
  <si>
    <t>Подпрограмма "Комплексное  развитие сельских территорий"</t>
  </si>
  <si>
    <t>за счет средств местного бюджета</t>
  </si>
  <si>
    <t>10 1 10 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</si>
  <si>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</si>
  <si>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400</t>
  </si>
  <si>
    <t>Капитальные вложения в объекты недвижимого имущества государственной (муниципальной) собственности</t>
  </si>
  <si>
    <t>10 2 00 00000</t>
  </si>
  <si>
    <t>Подпрограмма "Благоустройство территории  Юсьвинского муниципального округа Пермского края"</t>
  </si>
  <si>
    <t>10 2 20 00000</t>
  </si>
  <si>
    <t>Основное мероприятие "Благоустройство территории Юсьвинского муниципального округа Пермского края"</t>
  </si>
  <si>
    <t>10 2 20 4М090</t>
  </si>
  <si>
    <t>10 2 20 4М091</t>
  </si>
  <si>
    <t>Обустройство уличного освещения в населенных пунктах Юсьвинского муниципального округа Пермского края</t>
  </si>
  <si>
    <t>10 2 30 00000</t>
  </si>
  <si>
    <t>Основное мероприятие "Мероприятия по охране окружающей среды"</t>
  </si>
  <si>
    <t xml:space="preserve">10 2 30 4М035 </t>
  </si>
  <si>
    <t xml:space="preserve">10 2 30 4М036 </t>
  </si>
  <si>
    <t>Организация зон санитарной охраны водозаборных скважин</t>
  </si>
  <si>
    <t>10 2 30 4М037</t>
  </si>
  <si>
    <t>Мероприятия по организации экологического воспитания и формирования экологической культуры</t>
  </si>
  <si>
    <t>10 2 30 4М038</t>
  </si>
  <si>
    <t>Обустройство мест (площадок) накопления твердых коммунальных отходов</t>
  </si>
  <si>
    <t>10 2 40 00000</t>
  </si>
  <si>
    <t>10 3 00 00000</t>
  </si>
  <si>
    <t xml:space="preserve"> Подпрограмма "Развитие коммунальной инфраструктуры Юсьвинского муниципального округа Пермского края" </t>
  </si>
  <si>
    <t>10 3 10 00000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</si>
  <si>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</si>
  <si>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4М070</t>
  </si>
  <si>
    <t>Ремонт (обустройство) источников водоснабжения и систем водоснабжения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</si>
  <si>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</si>
  <si>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10 3 30 00000</t>
  </si>
  <si>
    <t>Основное мероприятие "Газификация Юсьвинского муниципального округа"</t>
  </si>
  <si>
    <t>10 3 30 4М080</t>
  </si>
  <si>
    <t>Техническое и аварийно-диспетчерское обслуживание распределительных газопроводов</t>
  </si>
  <si>
    <t>11 0 00 00000</t>
  </si>
  <si>
    <t>Муниципальная программа "Развитие транспортной системы Юсьвинского муниципального округа Пермского края"</t>
  </si>
  <si>
    <t>11 1 00 00000</t>
  </si>
  <si>
    <t>Подпрограмма "Развитие и совершенствование автомобильных дорог Юсьвинского муниципального округа Пермского края"</t>
  </si>
  <si>
    <t>11 1 10 00000</t>
  </si>
  <si>
    <t xml:space="preserve"> Основное мероприятие "Паспортизация муниципальных дорог"</t>
  </si>
  <si>
    <t>11 1 10 4Д010</t>
  </si>
  <si>
    <t>11 1 40 00000</t>
  </si>
  <si>
    <t>Основное мероприятие "Ремонт муниципальных дорог и искусственных дорожных сооружений"</t>
  </si>
  <si>
    <t>11 1 40 SТ040</t>
  </si>
  <si>
    <t>11 1 40 4Д030</t>
  </si>
  <si>
    <t xml:space="preserve">11 1 50 00000 </t>
  </si>
  <si>
    <t>11 1 50 4Д040</t>
  </si>
  <si>
    <t>11 2 00 00000</t>
  </si>
  <si>
    <t xml:space="preserve"> Подпрограмма "Развитие автомобильного транспорта Юсьвинского муниципального округа Пермского края"</t>
  </si>
  <si>
    <t>11 2 10 00000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</si>
  <si>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</si>
  <si>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4Д051</t>
  </si>
  <si>
    <t>Организация пассажирских перевозок на территории Юсьвинского муниципального округа Пермского края</t>
  </si>
  <si>
    <t>11 3 00 00000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</si>
  <si>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</si>
  <si>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11 3 10 00000</t>
  </si>
  <si>
    <t>11 3 10 4Д060</t>
  </si>
  <si>
    <t>12 0 00 00000</t>
  </si>
  <si>
    <t>Основное мероприятие "Поддержка и развитие малых форм хозяйствования"</t>
  </si>
  <si>
    <t>Основное мероприятие "Поддержка кадрового потенциала"</t>
  </si>
  <si>
    <t>13 0 00 00000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</si>
  <si>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</si>
  <si>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13 0 10 00000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</si>
  <si>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</si>
  <si>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4Ч010</t>
  </si>
  <si>
    <t xml:space="preserve">Обучение членов комиссии по ГО и РСЧС </t>
  </si>
  <si>
    <t>13 0 10 4Ч020</t>
  </si>
  <si>
    <t>Проведение мероприятий  пропагандирующих соблюдение мер пожарной безопасности и безопасности на воде на территории населенных пунктов Юсьвинского муниципального округа Пермского края</t>
  </si>
  <si>
    <t>13 0 10 00170</t>
  </si>
  <si>
    <t>13 0 20 00000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</si>
  <si>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</si>
  <si>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4Ч030</t>
  </si>
  <si>
    <t>13 0 20 4Ч040</t>
  </si>
  <si>
    <t>13 0 20 4Ч055</t>
  </si>
  <si>
    <t>Обустройство пожарных водоемов, пожарных гидрантов в населенных пунктах муниципального округа</t>
  </si>
  <si>
    <t>13 0 20 00180</t>
  </si>
  <si>
    <t>13 0 30 00000</t>
  </si>
  <si>
    <t>Основное мероприятие "Оснащенность пунктов временного размещения"</t>
  </si>
  <si>
    <t>13 0 30 4Ч070</t>
  </si>
  <si>
    <t>15 0 00 00000</t>
  </si>
  <si>
    <t>15 0 10 00000</t>
  </si>
  <si>
    <t>Основное мероприятие «Управление земельными ресурсами»</t>
  </si>
  <si>
    <t>15 0 10 4Г010</t>
  </si>
  <si>
    <t>Формирование земельных участков</t>
  </si>
  <si>
    <t xml:space="preserve"> за счет местного бюджета</t>
  </si>
  <si>
    <t>15 0 10 SЦ140</t>
  </si>
  <si>
    <t>15 0 20 00000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</si>
  <si>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</si>
  <si>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4Г030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</si>
  <si>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</si>
  <si>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</si>
  <si>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Разработка проектно-сметной документации, дизайн-проектов</t>
  </si>
  <si>
    <t>Благоустройство общественных и дворовых территорий Юсьвинского муниципального округа Пермского края</t>
  </si>
  <si>
    <t xml:space="preserve">90 0 00 00000 </t>
  </si>
  <si>
    <t xml:space="preserve">Непрограммные мероприятия  </t>
  </si>
  <si>
    <t xml:space="preserve">91 0 00 00000 </t>
  </si>
  <si>
    <t>Обеспечение деятельности органов местного самоуправления Юсьвинского муниципального округа</t>
  </si>
  <si>
    <t xml:space="preserve">91 0 00 00021  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</si>
  <si>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</si>
  <si>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</si>
  <si>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91 0 00 00031 </t>
  </si>
  <si>
    <t>92 0 00 00000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</si>
  <si>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</si>
  <si>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92 0 00 00200</t>
  </si>
  <si>
    <t>Обеспечение деятельности МКУ "Управление дорожного хозяйства и капитального строительства"</t>
  </si>
  <si>
    <t>800</t>
  </si>
  <si>
    <t>Иные бюджетные ассигнования</t>
  </si>
  <si>
    <t>92 0 00 00210</t>
  </si>
  <si>
    <t>92 0 00 2Н024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</si>
  <si>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</si>
  <si>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2Н028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</si>
  <si>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</si>
  <si>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92 0 00 00220</t>
  </si>
  <si>
    <t xml:space="preserve"> Обеспечение деятельности  муниципального казенного учреждения «Единый сервисный центр» </t>
  </si>
  <si>
    <t>92 0 00 00221</t>
  </si>
  <si>
    <t>Подготовка котельных к отопительному сезону</t>
  </si>
  <si>
    <t>92 0 00 2У090</t>
  </si>
  <si>
    <t>Мероприятия при осуществлении деятельности по обращению с животными без владельцев</t>
  </si>
  <si>
    <t>92 0 00 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</si>
  <si>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</si>
  <si>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92 0 00 00777</t>
  </si>
  <si>
    <t>Резервный фонд администрации Юсьвинского муниципального округа Пермского края</t>
  </si>
  <si>
    <t>300</t>
  </si>
  <si>
    <t>Социальное обеспечение и иные выплаты населению</t>
  </si>
  <si>
    <t>92 0 00 00260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</si>
  <si>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</si>
  <si>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92 0 00 00270</t>
  </si>
  <si>
    <t xml:space="preserve">Расходы на уплату членского взноса в Совет муниципальных образований </t>
  </si>
  <si>
    <t>Итого расходов:</t>
  </si>
  <si>
    <t>Обеспечение функционирования официального сайта администрации Юсьвинского муниципального округа Пермского края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</si>
  <si>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</si>
  <si>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3 10 4Н068</t>
  </si>
  <si>
    <t>03 4 00 00000</t>
  </si>
  <si>
    <t>03 4 10 00000</t>
  </si>
  <si>
    <t xml:space="preserve">Организация и проведение мероприятий культурно-досуговыми учреждениями </t>
  </si>
  <si>
    <t>Библиотечное, библиографическое и информационное обслуживание пользователей библиотеки</t>
  </si>
  <si>
    <t>Публичный показ музейных предметов, музейных коллекций</t>
  </si>
  <si>
    <t>Реализация дополнительного образования детям в области искусства</t>
  </si>
  <si>
    <t>08 2 10 SП020</t>
  </si>
  <si>
    <t>08 2 10 00000</t>
  </si>
  <si>
    <t>08 2 10 4П080</t>
  </si>
  <si>
    <t>08 2 10 4П091</t>
  </si>
  <si>
    <t>09 1 00 00000</t>
  </si>
  <si>
    <t>Подпрограмма  «Развитие малого и среднего предпринимательства в Юсьвинском муниципальном округе Пермского края»</t>
  </si>
  <si>
    <t>09 2 00 00000</t>
  </si>
  <si>
    <t>Подпрограмма  «Развитие сельского хозяйства в Юсьвинском муниципальном округе Пермского края»</t>
  </si>
  <si>
    <t>09 2 10 00000</t>
  </si>
  <si>
    <t>09 2 10 4С020</t>
  </si>
  <si>
    <t>09 2 20 00000</t>
  </si>
  <si>
    <t>09 2 20 4С030</t>
  </si>
  <si>
    <t>09 2 20 4С050</t>
  </si>
  <si>
    <t>09 2 20 4С060</t>
  </si>
  <si>
    <t>09 2 20 4С070</t>
  </si>
  <si>
    <t>Обустройство тротуаров в населенных пунктах Юсьвинского муниципального округа Пермского края</t>
  </si>
  <si>
    <t>10 3 10 4М075</t>
  </si>
  <si>
    <t>11 1 40 4Д031</t>
  </si>
  <si>
    <t>12 0 10 00000</t>
  </si>
  <si>
    <t>12 0 10 4М060</t>
  </si>
  <si>
    <t>12 0 F2 00000</t>
  </si>
  <si>
    <t>12 0 F2 55550</t>
  </si>
  <si>
    <t>12 0 30  00000</t>
  </si>
  <si>
    <t>12 0 30  SЖ090</t>
  </si>
  <si>
    <t>Создание условий для организации добровольной пожарной охраны на территории ЮМО ПК</t>
  </si>
  <si>
    <t>600</t>
  </si>
  <si>
    <t>Предоставление субсидий бюджетным, автономным учреждениям и иным некоммерческим организациям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</si>
  <si>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</si>
  <si>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</si>
  <si>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издательской деятельности (выпуск газеты «Юсьвинские вести»)</t>
  </si>
  <si>
    <t>Организация и проведение мероприятия «Поезд безопасности», а также организация и проведение рейдовых и других профилактических мероприятий, в т.ч. с несовершеннолетними</t>
  </si>
  <si>
    <t>Размещение уличной социальной рекламы</t>
  </si>
  <si>
    <t>Мероприятия по обеспечению материальными резервами ПВР</t>
  </si>
  <si>
    <t xml:space="preserve">Разработка проектов межевания территории и проведение  комплексных  кадастровых работ </t>
  </si>
  <si>
    <t>Обеспечение содержания  муниципального казенного учреждения «ЕДДС»</t>
  </si>
  <si>
    <t>03 4 10 4КЖ60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</si>
  <si>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</si>
  <si>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 xml:space="preserve">Компенсационные выплаты депутатам Думы Юсьвинского муниципального округа Пермского края </t>
  </si>
  <si>
    <t>02 6 10 SP350</t>
  </si>
  <si>
    <t>06 1 А2 55195</t>
  </si>
  <si>
    <t>Строительство Купросского сельского дома культуры на 50 мест в с. Купрос</t>
  </si>
  <si>
    <t>06 1 70 SР350</t>
  </si>
  <si>
    <t>05 0 10 SP250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</si>
  <si>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</si>
  <si>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Основное мероприятие "Обеспечение транспортной безопасности объектов транспортной инфраструктуры"</t>
  </si>
  <si>
    <t>Проведение оценки уязвимости объектов транспортной инфраструктуры</t>
  </si>
  <si>
    <t>Разработка плана обеспечения транспортной безопасности и подготовка сил обеспечения транспортной безопасности</t>
  </si>
  <si>
    <t>Основное мероприятие "Создание условий для формирования комфортной деловой среды для развития и ведения бизнеса"</t>
  </si>
  <si>
    <t>Проведение мероприятия, посвященного Дню российского предпринимательства</t>
  </si>
  <si>
    <t>Приобретение системы водоочистки на водозаборные скважины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</si>
  <si>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</si>
  <si>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>02 2 20 SН420</t>
  </si>
  <si>
    <t>09 1 10 00000</t>
  </si>
  <si>
    <t>09 1 10 4Э030</t>
  </si>
  <si>
    <t>09 1 10 4Э031</t>
  </si>
  <si>
    <t>10 2 20 SP350</t>
  </si>
  <si>
    <t>10 2 40 4Б020</t>
  </si>
  <si>
    <t xml:space="preserve">11 1 R1 00000 </t>
  </si>
  <si>
    <t>Основное мероприятие "Реализация федерального проекта "Региональная и местная дорожная сеть"</t>
  </si>
  <si>
    <t>11 1 R1 53940</t>
  </si>
  <si>
    <t>Приведение в нормативное состояние искусственных дорожных сооружений</t>
  </si>
  <si>
    <t>11 3 20 00000</t>
  </si>
  <si>
    <t>11 3 20 4Д070</t>
  </si>
  <si>
    <t>11 3 20 4Д071</t>
  </si>
  <si>
    <t>02 2 ЕВ 00000</t>
  </si>
  <si>
    <t>02 2 ЕВ 5179F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</si>
  <si>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</si>
  <si>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</si>
  <si>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Муниципальная программа "Муниципальное управление в Юсьвинском муниципальном округе Пермского края"</t>
  </si>
  <si>
    <t>Муниципальная программа "Образование Юсьвинского муниципального округа Пермского края"</t>
  </si>
  <si>
    <t xml:space="preserve">Организация и проведение общественно-значимых мероприятий с участием инвалидов </t>
  </si>
  <si>
    <t>Предоставление молодым семьям социальных выплат на приобретение (строительство) жилья в рамках реализации подпрограммы 1 «Социальная поддержка семей и детей. Профилактика социального сиротства и защита прав детей-сирот» государственной программы «Социальная поддержка жителей Пермского края</t>
  </si>
  <si>
    <t>Проведение мероприятий по содержанию имущества муниципальной казны (в т.ч. оценка, проведение экспертизы, оплата взносов, регистрация объектов недвижимости и пр.)</t>
  </si>
  <si>
    <t>Содержание жилых помещений маневренного фонда Юсьвинского муниципального округа Пермского края</t>
  </si>
  <si>
    <t>05 0 20 00000</t>
  </si>
  <si>
    <t>05 0 20 4И050</t>
  </si>
  <si>
    <t>Основное мероприятие "Приобретение (выкуп) в муниципальную собственность объектов недвижимости "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</si>
  <si>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</si>
  <si>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Устройство, ремонт тротуаров, сетей уличного освещения, не входящих в состав автомобильных дорог общего пользования местного значения в границах населенного пункта, по приоритетному проекту "Наша улица" региональной программы "Комфортный край</t>
  </si>
  <si>
    <t>Ликвидация несанкционированных свалок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</si>
  <si>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</si>
  <si>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10 2 50 00000</t>
  </si>
  <si>
    <t>Основное мероприятие "Прочие мероприятия в области благоустройства"</t>
  </si>
  <si>
    <t>10 2 50 00150</t>
  </si>
  <si>
    <t>Основное мероприятие "Обеспечение безопасности дорожных условий на автомобильных дорогах"</t>
  </si>
  <si>
    <t>Разработка технических паспортов на автомобильные дороги Юсьвинского муниципального округа Пермского края</t>
  </si>
  <si>
    <t>Ремонт автомобильных дорог (софинансируемые из бюджета ПК)</t>
  </si>
  <si>
    <t>Ремонт автомобильных дорог (несофинансируемые из бюджета ПК)</t>
  </si>
  <si>
    <t>Основное мероприятие "Подготовительные работы для реализации  мероприятий по благоустройству общественных и дворовых территорий"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</si>
  <si>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</si>
  <si>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Ведомство</t>
  </si>
  <si>
    <t>Администрация Юсьвинского муниципального округа Пермского края</t>
  </si>
  <si>
    <t>0100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</si>
  <si>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</si>
  <si>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</si>
  <si>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</si>
  <si>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0105</t>
  </si>
  <si>
    <t>0113</t>
  </si>
  <si>
    <t>0203</t>
  </si>
  <si>
    <t>Раздел, подраздел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</si>
  <si>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</si>
  <si>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</si>
  <si>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90 0 00 00000</t>
  </si>
  <si>
    <t>Непрограммные мероприятия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</si>
  <si>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</si>
  <si>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Судебная система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</si>
  <si>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</si>
  <si>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 xml:space="preserve"> Основное мероприятие "Обеспечение выполнения переданных государственных полномочий"</t>
  </si>
  <si>
    <t>Другие общегосударственные расходы</t>
  </si>
  <si>
    <t>0200</t>
  </si>
  <si>
    <t>Национальная оборона</t>
  </si>
  <si>
    <t>Мобилизационная и вневойсковая подготовка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</si>
  <si>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</si>
  <si>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Основное мероприятие "Обеспечение выполнения переданных государственных полномочий"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</si>
  <si>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</si>
  <si>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</si>
  <si>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</si>
  <si>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</si>
  <si>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</si>
  <si>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0310</t>
  </si>
  <si>
    <t>Обеспечение пожарной безопасности</t>
  </si>
  <si>
    <t>Муниципальные программы Юсьвинского муниципального округа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</si>
  <si>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</si>
  <si>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</si>
  <si>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</si>
  <si>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</si>
  <si>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</si>
  <si>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</si>
  <si>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</si>
  <si>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</si>
  <si>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</si>
  <si>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</si>
  <si>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</si>
  <si>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</si>
  <si>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</si>
  <si>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</si>
  <si>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</si>
  <si>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</si>
  <si>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</si>
  <si>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</si>
  <si>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</si>
  <si>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</si>
  <si>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0700</t>
  </si>
  <si>
    <t>Образование</t>
  </si>
  <si>
    <t>0702</t>
  </si>
  <si>
    <t>Общее образование</t>
  </si>
  <si>
    <t>0800</t>
  </si>
  <si>
    <t>Культура и кинематография</t>
  </si>
  <si>
    <t>Культура</t>
  </si>
  <si>
    <t>06 0 00 00000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</si>
  <si>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</si>
  <si>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06 1 00 00000</t>
  </si>
  <si>
    <t>06 1 70 00000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</si>
  <si>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</si>
  <si>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</si>
  <si>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</si>
  <si>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</si>
  <si>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</si>
  <si>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Охрана семьи и детства</t>
  </si>
  <si>
    <t>1006</t>
  </si>
  <si>
    <t>Другие вопросы в области социальной политики</t>
  </si>
  <si>
    <t>Управление образования администрации Юсьвинского муниципального округа Пермского края</t>
  </si>
  <si>
    <t>0701</t>
  </si>
  <si>
    <t>Дошкольное образование</t>
  </si>
  <si>
    <t>Оснащение муниципальных образовательных организаций оборудованием, средствами обученияи воспитания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</si>
  <si>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</si>
  <si>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</si>
  <si>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</si>
  <si>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</si>
  <si>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</si>
  <si>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</si>
  <si>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Физическая культура и спорт</t>
  </si>
  <si>
    <t>1101</t>
  </si>
  <si>
    <t>Физическая культура</t>
  </si>
  <si>
    <t>Отдел культуры, молодежной политики и спорта администрации Юсьвинского муниципального округа Пермского края</t>
  </si>
  <si>
    <t>0801</t>
  </si>
  <si>
    <t>0804</t>
  </si>
  <si>
    <t>Другие вопросы в области культуры, кинематографии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</si>
  <si>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</si>
  <si>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</si>
  <si>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</si>
  <si>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Средства массовой информации</t>
  </si>
  <si>
    <t>Периодическая печать и издательства</t>
  </si>
  <si>
    <t>Дума Юсьвинского муниципального округа Пермского края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</si>
  <si>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</si>
  <si>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</si>
  <si>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Финансовое управление администрации Юсьвинского муниципального округа Пермского края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</si>
  <si>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</si>
  <si>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</si>
  <si>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</si>
  <si>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</si>
  <si>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Приобретение (выкуп) в муниципальную собственность объектов недвижимости</t>
  </si>
  <si>
    <t>0600</t>
  </si>
  <si>
    <t>0605</t>
  </si>
  <si>
    <t>Охрана окружающей среды</t>
  </si>
  <si>
    <t>Другие вопросы в области охраны окружающей среды</t>
  </si>
  <si>
    <t>10 3 10 4М042</t>
  </si>
  <si>
    <t>10 3 10 SP350</t>
  </si>
  <si>
    <t>Текущее содержание (ремонт) объектов благоустройства, организация освещения улиц</t>
  </si>
  <si>
    <t>06 1 70 SP350</t>
  </si>
  <si>
    <t>Обеспечение питанием обучающихся из многодетных семей, нуждающихся в мерах социальной поддержки</t>
  </si>
  <si>
    <t>Обеспечение питанием обучающихся из семей, нуждающихся в мерах социальной поддержки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</si>
  <si>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</si>
  <si>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</si>
  <si>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</si>
  <si>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Обеспечение кадровой политики в сфере культуры и искусства</t>
  </si>
  <si>
    <t>Участие в реализации  проекта «Культурная реновация» программа «Комфортный край»</t>
  </si>
  <si>
    <t>Участие в реализации проекта «Новый клуб» программа «Комфортный край»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</si>
  <si>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</si>
  <si>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Организация обучения для СМСП и самозанятых</t>
  </si>
  <si>
    <t>Восстановление мостов и труб (несофинансируемые)</t>
  </si>
  <si>
    <t>Основное мероприятие "Содержание автомобильных дорог"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</si>
  <si>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</si>
  <si>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Обеспечение первичными мерами пожарной безопасности</t>
  </si>
  <si>
    <t>Основное мероприятие "Патриотическое воспитание граждан Российской Федерации в рамках реализации федерального проекта"</t>
  </si>
  <si>
    <t>Организация  и проведение Конкурса по развитию волонтерской (добровольческой деятельности)</t>
  </si>
  <si>
    <t>Всего</t>
  </si>
  <si>
    <t>Уменьшение прочих остатков денежных средств бюджетов муниципальных округов</t>
  </si>
  <si>
    <t>01 05 02 01 14 0000 610</t>
  </si>
  <si>
    <t>Уменьшение прочих остатков денежных средств бюджетов</t>
  </si>
  <si>
    <t>01 05 02 01 00 0000 610</t>
  </si>
  <si>
    <t>Уменьшение прочих остатков средств бюджетов</t>
  </si>
  <si>
    <t>01 05 02 00 00 0000 600</t>
  </si>
  <si>
    <t>Уменьшение остатков средств бюджетов</t>
  </si>
  <si>
    <t>01 05 00 00 00 0000 600</t>
  </si>
  <si>
    <t>Увеличение прочих остатков денежных средств бюджетов муниципальных округов</t>
  </si>
  <si>
    <t>01 05 02 01 14 0000 510</t>
  </si>
  <si>
    <t>Увеличение прочих остатков денежных средств бюджетов</t>
  </si>
  <si>
    <t>01 05 02 01 00 0000 510</t>
  </si>
  <si>
    <t>Увеличение прочих остатков средств бюджетов</t>
  </si>
  <si>
    <t>01 05 02 00 00 0000 500</t>
  </si>
  <si>
    <t>Увеличение остатков средств бюджетов</t>
  </si>
  <si>
    <t>01 05 00 00 00 0000 500</t>
  </si>
  <si>
    <t>Изменение остатков средств на счетах по учету средств бюджетов</t>
  </si>
  <si>
    <t>01 05 00 00 00 0000 000</t>
  </si>
  <si>
    <t>ИСТОЧНИКИ ВНУТРЕННЕГО ФИНАНСИРОВАНИЯ ДЕФИЦИТОВ БЮДЖЕТОВ</t>
  </si>
  <si>
    <t>01 00 00 00 00 0000 000</t>
  </si>
  <si>
    <t xml:space="preserve">Наименование кода классификации источников внутреннего финансирования дефицита </t>
  </si>
  <si>
    <t xml:space="preserve">Код классификации источников внутреннего финансирования дефицита </t>
  </si>
  <si>
    <t>(тыс.руб.)</t>
  </si>
  <si>
    <t>муниципального округа Пермского края</t>
  </si>
  <si>
    <t>Основное мероприятие "Реализация мероприятий в рамках федерального проекта «Формирование комфортной городской среды»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</si>
  <si>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</si>
  <si>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средства местного бюджета</t>
  </si>
  <si>
    <t>средства краевого бюджета</t>
  </si>
  <si>
    <t>№ п/п</t>
  </si>
  <si>
    <t>Наименование направлений расходов</t>
  </si>
  <si>
    <t>1.</t>
  </si>
  <si>
    <t>Муниципальная программа "Развитие транспортной системы Юсьвинского муниципального округа Пермского края", в том числе:</t>
  </si>
  <si>
    <t>1.1.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</si>
  <si>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</si>
  <si>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</si>
  <si>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"Паспортизация муниципальных дорог"</t>
  </si>
  <si>
    <t>1.1.2.</t>
  </si>
  <si>
    <t>1.1.3.</t>
  </si>
  <si>
    <t>1.1.4.</t>
  </si>
  <si>
    <t>Основное мероприятие "Содержание муниципальных дорог"</t>
  </si>
  <si>
    <t>1.2.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</si>
  <si>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</si>
  <si>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</si>
  <si>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"Разработка технических паспортов на автомобильные дороги Юсьвинского муниципального округа Пермского края"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</si>
  <si>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</si>
  <si>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</si>
  <si>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</si>
  <si>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</si>
  <si>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</si>
  <si>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Мероприятие "Приведение в нормативное состояние искусственных дорожных сооружений"</t>
  </si>
  <si>
    <t>средства федерального бюджета</t>
  </si>
  <si>
    <t>1.2.2.</t>
  </si>
  <si>
    <t>Мероприятие "Проведение оценки уязвимости объектов транспортной инфраструктуры"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</si>
  <si>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</si>
  <si>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Мероприятие "Разработка плана обеспечения транспортной безопасности и подготовка сил обеспечения транспортной безопасности"</t>
  </si>
  <si>
    <t>Наименование доходов</t>
  </si>
  <si>
    <t>Доходы для определения объема дорожного фонда, всего</t>
  </si>
  <si>
    <t>в том числе: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</si>
  <si>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</si>
  <si>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1.3.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</si>
  <si>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</si>
  <si>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1.4.</t>
  </si>
  <si>
    <t>Дотации на выравнивание бюджетной обеспеченности</t>
  </si>
  <si>
    <t>1. Доходы</t>
  </si>
  <si>
    <t>2.Расходы</t>
  </si>
  <si>
    <t>01 3 10 2С150</t>
  </si>
  <si>
    <t>11 3 10 SP350</t>
  </si>
  <si>
    <t>Установка остановочных павильонов на территории Юсьвинского муниципального округа Пермского края</t>
  </si>
  <si>
    <t>Обеспечение деятельности Аппарата  Думы Юсьвинского муниципального округа Пермского края</t>
  </si>
  <si>
    <t>Обеспечение деятельности  муниципального казенного учреждения «Единый учетный центр»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</si>
  <si>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</si>
  <si>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</si>
  <si>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 xml:space="preserve"> Противопожарное водоснабжение Юсьвинского муниципального округа Пермского края</t>
  </si>
  <si>
    <t>Капитальный ремонт, ремонт объектов общеобразовательных организаций</t>
  </si>
  <si>
    <t>02 6 10 4Н110</t>
  </si>
  <si>
    <t>Установка остановочного павильона в д. Пиканово</t>
  </si>
  <si>
    <t>Установка остановочного павильона в д. Подволошино</t>
  </si>
  <si>
    <t>Установка остановочного павильона в с. Они</t>
  </si>
  <si>
    <t>Установка остановочного павильона в д. Федотово</t>
  </si>
  <si>
    <t>Установка остановочного павильона в д. Бажино</t>
  </si>
  <si>
    <t>Мероприятие. Установка остановочных павильонов на территории Юсьвинского муниципального округа Пермского края, в том числе:</t>
  </si>
  <si>
    <t>Ремонт моста через р. Купроска на автомобильной дороге "Габово-Купрос" - участок "Евсино-Купрос"</t>
  </si>
  <si>
    <t>Капитальный ремонт моста в п. Майкор</t>
  </si>
  <si>
    <t>Ремонт моста через р. Почашорка автомобильной дороги ул. Паньковская с. Юсьва</t>
  </si>
  <si>
    <t>Ремонт участкаулицы по ул. Соликамская (от пер. Пушкина до ул. Матросова) п. Майкор</t>
  </si>
  <si>
    <t>Ремонт автомобильной дороги по ул. Аптечная (от дома № 5 до ул. Гагарина), ул. Народная (от дома № 20а до дома № 22) с. Юсьва</t>
  </si>
  <si>
    <t>Ремонт автомобильной дороги по ул. Восточная (от ул. Механизаторов до дома № 5), ул. Крайняя (от дома № 5 до ул. Парковая) с. Юсьва</t>
  </si>
  <si>
    <t>Восстановление размытой водоотводной канавы на участке автомобильной дороги по ул. 8 Марта (от ул. Крестьянская до ул. Широкая) с.Юсьва</t>
  </si>
  <si>
    <t>Ремонт участка автомобильной дороги "Сивашер-Обирино-Сыскино" км 5+370-км 5+910</t>
  </si>
  <si>
    <t>Ремонт участка автомобильной дороги по ул. Центральная (от дома № 96 до дома № 69) д. Пиканово</t>
  </si>
  <si>
    <t>Ремонт участка автомобильной дороги по ул. Луговая (от автомобильной дороги "Купрос-Тимино-Тукачево" до дома № 12) д. Симянково</t>
  </si>
  <si>
    <t>Ремонт участка автомобильной дороги по ул. Попова (от дома №37 до дома №42А) с. Юсьва</t>
  </si>
  <si>
    <t>Ремонт участка автомобильной дороги по ул. Центральная (от ручья до дома №36) д. Пиканово</t>
  </si>
  <si>
    <t>Ремонт автомобильной дороги "Доег-Пет-Бор"</t>
  </si>
  <si>
    <t>Ремонт автомобильной дороги по ул. Нагорная (от дома № 2 до дома № 10), ул. Подгорная (от автомобильной дороги "Кудымкар-Пожва" до ул. Полевая) д. Трифаново</t>
  </si>
  <si>
    <t>Ремонт автомобильных дорог по ул. Школьная, ул. Энтузиастов с. Юсьва</t>
  </si>
  <si>
    <t>Ремонт автомобильной дороги по ул. Октябрьская (от ул. Коммунистическая до ул. Советская), ул. Ошмарина п. Майкор</t>
  </si>
  <si>
    <t>Ремонт автомобильной дороги по ул. Ломоносова п. Майкор</t>
  </si>
  <si>
    <t>Ремонт автомобильной дороги по ул. Васильковая с. Архангельское</t>
  </si>
  <si>
    <t>Ремонт автомобильной дороги по ул. Молодежная с. Купрос</t>
  </si>
  <si>
    <t>Ремонт автомобильной дороги по ул. Набережная с. Они</t>
  </si>
  <si>
    <t>Ремонт автомобильной дороги по ул. Загорная (от дома № 2 до дома № 12) д. Загарье</t>
  </si>
  <si>
    <t>Ремонт автомобильной дороги по ул. Полевая д. Кузьмино</t>
  </si>
  <si>
    <t>1.5.</t>
  </si>
  <si>
    <t>Актуализация схем теплоснабжения Юсьвинского муниципального округа Пермского края</t>
  </si>
  <si>
    <t>07 0 10 SФ320</t>
  </si>
  <si>
    <t>Реализация мероприятия "Умею плавать!"</t>
  </si>
  <si>
    <t xml:space="preserve">10 2 20 SP080 </t>
  </si>
  <si>
    <t>Реализация проектов инициативного бюджетирования</t>
  </si>
  <si>
    <t>10 3 10 4М076</t>
  </si>
  <si>
    <t>92 0 00 00230</t>
  </si>
  <si>
    <t>Исполнение решений судов, вступивших в законную силу, и оплата государственной пошлины</t>
  </si>
  <si>
    <t>92 0 00 00399</t>
  </si>
  <si>
    <t>Мероприятия, осуществляемые органами местного самоуправления  Юсьвинского муниципального округа Пермского края в рамках непрограммных направлений расходов</t>
  </si>
  <si>
    <t>Экспетное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</si>
  <si>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92 0 00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</si>
  <si>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</si>
  <si>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11 1 20 00000</t>
  </si>
  <si>
    <t xml:space="preserve"> Основное мероприятие "Проектно-изыскательские работы"</t>
  </si>
  <si>
    <t>11 1 20 4Д020</t>
  </si>
  <si>
    <t>Проектно-изыскательские работы по капитальному ремонту моста через р. Иньва на автомобильной дороге «Юсьва-Архангельское» км 004+462</t>
  </si>
  <si>
    <t>внебюджетные источники</t>
  </si>
  <si>
    <t>Ремонт автомобильной дороги по ул. Тарасовская д. Белюково</t>
  </si>
  <si>
    <t>Ремонт участка автомобильной дороги "Асаново-Белюков" (км 000+750 - км 001+700)</t>
  </si>
  <si>
    <t>Ремонт участка автомобильной дороги по ул. Вотинова (от ул. Пионерская до дома № 12) п. Майкор</t>
  </si>
  <si>
    <t>Ремонт участка автомобильной дороги "Габово-Купрос" (км 025+810 - км 027+810)</t>
  </si>
  <si>
    <t xml:space="preserve"> Основное мероприятие "Капитальный ремонт муниципальных дорог и искусственных дорожных сооружений"</t>
  </si>
  <si>
    <t>11 1 30 00000</t>
  </si>
  <si>
    <t>11 1 30 4Д081</t>
  </si>
  <si>
    <t>Осуществление авторского надзора и строительного контроля по объекту "Капитальный ремонт моста в п. Майкор"</t>
  </si>
  <si>
    <t>Субсидии бюджетам муниципальных образований на реализацию программы "Комфортный край"</t>
  </si>
  <si>
    <t>Мероприятие "Проектно-изыскательские работы по капитальному ремонту моста через р. Иньва на автомобильной дороге «Юсьва-Архангельское» км 004+462"</t>
  </si>
  <si>
    <t>Мероприятие "Осуществление авторского надзора и строительного контроля по объекту "Капитальный ремонт моста в п. Майкор""</t>
  </si>
  <si>
    <t>1.1.5.</t>
  </si>
  <si>
    <t>1.1.6.</t>
  </si>
  <si>
    <t>Нераспределенный остаток средств дорожного фонда: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</si>
  <si>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</si>
  <si>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% исполнения от годовых назначений</t>
  </si>
  <si>
    <t>Утверждено на 2024 год</t>
  </si>
  <si>
    <t>Уточненный план на 2024 год</t>
  </si>
  <si>
    <t>10 3 10 SP410</t>
  </si>
  <si>
    <t>10 2 20 SP430</t>
  </si>
  <si>
    <t>0900</t>
  </si>
  <si>
    <t>0902</t>
  </si>
  <si>
    <t xml:space="preserve">92 0 00 2А180 </t>
  </si>
  <si>
    <t>Здравоохранение</t>
  </si>
  <si>
    <t>Амбулаторная помощь</t>
  </si>
  <si>
    <t>Непрограмные мероприятия</t>
  </si>
  <si>
    <t>Реализация мероприятий по созданию условий осуществления медицинской деятельности в модульных зданиях ФАП</t>
  </si>
  <si>
    <t>02 2 20 23930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</si>
  <si>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</si>
  <si>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07 0 10 2Ф180</t>
  </si>
  <si>
    <t>Обеспечение условий для развития физической культуры и массового спорта</t>
  </si>
  <si>
    <t>01 3 10 2В230</t>
  </si>
  <si>
    <t>Уточненный план</t>
  </si>
  <si>
    <t>Отклонение</t>
  </si>
  <si>
    <t>Итого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</si>
  <si>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</si>
  <si>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</si>
  <si>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1</t>
  </si>
  <si>
    <t>2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</si>
  <si>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</si>
  <si>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</si>
  <si>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</si>
  <si>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</si>
  <si>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</si>
  <si>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</si>
  <si>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</si>
  <si>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 xml:space="preserve">1 01 02 010 01 0000 110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</si>
  <si>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</si>
  <si>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1 01 02 020 01 0000 110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</si>
  <si>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</si>
  <si>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1 01 02 030 01 0000 110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</si>
  <si>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</si>
  <si>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1 01 02 040 01 0000 110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</si>
  <si>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</si>
  <si>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1 01 02 130 01 0000 110 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</si>
  <si>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</si>
  <si>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</si>
  <si>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</si>
  <si>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</si>
  <si>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</si>
  <si>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1 03 02 231 01 0000 110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</si>
  <si>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</si>
  <si>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</si>
  <si>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</si>
  <si>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1 03 02 251 01 0000 110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</si>
  <si>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</si>
  <si>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1 03 02 261 01 0000 110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</si>
  <si>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</si>
  <si>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1 05 00 000 00 0000 000 </t>
  </si>
  <si>
    <t>НАЛОГИ НА СОВОКУПНЫЙ ДОХОД</t>
  </si>
  <si>
    <t>1 05 01 000 01 0000 110</t>
  </si>
  <si>
    <t>Налог, взимаемый в связи с применением упрощенной системы налогообложения</t>
  </si>
  <si>
    <t>1 05 01 011 01 0000 110</t>
  </si>
  <si>
    <t>Налог, взимаемый с налогоплательщиков, выбравших в качестве объекта налогообложения доходы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</si>
  <si>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</si>
  <si>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</si>
  <si>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1 05 02 010 02 0000 110 </t>
  </si>
  <si>
    <t>Единый налог на вмененный доход для отдельных видов деятельности</t>
  </si>
  <si>
    <t xml:space="preserve">1 05 03 000 01 0000 110 </t>
  </si>
  <si>
    <t>Единый сельскохозяйственный налог</t>
  </si>
  <si>
    <t xml:space="preserve">1 05 03 010 01 0000 110 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</si>
  <si>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</si>
  <si>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</si>
  <si>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1 05 04 060 02 0000 110 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</si>
  <si>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</si>
  <si>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1 06 00 000 00 0000 000 </t>
  </si>
  <si>
    <t>НАЛОГИ НА ИМУЩЕСТВО</t>
  </si>
  <si>
    <t>﻿1 06 01000 00 0000 110</t>
  </si>
  <si>
    <t>﻿Налог на имущество физических лиц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</si>
  <si>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</si>
  <si>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</si>
  <si>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1 06 04 000 02 0000 110 </t>
  </si>
  <si>
    <t>Транспортный налог</t>
  </si>
  <si>
    <t xml:space="preserve">1 06 04 011 02 0000 110 </t>
  </si>
  <si>
    <t>Транспортный налог с организаций</t>
  </si>
  <si>
    <t xml:space="preserve">1 06 04 012 02 0000 110 </t>
  </si>
  <si>
    <t>Транспортный налог с физических лиц</t>
  </si>
  <si>
    <t>1 06 06000 00 0000 110</t>
  </si>
  <si>
    <t>Земельный налог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</si>
  <si>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</si>
  <si>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</si>
  <si>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</si>
  <si>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</si>
  <si>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</si>
  <si>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</si>
  <si>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</si>
  <si>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</si>
  <si>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1 08 03 010 01 0000 110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</si>
  <si>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</si>
  <si>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</si>
  <si>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</si>
  <si>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1 08 04 020 01 0000 110 </t>
  </si>
  <si>
    <t>﻿Государственная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</si>
  <si>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</si>
  <si>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</si>
  <si>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</si>
  <si>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</si>
  <si>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</si>
  <si>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1 11 05 012 14 0000 120 </t>
  </si>
  <si>
    <t>﻿Доходы,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</si>
  <si>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1 11 05 024 14 0000 120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</si>
  <si>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</si>
  <si>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1 11 05 034 14 0000 120 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</si>
  <si>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</si>
  <si>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</si>
  <si>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</si>
  <si>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1 11 09000 00 0000 120
</t>
  </si>
  <si>
    <t>﻿Прочие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</si>
  <si>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1 11 09 044 14 0000 120 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</si>
  <si>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</si>
  <si>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1 12 00 000 00 0000 000 </t>
  </si>
  <si>
    <t>ПЛАТЕЖИ ПРИ ПОЛЬЗОВАНИИ ПРИРОДНЫМИ РЕСУРСАМИ</t>
  </si>
  <si>
    <t xml:space="preserve">1 12 01 000 01 0000 120 </t>
  </si>
  <si>
    <t>Плата за негативное воздействие на окружающую среду</t>
  </si>
  <si>
    <t xml:space="preserve">1 12 01 010 01 0000 120 </t>
  </si>
  <si>
    <t>Плата за выбросы загрязняющих веществ в атмосферный воздух стационарными объектами</t>
  </si>
  <si>
    <t xml:space="preserve">1 12 01 030 01 0000 120 </t>
  </si>
  <si>
    <t>Плата за сбросы загрязняющих веществ в водные объекты</t>
  </si>
  <si>
    <t xml:space="preserve">1 12 01 041 01 0000 120 </t>
  </si>
  <si>
    <t>Плата за размещение отходов производства</t>
  </si>
  <si>
    <t xml:space="preserve">1 12 01 070 01 0000 120 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</si>
  <si>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</si>
  <si>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</si>
  <si>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</si>
  <si>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</si>
  <si>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</si>
  <si>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 xml:space="preserve">1 13 01 994 14 0000 130 </t>
  </si>
  <si>
    <t>Прочие доходы от оказания платных услуг (работ) получателями средств бюджетов муниципальных округов</t>
  </si>
  <si>
    <t xml:space="preserve">1 13 02 000 00 0000 130 </t>
  </si>
  <si>
    <t>Доходы от компенсации затрат государства</t>
  </si>
  <si>
    <t xml:space="preserve">1 13 02 064 14 0000 130 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</si>
  <si>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</si>
  <si>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1 13 02 994 14 0000 130 </t>
  </si>
  <si>
    <t>Прочие доходы от компенсации затрат бюджетов муниципальных округов</t>
  </si>
  <si>
    <t xml:space="preserve">1 14 00 000 00 0000 000 </t>
  </si>
  <si>
    <t>ДОХОДЫ ОТ ПРОДАЖИ МАТЕРИАЛЬНЫХ И НЕМАТЕРИАЛЬНЫХ АКТИВОВ</t>
  </si>
  <si>
    <t xml:space="preserve">﻿1 14 02000 00 0000 000
</t>
  </si>
  <si>
    <t xml:space="preserve">﻿Доходы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</si>
  <si>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﻿1 14 02043 14 0000 410
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</si>
  <si>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</si>
  <si>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1 14 06 000 00 0000 430 </t>
  </si>
  <si>
    <t>Доходы от продажи земельных участков, находящихся в государственной и муниципальной собственности</t>
  </si>
  <si>
    <t xml:space="preserve">1 14 06 012 14 0000 430 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</si>
  <si>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</si>
  <si>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1 14 06 024 14 0000 430 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</si>
  <si>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</si>
  <si>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1 16 00 000 00 0000 000 </t>
  </si>
  <si>
    <t>ШТРАФЫ, САНКЦИИ, ВОЗМЕЩЕНИЕ УЩЕРБА</t>
  </si>
  <si>
    <t xml:space="preserve">﻿1 16 01053 01 0000 140
</t>
  </si>
  <si>
    <t>﻿Административные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</si>
  <si>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﻿1 16 01063 01 0000 140
</t>
  </si>
  <si>
    <t>﻿Административные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</si>
  <si>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﻿1 16 01073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</si>
  <si>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</si>
  <si>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﻿1 16 01074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</si>
  <si>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</si>
  <si>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 xml:space="preserve">﻿1 16 01083 01 0000 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</si>
  <si>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</si>
  <si>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</si>
  <si>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﻿1 16 01143 01 0000 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</si>
  <si>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</si>
  <si>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</si>
  <si>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﻿1 16 01173 01 0000 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</si>
  <si>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</si>
  <si>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</si>
  <si>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</si>
  <si>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﻿1 16 07010 14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</si>
  <si>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</si>
  <si>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﻿1 16 07090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</si>
  <si>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</si>
  <si>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﻿1 16 10032 14 0000 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</si>
  <si>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</si>
  <si>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﻿1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</si>
  <si>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</si>
  <si>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1 17 00 000 00 0000 000</t>
  </si>
  <si>
    <t>ПРОЧИЕ НЕНАЛОГОВЫЕ ДОХОДЫ</t>
  </si>
  <si>
    <t>1 17 01 000 00 0000 180</t>
  </si>
  <si>
    <t>Невыясненные поступления</t>
  </si>
  <si>
    <t>1 17 01 040 14 0000 180</t>
  </si>
  <si>
    <t>Невыясненные поступления, зачисляемые в бюджеты муниципальных округов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</si>
  <si>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</si>
  <si>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</si>
  <si>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</si>
  <si>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</si>
  <si>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</si>
  <si>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</si>
  <si>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</si>
  <si>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</si>
  <si>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</si>
  <si>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</si>
  <si>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 xml:space="preserve">2 02 15 001 14 0000 150 </t>
  </si>
  <si>
    <t xml:space="preserve">Дотации бюджетам муниципальных округов на выравнивание бюджетной обеспеченности </t>
  </si>
  <si>
    <t xml:space="preserve">2 02 15 002 14 0000 150 </t>
  </si>
  <si>
    <t>Дотации бюджетам муниципальных округов на поддержку мер по обеспечению сбалансированности бюджетов</t>
  </si>
  <si>
    <t>Дотации на сбалансированность бюджетов муниципальных районов, муниципальных округов, городских округов</t>
  </si>
  <si>
    <t xml:space="preserve">2 02 19 999 14 0000 150 </t>
  </si>
  <si>
    <t>Прочие дотации бюджетам муниципальных округов</t>
  </si>
  <si>
    <t xml:space="preserve">Иные дотации на стимулирование муниципальных образований к росту доходов </t>
  </si>
  <si>
    <t>Иные дотации на стимулирование к увеличению численности самозанятых граждан</t>
  </si>
  <si>
    <t xml:space="preserve">2 02 20 000 00 0000 000 </t>
  </si>
  <si>
    <t>Субсидии бюджетам бюджетной системы Российской Федерации (межбюджетные субсидии)</t>
  </si>
  <si>
    <t>2 02 20 077 00 0000 150</t>
  </si>
  <si>
    <t>Субсидии бюджетам на софинансирование капитальных вложений в объекты муниципальной собственности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</si>
  <si>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</si>
  <si>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</si>
  <si>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бюджетам муниципальных образований на строительство (реконструкцию)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</si>
  <si>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Субсидии на реализацию приоритетного проекта "Новый клуб" программы "Комфортный край"</t>
  </si>
  <si>
    <t xml:space="preserve">2 02 25 394 00 0000 150 </t>
  </si>
  <si>
    <t>Субсидии бюджетам на приведение в нормативное состояние автомобильных дорог и искусственных дорожных сооружений</t>
  </si>
  <si>
    <t xml:space="preserve">2 02 25 394 14 0000 150 </t>
  </si>
  <si>
    <t xml:space="preserve">2 02 25 497 00 0000 150 </t>
  </si>
  <si>
    <t>Субсидии бюджетам на реализацию мероприятий по обеспечению жильем молодых семей</t>
  </si>
  <si>
    <t xml:space="preserve">2 02 25 497 14 0000 150 </t>
  </si>
  <si>
    <t>Субсидии бюджетам муниципальных округов на реализацию мероприятий по обеспечению жильем молодых семей</t>
  </si>
  <si>
    <t xml:space="preserve">2 02 25 519 00 0000 150 </t>
  </si>
  <si>
    <t>Субсидия бюджетам на поддержку отрасли культуры</t>
  </si>
  <si>
    <t xml:space="preserve">2 02 25 519 14 0000 150 </t>
  </si>
  <si>
    <t>Субсидия бюджетам муниципальных округов на поддержку отрасли культуры</t>
  </si>
  <si>
    <t>Субсидии на государственную поддержку лучших работников сельских учреждений 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</si>
  <si>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</si>
  <si>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</si>
  <si>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</si>
  <si>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</si>
  <si>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Софинансируемые из федерального бюджета</t>
  </si>
  <si>
    <t>Не софинансируемые из федерального бюджета</t>
  </si>
  <si>
    <t>﻿2 02 25 576 00 0000 150</t>
  </si>
  <si>
    <t>Субсидии бюджетам на обеспечение комплексного развития сельских территорий</t>
  </si>
  <si>
    <t>﻿2 02 25 576 14 0000 150</t>
  </si>
  <si>
    <t>Субсидии бюджетам муниципальных округов на обеспечение комплексного развития сельских территорий</t>
  </si>
  <si>
    <t>Субсидии бюджетам муниципальных образований на реализацию мероприятий, направленных на комплексное развитие сельских территорий (улучшение жилищных условий граждан, проживающих 
на сельских территориях)</t>
  </si>
  <si>
    <t xml:space="preserve">Субсидии бюджетам муниципальных образований на реализацию мероприятий, направленных на комплексное развитие сельских территорий (благоустройство сельских территорий) </t>
  </si>
  <si>
    <t xml:space="preserve">2 02 29 999 14 0000 150 </t>
  </si>
  <si>
    <t>Прочие субсидии бюджетам муниципальных округов</t>
  </si>
  <si>
    <t>Субсидии бюджетам муниципальных образований на организацию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</si>
  <si>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Субсидии бюджетам муниципальных образований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</si>
  <si>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 xml:space="preserve">Субсидии бюджетам муниципальных образований на выплаты материального стимулирования народным дружинникам за участие в охране общественного порядка </t>
  </si>
  <si>
    <t>Субсидия бюджетам муниципальных образований на устройство спортивных площадок и оснащение объектов спортивным оборудованием и инвентарем для занятия физической культурой и спортом</t>
  </si>
  <si>
    <t>Субсидии на софинансирование проектов инициативного бюджетирования</t>
  </si>
  <si>
    <t>Субсидии бюджетам муниципальных образований на разработку проектов межевания территории и проведение комплексных кадастровых работ</t>
  </si>
  <si>
    <t>Субсидия на реализацию программы "Комфортный край"</t>
  </si>
  <si>
    <t>Субсидии на снос расселенных жилых домов и нежилых зданий (сооружений), расположенных на территории муниципальных образований Пермского края</t>
  </si>
  <si>
    <t xml:space="preserve">2 02 30 000 00 0000 150 </t>
  </si>
  <si>
    <t xml:space="preserve">Субвенции бюджетам бюджетной системы Российской Федерации
</t>
  </si>
  <si>
    <t xml:space="preserve">2 02 30 024 14 0000 150 </t>
  </si>
  <si>
    <t xml:space="preserve">﻿Субвенции бюджетам муниципальных округов на выполнение передаваемых полномочий субъектов Российской Федерации
</t>
  </si>
  <si>
    <t>Единая субвенция бюджетам муниципальных образований на выполнение отдельных государственных полномочий в сфере образования</t>
  </si>
  <si>
    <t>Субвенции бюджетам муниципальных образований на образование комиссий по делам несовершеннолетних и защите их прав и организация их деятельности</t>
  </si>
  <si>
    <t>Субвенции бюджетам муниципальных образований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</si>
  <si>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бюджетам муниципальных образований на мероприятия по организации оздоровления и отдыха детей</t>
  </si>
  <si>
    <t>Субвенции бюджетам муниципальных образований 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</si>
  <si>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бюджетам муниципальных образований на 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</si>
  <si>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Субвенции бюджетам муниципальных образований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</si>
  <si>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бюджетам муниципальных образований на составление протоколов об административных правонарушениях</t>
  </si>
  <si>
    <t>Субвенции бюджетам муниципальных образований на осуществление полномочий по созданию и организации деятельности административных комиссий</t>
  </si>
  <si>
    <t>Субвенции бюджетам муниципальных образований на организацию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</si>
  <si>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</si>
  <si>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отдельных государственных полномочий по планированию использования земель сельскохозяйственного назначения</t>
  </si>
  <si>
    <t>Субвенции бюджетам муниципальных образований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</si>
  <si>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Субвенции бюджетам муниципальных образований на обеспечение жилыми помещениями реабилитированных лиц, имеющих инвалидность или являющихся пенсионерами, и проживающих совместно членов их семей (администрирование)</t>
  </si>
  <si>
    <t xml:space="preserve">2 02 35 082 14 0000 150 </t>
  </si>
  <si>
    <t>Субвенции бюджетаммуниципальных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</si>
  <si>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образований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</si>
  <si>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2 02 35 118 14 0000 150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</si>
  <si>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</si>
  <si>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 xml:space="preserve">2 02 35 120 14 0000 150 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</si>
  <si>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</si>
  <si>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2 02 35 930 14 0000 150 </t>
  </si>
  <si>
    <t>Субвенции бюджетам муниципальных округов на государственную регистрацию актов гражданского состояния</t>
  </si>
  <si>
    <t xml:space="preserve">2 02 39 999 14 0000 150 </t>
  </si>
  <si>
    <t>Прочие субвенции бюджетам муниципальных округов</t>
  </si>
  <si>
    <t>Субвенции бюджетам муниципальных образований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</si>
  <si>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 xml:space="preserve">2 02 40 000 00 0000 150 </t>
  </si>
  <si>
    <t>﻿Иные межбюджетные трансферты</t>
  </si>
  <si>
    <t xml:space="preserve">2 02 45 179 14 0000 150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</si>
  <si>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</si>
  <si>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2 02 45 303 14 0000 150 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</si>
  <si>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</si>
  <si>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2 02 49 999 14 0000 150 </t>
  </si>
  <si>
    <t>Прочие межбюджетные трансферты, передаваемые бюджетам муниципальных округов</t>
  </si>
  <si>
    <t>Иные межбюджетные трансферты на оснащение муниципальных образовательных организаций оборудованием, средствами обучения и воспитания</t>
  </si>
  <si>
    <t>Иные межбюджетные трансферты на организацию занятий физической культурой в образовательных организациях</t>
  </si>
  <si>
    <t>Иные межбюджетные трансферты на призовые выплаты главам муниципальных образований Пермского края по достижению наиболее результативных значений показателей управленческой деятельности</t>
  </si>
  <si>
    <t>Иные межбюджетные трансферты, передаваемые  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</si>
  <si>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Иные межбюджетные трансферты на обеспечение жильем молодых семей </t>
  </si>
  <si>
    <t>Иные МБТ на 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</si>
  <si>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Иные МБТ на ввод в эксплуатацию модульных зданий</t>
  </si>
  <si>
    <t>2 03 00000 00 0000 000</t>
  </si>
  <si>
    <t>БЕЗВОЗМЕЗДНЫЕ ПОСТУПЛЕНИЯ ОТ ГОСУДАРСТВЕННЫХ (МУНИЦИПАЛЬНЫХ) ОРГАНИЗАЦИЙ</t>
  </si>
  <si>
    <t>2 03 04099 14 0000 150</t>
  </si>
  <si>
    <t>Прочие безвозмездные поступления от государственных (муниципальных) организаций в бюджеты муниципальных округов</t>
  </si>
  <si>
    <t>2 18 00 000 00 0000 000</t>
  </si>
  <si>
    <t>2 18 04 010 14 0000 150</t>
  </si>
  <si>
    <t>Доходы бюджетов муниципальных округов от возврата бюджетными учреждениями остатков субсидий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</si>
  <si>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</si>
  <si>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</si>
  <si>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2 19 60010 14 0000 150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</si>
  <si>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</si>
  <si>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ИТОГО ДОХОДОВ</t>
  </si>
  <si>
    <t xml:space="preserve">Остаток неиспользованных средств дорожного фонда по состоянию на 01.01.2024 г. </t>
  </si>
  <si>
    <t>-</t>
  </si>
  <si>
    <t>01 06 00 00 00 0000 000</t>
  </si>
  <si>
    <t xml:space="preserve">Иные источники внутреннего финансирования дефицитов бюджетов
</t>
  </si>
  <si>
    <t>01 06 05 00 00 0000 000</t>
  </si>
  <si>
    <t>Бюджетные кредиты, предоставленные внутри страны в валюте Российской Федерации</t>
  </si>
  <si>
    <t>01 06 05 00 00 0000 600</t>
  </si>
  <si>
    <t>Возврат бюджетных кредитов, предоставленных внутри страны в валюте Российской Федерации</t>
  </si>
  <si>
    <t>01 06 05 01 14 0000 640</t>
  </si>
  <si>
    <t>Возврат бюджетных кредитов, предоставленных юридическим лицам из бюджетов муниципальных округов в валюте Российской Федерации</t>
  </si>
  <si>
    <t>Ремонт автомобильной дороги по ул.Хуторская с.Юсьва</t>
  </si>
  <si>
    <t>Ремонт автомобильной дороги по ул.Урожайная (от ул.Полевая до ул.Первомайская) с.Юсьва</t>
  </si>
  <si>
    <t>Ремонт автомобильной дороги по ул.Коммунарская (от дома № 2 до ул.Хуторская) с.Юсьва</t>
  </si>
  <si>
    <t>0</t>
  </si>
  <si>
    <t>02 2 ЕВ 51790</t>
  </si>
  <si>
    <t>06 1 70 SК310</t>
  </si>
  <si>
    <t>06 1 70 SP420</t>
  </si>
  <si>
    <t>Ремонт сценической площадки МБУК "Юсьвинский КДЦ" по приоритетному проекту «Культурная реновация» программы «Комфортный край»</t>
  </si>
  <si>
    <t>0107</t>
  </si>
  <si>
    <t>Обеспечение проведения выборов и референдумов</t>
  </si>
  <si>
    <t>92 0 00 00500</t>
  </si>
  <si>
    <t>Подготовка и проведение выборов в Думу Юсьвинского муниципального округа</t>
  </si>
  <si>
    <t>11 1 20 4Д022</t>
  </si>
  <si>
    <t>Проведение государственной экспертизы проектной документации в части проверки достоверности определения сметной стоимости по объекту "Капитальный ремонт моста через р. Иньва на автомобильной дороге «Юсьва-Архангельское»</t>
  </si>
  <si>
    <t>92 0 00 00430</t>
  </si>
  <si>
    <t>Выполнение работ по технологическому присоединению к электрическим сетям объекта жилищно-коммунального хозяйства "Очистные сооружения в с.Юсьва Пермского края"</t>
  </si>
  <si>
    <t>10 2 20 4М096</t>
  </si>
  <si>
    <t>Благоустройство территорий кладбищ</t>
  </si>
  <si>
    <t xml:space="preserve">92 0 00 2P110 </t>
  </si>
  <si>
    <t>92 0 00 2У150</t>
  </si>
  <si>
    <t>11 3 10 SP400</t>
  </si>
  <si>
    <t>02 2 20 L3030</t>
  </si>
  <si>
    <t>Расходы за счет иных межбюджетных трансфертов из бюджета Пермского края бюджетам муниципальных образований - победителям конкурса городских и муниципальных округов Пермского края по достижению наиболее результативных значений показателей управленческой деятельности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</si>
  <si>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</si>
  <si>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Субсидия на реализацию мероприятий в сфере молодежной политики</t>
  </si>
  <si>
    <t>Прочие неналоговые доходы бюджетов муниципальных округов</t>
  </si>
  <si>
    <t>1 17 05 040 14 0000 180</t>
  </si>
  <si>
    <t>Прочие неналоговые доходы</t>
  </si>
  <si>
    <t>1 17 05 000 00 0000 180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</si>
  <si>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</si>
  <si>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﻿1 14 02043 14 0000 440
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</si>
  <si>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</si>
  <si>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1 01 02 080 01 0000 110 </t>
  </si>
  <si>
    <t>% исполнения от квартальных назначений</t>
  </si>
  <si>
    <t>Благоустройство</t>
  </si>
  <si>
    <t>Мероприятиу "Проведение государственной экспертизы проектной документации в части проверки достоверности определения сметной стоимости по объекту "Капитальный ремонт моста через р. Иньва на автомобильной дороге "Юсьва-Архангельское"</t>
  </si>
  <si>
    <t>Ремонт автомобильных дорог</t>
  </si>
  <si>
    <t>Восстановление профиля проезжей части участка ул.Береговая (от ул.Центральная до дома № 3) с.Они</t>
  </si>
  <si>
    <t>Укрепление покрытия проезжей части участка автомобильной дороги по ул. Мира п. Майкор</t>
  </si>
  <si>
    <t xml:space="preserve">Остаток неиспользованных средств дорожного фонда по состоянию на 01.10.2024 г. </t>
  </si>
  <si>
    <t>Поступило на 01.10.2024</t>
  </si>
  <si>
    <t>Кассовый расход на 01.10.2024</t>
  </si>
  <si>
    <t>Ремонт моста на автомобильной дороге по ул.Центральная д.Ивучево</t>
  </si>
  <si>
    <t>Ремонт моста в д. Урманово</t>
  </si>
  <si>
    <t>Отчет об использовании бюджетных ассигнований дорожного фонда Юсьвинского муниципального округа Персмского края за 9 месяцев 2024 года</t>
  </si>
  <si>
    <t>Отчет об исполнении бюджета Юсьвинского муниципального округа Пермского края  по расходам за 9 месяцев 2024 года</t>
  </si>
  <si>
    <t>Утверждено на 9 месяцев 2024 года</t>
  </si>
  <si>
    <t>Исполнено на 01.10.2024 г.</t>
  </si>
  <si>
    <t>10 2 20 SК320</t>
  </si>
  <si>
    <t>Благоустройство общественных пространств (парков)</t>
  </si>
  <si>
    <t>10 2 30 SP430</t>
  </si>
  <si>
    <t>Устройство контейнерных площадок для накопления твердых коммунальных отходов по приоритетному проекту "Наша улица" региональной программы "Комфортный край"</t>
  </si>
  <si>
    <t>02 2 20 L0500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</si>
  <si>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</si>
  <si>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 5 30SС140</t>
  </si>
  <si>
    <t>Обеспечение работников муниципальных учреждений путевками на санаторно-курортное лечение и оздоровление</t>
  </si>
  <si>
    <t>92 0 00 2Н022</t>
  </si>
  <si>
    <t>Предоставление выплаты компенсаций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</si>
  <si>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Отчет об исполнении бюджета Юсьвинского муниципального округа Пермского края по доходам за 9 месяцев 2024 года</t>
  </si>
  <si>
    <t>Исполнено на 01.10.2024 года</t>
  </si>
  <si>
    <t xml:space="preserve">﻿1 16 01113 01 0000 140
</t>
  </si>
  <si>
    <t>﻿1 16 01153 01 0000 140</t>
  </si>
  <si>
    <t>﻿1 16 01157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</si>
  <si>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</si>
  <si>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﻿1 16 01193 01 0000 140</t>
  </si>
  <si>
    <t>﻿1 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</si>
  <si>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</si>
  <si>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﻿1 16 01203 01 0000 140</t>
  </si>
  <si>
    <t>﻿Административные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</si>
  <si>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﻿1 16 01333 01 0000 140</t>
  </si>
  <si>
    <t>﻿1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</si>
  <si>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</si>
  <si>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Субсидия на путевки на санаторно-курортное лечение работникам муниципальных учреждений</t>
  </si>
  <si>
    <t>Субсидия на подготовку и проведение празднования на краевом уровне памятных дат</t>
  </si>
  <si>
    <t xml:space="preserve">2 02 45 050 14 0000 150 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</si>
  <si>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</si>
  <si>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Отчет об исполнении бюджета Юсьвинского муниципального округа Пермского края по источникам финансирования дефицита бюджета за 9 месяцев 2024 года</t>
  </si>
  <si>
    <t xml:space="preserve"> </t>
  </si>
  <si>
    <t>Приложение</t>
  </si>
  <si>
    <t>от 15.11.2024 № 34</t>
  </si>
  <si>
    <t xml:space="preserve">к  решению Думы Юсьвинского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</si>
</sst>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.0"/>
    <numFmt numFmtId="166" formatCode="_(* #,##0.00_);_(* \(#,##0.00\);_(* &quot;-&quot;??_);_(@_)"/>
    <numFmt numFmtId="167" formatCode="_-* #,##0.00\ _D_M_-;\-* #,##0.00\ _D_M_-;_-* &quot;-&quot;??\ _D_M_-;_-@_-"/>
    <numFmt numFmtId="168" formatCode="#,##0.00000"/>
    <numFmt numFmtId="169" formatCode="?"/>
    <numFmt numFmtId="170" formatCode="0.00000"/>
  </numFmts>
  <fonts count="10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3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i/>
      <sz val="14"/>
      <color indexed="0"/>
      <name val="Times New Roman"/>
      <family val="1"/>
      <charset val="204"/>
    </font>
    <font>
      <sz val="11"/>
      <name val="Times New Roman"/>
      <family val="1"/>
      <charset val="204"/>
    </font>
  </fonts>
  <fills count="7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64">
    <xf numFmtId="0" fontId="0" fillId="0" borderId="0"/>
    <xf numFmtId="0" fontId="2" fillId="0" borderId="0"/>
    <xf numFmtId="0" fontId="1" fillId="0" borderId="0"/>
    <xf numFmtId="0" fontId="4" fillId="0" borderId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8" fillId="1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9" fillId="24" borderId="0" applyNumberFormat="0" applyBorder="0" applyAlignment="0" applyProtection="0"/>
    <xf numFmtId="0" fontId="9" fillId="9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34" borderId="0" applyNumberFormat="0" applyBorder="0" applyAlignment="0" applyProtection="0"/>
    <xf numFmtId="0" fontId="10" fillId="46" borderId="0" applyNumberFormat="0" applyBorder="0" applyAlignment="0" applyProtection="0"/>
    <xf numFmtId="0" fontId="10" fillId="47" borderId="0" applyNumberFormat="0" applyBorder="0" applyAlignment="0" applyProtection="0"/>
    <xf numFmtId="0" fontId="12" fillId="34" borderId="0" applyNumberFormat="0" applyBorder="0" applyAlignment="0" applyProtection="0"/>
    <xf numFmtId="0" fontId="13" fillId="48" borderId="4" applyNumberFormat="0" applyAlignment="0" applyProtection="0"/>
    <xf numFmtId="0" fontId="14" fillId="35" borderId="5" applyNumberFormat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52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46" borderId="4" applyNumberFormat="0" applyAlignment="0" applyProtection="0"/>
    <xf numFmtId="0" fontId="22" fillId="0" borderId="9" applyNumberFormat="0" applyFill="0" applyAlignment="0" applyProtection="0"/>
    <xf numFmtId="0" fontId="23" fillId="46" borderId="0" applyNumberFormat="0" applyBorder="0" applyAlignment="0" applyProtection="0"/>
    <xf numFmtId="0" fontId="24" fillId="0" borderId="0"/>
    <xf numFmtId="0" fontId="4" fillId="45" borderId="10" applyNumberFormat="0" applyFont="0" applyAlignment="0" applyProtection="0"/>
    <xf numFmtId="0" fontId="25" fillId="48" borderId="11" applyNumberFormat="0" applyAlignment="0" applyProtection="0"/>
    <xf numFmtId="0" fontId="4" fillId="0" borderId="0"/>
    <xf numFmtId="4" fontId="26" fillId="53" borderId="12" applyNumberFormat="0" applyProtection="0">
      <alignment vertical="center"/>
    </xf>
    <xf numFmtId="0" fontId="4" fillId="0" borderId="0"/>
    <xf numFmtId="0" fontId="4" fillId="0" borderId="0"/>
    <xf numFmtId="0" fontId="4" fillId="0" borderId="0"/>
    <xf numFmtId="4" fontId="27" fillId="53" borderId="12" applyNumberFormat="0" applyProtection="0">
      <alignment vertical="center"/>
    </xf>
    <xf numFmtId="0" fontId="4" fillId="0" borderId="0"/>
    <xf numFmtId="0" fontId="4" fillId="0" borderId="0"/>
    <xf numFmtId="4" fontId="26" fillId="53" borderId="12" applyNumberFormat="0" applyProtection="0">
      <alignment horizontal="left" vertical="center" indent="1"/>
    </xf>
    <xf numFmtId="0" fontId="4" fillId="0" borderId="0"/>
    <xf numFmtId="4" fontId="28" fillId="54" borderId="13" applyNumberFormat="0" applyProtection="0">
      <alignment horizontal="left" vertical="center" indent="1"/>
    </xf>
    <xf numFmtId="0" fontId="4" fillId="0" borderId="0"/>
    <xf numFmtId="0" fontId="26" fillId="53" borderId="12" applyNumberFormat="0" applyProtection="0">
      <alignment horizontal="left" vertical="top" indent="1"/>
    </xf>
    <xf numFmtId="0" fontId="4" fillId="0" borderId="0"/>
    <xf numFmtId="0" fontId="4" fillId="0" borderId="0"/>
    <xf numFmtId="4" fontId="26" fillId="8" borderId="0" applyNumberFormat="0" applyProtection="0">
      <alignment horizontal="left" vertical="center" indent="1"/>
    </xf>
    <xf numFmtId="0" fontId="4" fillId="0" borderId="0"/>
    <xf numFmtId="0" fontId="4" fillId="0" borderId="0"/>
    <xf numFmtId="4" fontId="6" fillId="13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9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55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23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27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56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20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57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22" borderId="12" applyNumberFormat="0" applyProtection="0">
      <alignment horizontal="right" vertical="center"/>
    </xf>
    <xf numFmtId="0" fontId="4" fillId="0" borderId="0"/>
    <xf numFmtId="0" fontId="4" fillId="0" borderId="0"/>
    <xf numFmtId="4" fontId="26" fillId="58" borderId="14" applyNumberFormat="0" applyProtection="0">
      <alignment horizontal="left" vertical="center" indent="1"/>
    </xf>
    <xf numFmtId="0" fontId="4" fillId="0" borderId="0"/>
    <xf numFmtId="0" fontId="4" fillId="0" borderId="0"/>
    <xf numFmtId="4" fontId="6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29" fillId="1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6" fillId="8" borderId="12" applyNumberFormat="0" applyProtection="0">
      <alignment horizontal="right" vertical="center"/>
    </xf>
    <xf numFmtId="0" fontId="4" fillId="0" borderId="0"/>
    <xf numFmtId="0" fontId="4" fillId="0" borderId="0"/>
    <xf numFmtId="4" fontId="30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0" fillId="8" borderId="0" applyNumberFormat="0" applyProtection="0">
      <alignment horizontal="left" vertical="center" indent="1"/>
    </xf>
    <xf numFmtId="0" fontId="4" fillId="0" borderId="0"/>
    <xf numFmtId="0" fontId="28" fillId="21" borderId="13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0" borderId="0"/>
    <xf numFmtId="0" fontId="4" fillId="19" borderId="12" applyNumberFormat="0" applyProtection="0">
      <alignment horizontal="left" vertical="top" indent="1"/>
    </xf>
    <xf numFmtId="0" fontId="4" fillId="0" borderId="0"/>
    <xf numFmtId="0" fontId="28" fillId="60" borderId="13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4" fillId="0" borderId="0"/>
    <xf numFmtId="0" fontId="4" fillId="8" borderId="12" applyNumberFormat="0" applyProtection="0">
      <alignment horizontal="left" vertical="top" indent="1"/>
    </xf>
    <xf numFmtId="0" fontId="4" fillId="0" borderId="0"/>
    <xf numFmtId="0" fontId="28" fillId="12" borderId="13" applyNumberFormat="0" applyProtection="0">
      <alignment horizontal="left" vertical="center" indent="1"/>
    </xf>
    <xf numFmtId="0" fontId="28" fillId="12" borderId="13" applyNumberFormat="0" applyProtection="0">
      <alignment horizontal="left" vertical="center" indent="1"/>
    </xf>
    <xf numFmtId="0" fontId="4" fillId="0" borderId="0"/>
    <xf numFmtId="0" fontId="4" fillId="12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11" borderId="2" applyNumberFormat="0">
      <protection locked="0"/>
    </xf>
    <xf numFmtId="0" fontId="4" fillId="0" borderId="0"/>
    <xf numFmtId="0" fontId="31" fillId="19" borderId="15" applyBorder="0"/>
    <xf numFmtId="0" fontId="4" fillId="0" borderId="0"/>
    <xf numFmtId="4" fontId="6" fillId="10" borderId="12" applyNumberFormat="0" applyProtection="0">
      <alignment vertical="center"/>
    </xf>
    <xf numFmtId="0" fontId="4" fillId="0" borderId="0"/>
    <xf numFmtId="0" fontId="4" fillId="0" borderId="0"/>
    <xf numFmtId="4" fontId="32" fillId="10" borderId="12" applyNumberFormat="0" applyProtection="0">
      <alignment vertical="center"/>
    </xf>
    <xf numFmtId="0" fontId="4" fillId="0" borderId="0"/>
    <xf numFmtId="0" fontId="4" fillId="0" borderId="0"/>
    <xf numFmtId="4" fontId="6" fillId="10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6" fillId="10" borderId="12" applyNumberFormat="0" applyProtection="0">
      <alignment horizontal="left" vertical="top" indent="1"/>
    </xf>
    <xf numFmtId="0" fontId="4" fillId="0" borderId="0"/>
    <xf numFmtId="4" fontId="28" fillId="0" borderId="13" applyNumberFormat="0" applyProtection="0">
      <alignment horizontal="right" vertical="center"/>
    </xf>
    <xf numFmtId="4" fontId="28" fillId="0" borderId="13" applyNumberFormat="0" applyProtection="0">
      <alignment horizontal="right" vertical="center"/>
    </xf>
    <xf numFmtId="4" fontId="28" fillId="0" borderId="13" applyNumberFormat="0" applyProtection="0">
      <alignment horizontal="right" vertical="center"/>
    </xf>
    <xf numFmtId="0" fontId="4" fillId="0" borderId="0"/>
    <xf numFmtId="4" fontId="32" fillId="59" borderId="12" applyNumberFormat="0" applyProtection="0">
      <alignment horizontal="right" vertical="center"/>
    </xf>
    <xf numFmtId="0" fontId="4" fillId="0" borderId="0"/>
    <xf numFmtId="0" fontId="4" fillId="0" borderId="0"/>
    <xf numFmtId="4" fontId="6" fillId="8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6" fillId="8" borderId="12" applyNumberFormat="0" applyProtection="0">
      <alignment horizontal="left" vertical="top" indent="1"/>
    </xf>
    <xf numFmtId="0" fontId="4" fillId="0" borderId="0"/>
    <xf numFmtId="0" fontId="4" fillId="0" borderId="0"/>
    <xf numFmtId="4" fontId="33" fillId="61" borderId="0" applyNumberFormat="0" applyProtection="0">
      <alignment horizontal="left" vertical="center" indent="1"/>
    </xf>
    <xf numFmtId="0" fontId="4" fillId="0" borderId="0"/>
    <xf numFmtId="0" fontId="28" fillId="62" borderId="2"/>
    <xf numFmtId="0" fontId="4" fillId="0" borderId="0"/>
    <xf numFmtId="4" fontId="34" fillId="59" borderId="12" applyNumberFormat="0" applyProtection="0">
      <alignment horizontal="right" vertical="center"/>
    </xf>
    <xf numFmtId="0" fontId="4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9" fillId="63" borderId="0" applyNumberFormat="0" applyBorder="0" applyAlignment="0" applyProtection="0"/>
    <xf numFmtId="0" fontId="9" fillId="55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56" borderId="0" applyNumberFormat="0" applyBorder="0" applyAlignment="0" applyProtection="0"/>
    <xf numFmtId="0" fontId="37" fillId="18" borderId="4" applyNumberFormat="0" applyAlignment="0" applyProtection="0"/>
    <xf numFmtId="0" fontId="38" fillId="21" borderId="11" applyNumberFormat="0" applyAlignment="0" applyProtection="0"/>
    <xf numFmtId="0" fontId="39" fillId="21" borderId="4" applyNumberFormat="0" applyAlignment="0" applyProtection="0"/>
    <xf numFmtId="0" fontId="40" fillId="0" borderId="17" applyNumberFormat="0" applyFill="0" applyAlignment="0" applyProtection="0"/>
    <xf numFmtId="0" fontId="41" fillId="0" borderId="7" applyNumberFormat="0" applyFill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4" fillId="64" borderId="5" applyNumberFormat="0" applyAlignment="0" applyProtection="0"/>
    <xf numFmtId="0" fontId="45" fillId="0" borderId="0" applyNumberFormat="0" applyFill="0" applyBorder="0" applyAlignment="0" applyProtection="0"/>
    <xf numFmtId="0" fontId="46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9" fillId="65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3" fillId="0" borderId="0"/>
    <xf numFmtId="0" fontId="49" fillId="65" borderId="0"/>
    <xf numFmtId="0" fontId="47" fillId="0" borderId="0"/>
    <xf numFmtId="0" fontId="50" fillId="13" borderId="0" applyNumberFormat="0" applyBorder="0" applyAlignment="0" applyProtection="0"/>
    <xf numFmtId="0" fontId="51" fillId="0" borderId="0" applyNumberFormat="0" applyFill="0" applyBorder="0" applyAlignment="0" applyProtection="0"/>
    <xf numFmtId="0" fontId="4" fillId="10" borderId="1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2" fillId="0" borderId="20" applyNumberFormat="0" applyFill="0" applyAlignment="0" applyProtection="0"/>
    <xf numFmtId="0" fontId="53" fillId="0" borderId="0"/>
    <xf numFmtId="0" fontId="54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5" fillId="15" borderId="0" applyNumberFormat="0" applyBorder="0" applyAlignment="0" applyProtection="0"/>
    <xf numFmtId="0" fontId="75" fillId="0" borderId="0"/>
  </cellStyleXfs>
  <cellXfs count="456">
    <xf numFmtId="0" fontId="0" fillId="0" borderId="0" xfId="0"/>
    <xf numFmtId="0" fontId="3" fillId="2" borderId="2" xfId="1" applyFont="1" applyFill="1" applyBorder="1" applyAlignment="1">
      <alignment vertical="top" wrapText="1"/>
    </xf>
    <xf numFmtId="0" fontId="3" fillId="0" borderId="2" xfId="2" applyNumberFormat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49" fontId="3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left" vertical="top" wrapText="1"/>
    </xf>
    <xf numFmtId="0" fontId="3" fillId="0" borderId="2" xfId="1" applyFont="1" applyBorder="1" applyAlignment="1">
      <alignment wrapText="1"/>
    </xf>
    <xf numFmtId="0" fontId="3" fillId="0" borderId="2" xfId="1" applyFont="1" applyFill="1" applyBorder="1" applyAlignment="1">
      <alignment horizontal="left" wrapText="1"/>
    </xf>
    <xf numFmtId="49" fontId="5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justify"/>
    </xf>
    <xf numFmtId="49" fontId="5" fillId="5" borderId="2" xfId="1" applyNumberFormat="1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vertical="top" wrapText="1"/>
    </xf>
    <xf numFmtId="49" fontId="3" fillId="2" borderId="2" xfId="1" applyNumberFormat="1" applyFont="1" applyFill="1" applyBorder="1" applyAlignment="1">
      <alignment horizontal="center" vertical="top" wrapText="1"/>
    </xf>
    <xf numFmtId="49" fontId="5" fillId="2" borderId="2" xfId="1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wrapText="1"/>
    </xf>
    <xf numFmtId="0" fontId="5" fillId="5" borderId="2" xfId="1" applyFont="1" applyFill="1" applyBorder="1" applyAlignment="1">
      <alignment horizontal="left" wrapText="1"/>
    </xf>
    <xf numFmtId="0" fontId="3" fillId="2" borderId="2" xfId="1" applyFont="1" applyFill="1" applyBorder="1" applyAlignment="1">
      <alignment horizontal="justify" vertical="top" wrapText="1"/>
    </xf>
    <xf numFmtId="49" fontId="3" fillId="0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57" fillId="0" borderId="0" xfId="0" applyFont="1"/>
    <xf numFmtId="0" fontId="58" fillId="2" borderId="2" xfId="1" applyFont="1" applyFill="1" applyBorder="1" applyAlignment="1">
      <alignment horizontal="center" wrapText="1"/>
    </xf>
    <xf numFmtId="0" fontId="58" fillId="2" borderId="2" xfId="1" applyFont="1" applyFill="1" applyBorder="1" applyAlignment="1">
      <alignment wrapText="1"/>
    </xf>
    <xf numFmtId="49" fontId="5" fillId="4" borderId="2" xfId="1" applyNumberFormat="1" applyFont="1" applyFill="1" applyBorder="1" applyAlignment="1">
      <alignment horizontal="center" wrapText="1"/>
    </xf>
    <xf numFmtId="0" fontId="5" fillId="4" borderId="2" xfId="1" applyFont="1" applyFill="1" applyBorder="1" applyAlignment="1">
      <alignment wrapText="1"/>
    </xf>
    <xf numFmtId="49" fontId="5" fillId="5" borderId="2" xfId="1" applyNumberFormat="1" applyFont="1" applyFill="1" applyBorder="1" applyAlignment="1">
      <alignment horizontal="center" wrapText="1"/>
    </xf>
    <xf numFmtId="0" fontId="5" fillId="5" borderId="2" xfId="1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49" fontId="3" fillId="5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/>
    </xf>
    <xf numFmtId="0" fontId="57" fillId="2" borderId="0" xfId="0" applyFont="1" applyFill="1"/>
    <xf numFmtId="49" fontId="3" fillId="2" borderId="3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59" fillId="0" borderId="0" xfId="0" applyFont="1"/>
    <xf numFmtId="49" fontId="3" fillId="4" borderId="2" xfId="1" applyNumberFormat="1" applyFont="1" applyFill="1" applyBorder="1" applyAlignment="1">
      <alignment horizontal="center" wrapText="1"/>
    </xf>
    <xf numFmtId="0" fontId="5" fillId="4" borderId="2" xfId="1" applyFont="1" applyFill="1" applyBorder="1" applyAlignment="1">
      <alignment horizontal="justify"/>
    </xf>
    <xf numFmtId="0" fontId="3" fillId="0" borderId="2" xfId="1" applyFont="1" applyBorder="1" applyAlignment="1">
      <alignment horizontal="justify"/>
    </xf>
    <xf numFmtId="0" fontId="3" fillId="2" borderId="2" xfId="3" applyFont="1" applyFill="1" applyBorder="1" applyAlignment="1">
      <alignment wrapText="1"/>
    </xf>
    <xf numFmtId="0" fontId="57" fillId="3" borderId="0" xfId="0" applyFont="1" applyFill="1"/>
    <xf numFmtId="0" fontId="5" fillId="5" borderId="2" xfId="0" applyFont="1" applyFill="1" applyBorder="1" applyAlignment="1">
      <alignment wrapText="1"/>
    </xf>
    <xf numFmtId="49" fontId="5" fillId="0" borderId="2" xfId="1" applyNumberFormat="1" applyFont="1" applyFill="1" applyBorder="1" applyAlignment="1">
      <alignment horizontal="center" vertical="top" wrapText="1"/>
    </xf>
    <xf numFmtId="0" fontId="60" fillId="0" borderId="0" xfId="0" applyFont="1"/>
    <xf numFmtId="0" fontId="5" fillId="4" borderId="2" xfId="1" applyFont="1" applyFill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2" xfId="1" applyFont="1" applyFill="1" applyBorder="1" applyAlignment="1">
      <alignment wrapText="1"/>
    </xf>
    <xf numFmtId="49" fontId="5" fillId="0" borderId="2" xfId="1" applyNumberFormat="1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justify" wrapText="1"/>
    </xf>
    <xf numFmtId="0" fontId="3" fillId="0" borderId="2" xfId="1" applyFont="1" applyBorder="1" applyAlignment="1">
      <alignment horizontal="justify" wrapText="1"/>
    </xf>
    <xf numFmtId="0" fontId="5" fillId="6" borderId="2" xfId="1" applyFont="1" applyFill="1" applyBorder="1" applyAlignment="1">
      <alignment wrapText="1"/>
    </xf>
    <xf numFmtId="49" fontId="5" fillId="7" borderId="2" xfId="1" applyNumberFormat="1" applyFont="1" applyFill="1" applyBorder="1" applyAlignment="1">
      <alignment horizontal="center" wrapText="1"/>
    </xf>
    <xf numFmtId="49" fontId="3" fillId="7" borderId="2" xfId="1" applyNumberFormat="1" applyFont="1" applyFill="1" applyBorder="1" applyAlignment="1">
      <alignment horizontal="center" wrapText="1"/>
    </xf>
    <xf numFmtId="0" fontId="5" fillId="7" borderId="2" xfId="1" applyFont="1" applyFill="1" applyBorder="1" applyAlignment="1">
      <alignment wrapText="1"/>
    </xf>
    <xf numFmtId="0" fontId="3" fillId="6" borderId="2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justify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right" vertical="center" wrapText="1"/>
    </xf>
    <xf numFmtId="168" fontId="3" fillId="2" borderId="2" xfId="1" applyNumberFormat="1" applyFont="1" applyFill="1" applyBorder="1" applyAlignment="1">
      <alignment horizontal="center" wrapText="1"/>
    </xf>
    <xf numFmtId="168" fontId="5" fillId="5" borderId="2" xfId="1" applyNumberFormat="1" applyFont="1" applyFill="1" applyBorder="1" applyAlignment="1">
      <alignment horizontal="center" wrapText="1"/>
    </xf>
    <xf numFmtId="168" fontId="3" fillId="0" borderId="2" xfId="1" applyNumberFormat="1" applyFont="1" applyFill="1" applyBorder="1" applyAlignment="1">
      <alignment horizontal="center" vertical="top" wrapText="1"/>
    </xf>
    <xf numFmtId="168" fontId="5" fillId="2" borderId="2" xfId="1" applyNumberFormat="1" applyFont="1" applyFill="1" applyBorder="1" applyAlignment="1">
      <alignment horizontal="center" wrapText="1"/>
    </xf>
    <xf numFmtId="168" fontId="5" fillId="4" borderId="2" xfId="1" applyNumberFormat="1" applyFont="1" applyFill="1" applyBorder="1" applyAlignment="1">
      <alignment horizontal="center" wrapText="1"/>
    </xf>
    <xf numFmtId="168" fontId="5" fillId="5" borderId="2" xfId="1" applyNumberFormat="1" applyFont="1" applyFill="1" applyBorder="1" applyAlignment="1">
      <alignment horizontal="center" vertical="top" wrapText="1"/>
    </xf>
    <xf numFmtId="168" fontId="5" fillId="5" borderId="2" xfId="1" applyNumberFormat="1" applyFont="1" applyFill="1" applyBorder="1" applyAlignment="1">
      <alignment horizontal="center"/>
    </xf>
    <xf numFmtId="168" fontId="3" fillId="2" borderId="2" xfId="1" applyNumberFormat="1" applyFont="1" applyFill="1" applyBorder="1" applyAlignment="1">
      <alignment horizontal="center"/>
    </xf>
    <xf numFmtId="168" fontId="3" fillId="0" borderId="2" xfId="1" applyNumberFormat="1" applyFont="1" applyFill="1" applyBorder="1" applyAlignment="1">
      <alignment horizontal="center" wrapText="1"/>
    </xf>
    <xf numFmtId="168" fontId="5" fillId="6" borderId="2" xfId="1" applyNumberFormat="1" applyFont="1" applyFill="1" applyBorder="1" applyAlignment="1">
      <alignment horizontal="center" wrapText="1"/>
    </xf>
    <xf numFmtId="168" fontId="5" fillId="7" borderId="2" xfId="1" applyNumberFormat="1" applyFont="1" applyFill="1" applyBorder="1" applyAlignment="1">
      <alignment horizontal="center" wrapText="1"/>
    </xf>
    <xf numFmtId="168" fontId="3" fillId="2" borderId="2" xfId="1" applyNumberFormat="1" applyFont="1" applyFill="1" applyBorder="1" applyAlignment="1">
      <alignment horizontal="center" vertical="top" wrapText="1"/>
    </xf>
    <xf numFmtId="168" fontId="5" fillId="6" borderId="2" xfId="1" applyNumberFormat="1" applyFont="1" applyFill="1" applyBorder="1" applyAlignment="1">
      <alignment horizontal="center"/>
    </xf>
    <xf numFmtId="0" fontId="63" fillId="2" borderId="2" xfId="1" applyFont="1" applyFill="1" applyBorder="1" applyAlignment="1">
      <alignment wrapText="1"/>
    </xf>
    <xf numFmtId="49" fontId="63" fillId="2" borderId="2" xfId="1" applyNumberFormat="1" applyFont="1" applyFill="1" applyBorder="1" applyAlignment="1">
      <alignment horizontal="center" wrapText="1"/>
    </xf>
    <xf numFmtId="0" fontId="5" fillId="5" borderId="2" xfId="1" applyNumberFormat="1" applyFont="1" applyFill="1" applyBorder="1" applyAlignment="1">
      <alignment horizontal="center" vertical="top" wrapText="1"/>
    </xf>
    <xf numFmtId="0" fontId="5" fillId="5" borderId="2" xfId="1" applyFont="1" applyFill="1" applyBorder="1" applyAlignment="1">
      <alignment vertical="top" wrapText="1"/>
    </xf>
    <xf numFmtId="49" fontId="64" fillId="2" borderId="2" xfId="1" applyNumberFormat="1" applyFont="1" applyFill="1" applyBorder="1" applyAlignment="1">
      <alignment horizontal="center" wrapText="1"/>
    </xf>
    <xf numFmtId="0" fontId="57" fillId="0" borderId="2" xfId="0" applyFont="1" applyBorder="1"/>
    <xf numFmtId="0" fontId="57" fillId="2" borderId="2" xfId="0" applyFont="1" applyFill="1" applyBorder="1"/>
    <xf numFmtId="0" fontId="59" fillId="5" borderId="2" xfId="0" applyFont="1" applyFill="1" applyBorder="1"/>
    <xf numFmtId="0" fontId="5" fillId="0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vertical="top" wrapText="1"/>
    </xf>
    <xf numFmtId="0" fontId="5" fillId="2" borderId="2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top" wrapText="1"/>
    </xf>
    <xf numFmtId="0" fontId="5" fillId="6" borderId="2" xfId="1" applyFont="1" applyFill="1" applyBorder="1" applyAlignment="1">
      <alignment vertical="top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2" xfId="1" applyNumberFormat="1" applyFont="1" applyFill="1" applyBorder="1" applyAlignment="1">
      <alignment horizontal="center" vertical="top" wrapText="1"/>
    </xf>
    <xf numFmtId="168" fontId="5" fillId="0" borderId="2" xfId="1" applyNumberFormat="1" applyFont="1" applyFill="1" applyBorder="1" applyAlignment="1">
      <alignment horizontal="center" wrapText="1"/>
    </xf>
    <xf numFmtId="0" fontId="5" fillId="69" borderId="2" xfId="1" applyFont="1" applyFill="1" applyBorder="1" applyAlignment="1">
      <alignment horizontal="center" vertical="top" wrapText="1"/>
    </xf>
    <xf numFmtId="49" fontId="5" fillId="69" borderId="2" xfId="1" applyNumberFormat="1" applyFont="1" applyFill="1" applyBorder="1" applyAlignment="1">
      <alignment horizontal="center" vertical="top" wrapText="1"/>
    </xf>
    <xf numFmtId="0" fontId="5" fillId="69" borderId="2" xfId="1" applyNumberFormat="1" applyFont="1" applyFill="1" applyBorder="1" applyAlignment="1">
      <alignment horizontal="center" vertical="top" wrapText="1"/>
    </xf>
    <xf numFmtId="0" fontId="5" fillId="69" borderId="2" xfId="1" applyFont="1" applyFill="1" applyBorder="1" applyAlignment="1">
      <alignment vertical="top" wrapText="1"/>
    </xf>
    <xf numFmtId="168" fontId="5" fillId="69" borderId="2" xfId="1" applyNumberFormat="1" applyFont="1" applyFill="1" applyBorder="1" applyAlignment="1">
      <alignment horizontal="center" vertical="top" wrapText="1"/>
    </xf>
    <xf numFmtId="0" fontId="59" fillId="0" borderId="2" xfId="0" applyFont="1" applyBorder="1"/>
    <xf numFmtId="0" fontId="5" fillId="2" borderId="2" xfId="1" applyFont="1" applyFill="1" applyBorder="1" applyAlignment="1">
      <alignment wrapText="1"/>
    </xf>
    <xf numFmtId="0" fontId="59" fillId="66" borderId="2" xfId="0" applyFont="1" applyFill="1" applyBorder="1"/>
    <xf numFmtId="0" fontId="5" fillId="66" borderId="2" xfId="1" applyNumberFormat="1" applyFont="1" applyFill="1" applyBorder="1" applyAlignment="1">
      <alignment horizontal="center" vertical="top" wrapText="1"/>
    </xf>
    <xf numFmtId="49" fontId="5" fillId="66" borderId="2" xfId="1" applyNumberFormat="1" applyFont="1" applyFill="1" applyBorder="1" applyAlignment="1">
      <alignment horizontal="center" vertical="top" wrapText="1"/>
    </xf>
    <xf numFmtId="0" fontId="5" fillId="66" borderId="2" xfId="1" applyFont="1" applyFill="1" applyBorder="1" applyAlignment="1">
      <alignment horizontal="left" vertical="top" wrapText="1"/>
    </xf>
    <xf numFmtId="168" fontId="5" fillId="66" borderId="2" xfId="1" applyNumberFormat="1" applyFont="1" applyFill="1" applyBorder="1" applyAlignment="1">
      <alignment horizontal="center"/>
    </xf>
    <xf numFmtId="0" fontId="3" fillId="2" borderId="2" xfId="1" applyNumberFormat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left" vertical="top" wrapText="1"/>
    </xf>
    <xf numFmtId="168" fontId="5" fillId="2" borderId="2" xfId="1" applyNumberFormat="1" applyFont="1" applyFill="1" applyBorder="1" applyAlignment="1">
      <alignment horizontal="center"/>
    </xf>
    <xf numFmtId="0" fontId="61" fillId="0" borderId="0" xfId="0" applyFont="1"/>
    <xf numFmtId="0" fontId="5" fillId="68" borderId="2" xfId="1" applyFont="1" applyFill="1" applyBorder="1" applyAlignment="1">
      <alignment horizontal="center" vertical="top" wrapText="1"/>
    </xf>
    <xf numFmtId="49" fontId="5" fillId="68" borderId="2" xfId="1" applyNumberFormat="1" applyFont="1" applyFill="1" applyBorder="1" applyAlignment="1">
      <alignment horizontal="center" vertical="top" wrapText="1"/>
    </xf>
    <xf numFmtId="0" fontId="5" fillId="68" borderId="2" xfId="1" applyNumberFormat="1" applyFont="1" applyFill="1" applyBorder="1" applyAlignment="1">
      <alignment horizontal="center" vertical="top" wrapText="1"/>
    </xf>
    <xf numFmtId="0" fontId="5" fillId="68" borderId="2" xfId="1" applyFont="1" applyFill="1" applyBorder="1" applyAlignment="1">
      <alignment vertical="top" wrapText="1"/>
    </xf>
    <xf numFmtId="168" fontId="5" fillId="68" borderId="2" xfId="1" applyNumberFormat="1" applyFont="1" applyFill="1" applyBorder="1" applyAlignment="1">
      <alignment horizontal="center" vertical="top" wrapText="1"/>
    </xf>
    <xf numFmtId="0" fontId="5" fillId="66" borderId="2" xfId="1" applyFont="1" applyFill="1" applyBorder="1" applyAlignment="1">
      <alignment horizontal="center" vertical="top" wrapText="1"/>
    </xf>
    <xf numFmtId="168" fontId="5" fillId="66" borderId="2" xfId="1" applyNumberFormat="1" applyFont="1" applyFill="1" applyBorder="1" applyAlignment="1">
      <alignment horizontal="center" vertical="top" wrapText="1"/>
    </xf>
    <xf numFmtId="49" fontId="5" fillId="66" borderId="2" xfId="1" applyNumberFormat="1" applyFont="1" applyFill="1" applyBorder="1" applyAlignment="1">
      <alignment horizontal="center" wrapText="1"/>
    </xf>
    <xf numFmtId="0" fontId="5" fillId="66" borderId="2" xfId="1" applyFont="1" applyFill="1" applyBorder="1" applyAlignment="1">
      <alignment wrapText="1"/>
    </xf>
    <xf numFmtId="168" fontId="5" fillId="66" borderId="2" xfId="1" applyNumberFormat="1" applyFont="1" applyFill="1" applyBorder="1" applyAlignment="1">
      <alignment horizontal="center" wrapText="1"/>
    </xf>
    <xf numFmtId="0" fontId="5" fillId="66" borderId="2" xfId="1" applyFont="1" applyFill="1" applyBorder="1" applyAlignment="1">
      <alignment vertical="top" wrapText="1"/>
    </xf>
    <xf numFmtId="0" fontId="59" fillId="7" borderId="2" xfId="0" applyFont="1" applyFill="1" applyBorder="1"/>
    <xf numFmtId="0" fontId="5" fillId="7" borderId="2" xfId="1" applyNumberFormat="1" applyFont="1" applyFill="1" applyBorder="1" applyAlignment="1">
      <alignment horizontal="center" vertical="top" wrapText="1"/>
    </xf>
    <xf numFmtId="49" fontId="5" fillId="7" borderId="2" xfId="1" applyNumberFormat="1" applyFont="1" applyFill="1" applyBorder="1" applyAlignment="1">
      <alignment horizontal="center" vertical="top" wrapText="1"/>
    </xf>
    <xf numFmtId="0" fontId="5" fillId="7" borderId="2" xfId="1" applyFont="1" applyFill="1" applyBorder="1" applyAlignment="1">
      <alignment vertical="top" wrapText="1"/>
    </xf>
    <xf numFmtId="168" fontId="5" fillId="7" borderId="2" xfId="1" applyNumberFormat="1" applyFont="1" applyFill="1" applyBorder="1" applyAlignment="1">
      <alignment horizontal="center"/>
    </xf>
    <xf numFmtId="0" fontId="57" fillId="66" borderId="2" xfId="0" applyFont="1" applyFill="1" applyBorder="1"/>
    <xf numFmtId="49" fontId="3" fillId="66" borderId="2" xfId="1" applyNumberFormat="1" applyFont="1" applyFill="1" applyBorder="1" applyAlignment="1">
      <alignment horizontal="center" wrapText="1"/>
    </xf>
    <xf numFmtId="0" fontId="57" fillId="7" borderId="2" xfId="0" applyFont="1" applyFill="1" applyBorder="1"/>
    <xf numFmtId="0" fontId="57" fillId="0" borderId="2" xfId="0" applyFont="1" applyFill="1" applyBorder="1"/>
    <xf numFmtId="0" fontId="5" fillId="0" borderId="2" xfId="1" applyFont="1" applyFill="1" applyBorder="1" applyAlignment="1">
      <alignment vertical="top" wrapText="1"/>
    </xf>
    <xf numFmtId="49" fontId="5" fillId="6" borderId="2" xfId="1" applyNumberFormat="1" applyFont="1" applyFill="1" applyBorder="1" applyAlignment="1">
      <alignment horizontal="center" vertical="top" wrapText="1"/>
    </xf>
    <xf numFmtId="0" fontId="5" fillId="6" borderId="2" xfId="1" applyNumberFormat="1" applyFont="1" applyFill="1" applyBorder="1" applyAlignment="1">
      <alignment horizontal="center" vertical="top" wrapText="1"/>
    </xf>
    <xf numFmtId="168" fontId="5" fillId="6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57" fillId="5" borderId="2" xfId="0" applyFont="1" applyFill="1" applyBorder="1"/>
    <xf numFmtId="168" fontId="5" fillId="0" borderId="2" xfId="1" applyNumberFormat="1" applyFont="1" applyFill="1" applyBorder="1" applyAlignment="1">
      <alignment horizontal="center" vertical="top" wrapText="1"/>
    </xf>
    <xf numFmtId="0" fontId="3" fillId="69" borderId="2" xfId="1" applyFont="1" applyFill="1" applyBorder="1" applyAlignment="1">
      <alignment horizontal="center" vertical="top" wrapText="1"/>
    </xf>
    <xf numFmtId="0" fontId="3" fillId="66" borderId="2" xfId="1" applyFont="1" applyFill="1" applyBorder="1" applyAlignment="1">
      <alignment horizontal="center" vertical="top" wrapText="1"/>
    </xf>
    <xf numFmtId="49" fontId="3" fillId="66" borderId="2" xfId="1" applyNumberFormat="1" applyFont="1" applyFill="1" applyBorder="1" applyAlignment="1">
      <alignment horizontal="center" vertical="top" wrapText="1"/>
    </xf>
    <xf numFmtId="0" fontId="5" fillId="7" borderId="2" xfId="1" applyFont="1" applyFill="1" applyBorder="1" applyAlignment="1">
      <alignment horizontal="left" vertical="top" wrapText="1"/>
    </xf>
    <xf numFmtId="0" fontId="5" fillId="68" borderId="2" xfId="1" applyFont="1" applyFill="1" applyBorder="1" applyAlignment="1">
      <alignment horizontal="left" vertical="top" wrapText="1"/>
    </xf>
    <xf numFmtId="0" fontId="5" fillId="70" borderId="2" xfId="1" applyFont="1" applyFill="1" applyBorder="1" applyAlignment="1">
      <alignment horizontal="left" vertical="top" wrapText="1"/>
    </xf>
    <xf numFmtId="0" fontId="3" fillId="0" borderId="2" xfId="1" applyNumberFormat="1" applyFont="1" applyFill="1" applyBorder="1" applyAlignment="1">
      <alignment horizontal="center" vertical="top" wrapText="1"/>
    </xf>
    <xf numFmtId="0" fontId="57" fillId="69" borderId="2" xfId="0" applyFont="1" applyFill="1" applyBorder="1"/>
    <xf numFmtId="0" fontId="57" fillId="68" borderId="2" xfId="0" applyFont="1" applyFill="1" applyBorder="1"/>
    <xf numFmtId="168" fontId="5" fillId="69" borderId="2" xfId="1" applyNumberFormat="1" applyFont="1" applyFill="1" applyBorder="1" applyAlignment="1">
      <alignment horizontal="center" wrapText="1"/>
    </xf>
    <xf numFmtId="168" fontId="5" fillId="68" borderId="2" xfId="1" applyNumberFormat="1" applyFont="1" applyFill="1" applyBorder="1" applyAlignment="1">
      <alignment horizontal="center" wrapText="1"/>
    </xf>
    <xf numFmtId="168" fontId="67" fillId="0" borderId="2" xfId="0" applyNumberFormat="1" applyFont="1" applyBorder="1" applyAlignment="1">
      <alignment horizontal="center"/>
    </xf>
    <xf numFmtId="0" fontId="67" fillId="0" borderId="2" xfId="0" applyFont="1" applyBorder="1" applyAlignment="1">
      <alignment horizontal="center" wrapText="1"/>
    </xf>
    <xf numFmtId="0" fontId="67" fillId="0" borderId="2" xfId="0" applyFont="1" applyBorder="1" applyAlignment="1">
      <alignment horizontal="center"/>
    </xf>
    <xf numFmtId="168" fontId="68" fillId="0" borderId="2" xfId="0" applyNumberFormat="1" applyFont="1" applyBorder="1" applyAlignment="1">
      <alignment horizontal="center"/>
    </xf>
    <xf numFmtId="0" fontId="68" fillId="0" borderId="2" xfId="0" applyFont="1" applyBorder="1" applyAlignment="1">
      <alignment horizontal="center" vertical="center" wrapText="1"/>
    </xf>
    <xf numFmtId="0" fontId="68" fillId="0" borderId="2" xfId="0" applyFont="1" applyBorder="1" applyAlignment="1">
      <alignment horizontal="center"/>
    </xf>
    <xf numFmtId="168" fontId="69" fillId="0" borderId="2" xfId="0" applyNumberFormat="1" applyFont="1" applyBorder="1" applyAlignment="1">
      <alignment horizontal="center"/>
    </xf>
    <xf numFmtId="0" fontId="69" fillId="0" borderId="2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/>
    </xf>
    <xf numFmtId="0" fontId="67" fillId="0" borderId="2" xfId="0" applyFont="1" applyBorder="1" applyAlignment="1">
      <alignment horizontal="center" vertical="center" wrapText="1"/>
    </xf>
    <xf numFmtId="0" fontId="68" fillId="0" borderId="0" xfId="0" applyFont="1"/>
    <xf numFmtId="0" fontId="66" fillId="0" borderId="0" xfId="0" applyFont="1" applyAlignment="1">
      <alignment horizontal="right"/>
    </xf>
    <xf numFmtId="0" fontId="68" fillId="0" borderId="0" xfId="0" applyFont="1" applyAlignment="1">
      <alignment horizontal="center"/>
    </xf>
    <xf numFmtId="0" fontId="72" fillId="0" borderId="1" xfId="0" applyFont="1" applyBorder="1" applyAlignment="1">
      <alignment horizontal="center" vertical="center" wrapText="1"/>
    </xf>
    <xf numFmtId="0" fontId="62" fillId="67" borderId="2" xfId="0" applyFont="1" applyFill="1" applyBorder="1" applyAlignment="1">
      <alignment horizontal="center" vertical="top" wrapText="1"/>
    </xf>
    <xf numFmtId="0" fontId="62" fillId="67" borderId="2" xfId="0" applyFont="1" applyFill="1" applyBorder="1" applyAlignment="1">
      <alignment vertical="top" wrapText="1"/>
    </xf>
    <xf numFmtId="0" fontId="62" fillId="5" borderId="2" xfId="0" applyFont="1" applyFill="1" applyBorder="1" applyAlignment="1">
      <alignment horizontal="center" vertical="top" wrapText="1"/>
    </xf>
    <xf numFmtId="0" fontId="62" fillId="5" borderId="2" xfId="0" applyFont="1" applyFill="1" applyBorder="1" applyAlignment="1">
      <alignment vertical="top" wrapText="1"/>
    </xf>
    <xf numFmtId="0" fontId="0" fillId="5" borderId="0" xfId="0" applyFill="1"/>
    <xf numFmtId="0" fontId="56" fillId="6" borderId="2" xfId="0" applyFont="1" applyFill="1" applyBorder="1" applyAlignment="1">
      <alignment horizontal="center" vertical="top" wrapText="1"/>
    </xf>
    <xf numFmtId="0" fontId="56" fillId="6" borderId="2" xfId="0" applyFont="1" applyFill="1" applyBorder="1" applyAlignment="1">
      <alignment vertical="top" wrapText="1"/>
    </xf>
    <xf numFmtId="0" fontId="0" fillId="6" borderId="0" xfId="0" applyFill="1"/>
    <xf numFmtId="0" fontId="56" fillId="2" borderId="2" xfId="0" applyFont="1" applyFill="1" applyBorder="1" applyAlignment="1">
      <alignment horizontal="center" vertical="top" wrapText="1"/>
    </xf>
    <xf numFmtId="0" fontId="56" fillId="2" borderId="2" xfId="0" applyFont="1" applyFill="1" applyBorder="1" applyAlignment="1">
      <alignment vertical="top" wrapText="1"/>
    </xf>
    <xf numFmtId="0" fontId="0" fillId="2" borderId="0" xfId="0" applyFill="1"/>
    <xf numFmtId="0" fontId="56" fillId="6" borderId="2" xfId="0" applyFont="1" applyFill="1" applyBorder="1" applyAlignment="1">
      <alignment vertical="justify" wrapText="1"/>
    </xf>
    <xf numFmtId="0" fontId="56" fillId="0" borderId="2" xfId="0" applyFont="1" applyBorder="1" applyAlignment="1">
      <alignment horizontal="center" vertical="top" wrapText="1"/>
    </xf>
    <xf numFmtId="0" fontId="56" fillId="0" borderId="2" xfId="0" applyFont="1" applyBorder="1" applyAlignment="1">
      <alignment vertical="justify" wrapText="1"/>
    </xf>
    <xf numFmtId="0" fontId="0" fillId="0" borderId="0" xfId="0" applyBorder="1"/>
    <xf numFmtId="0" fontId="56" fillId="0" borderId="0" xfId="0" applyFont="1" applyBorder="1" applyAlignment="1">
      <alignment vertical="justify" wrapText="1"/>
    </xf>
    <xf numFmtId="165" fontId="56" fillId="0" borderId="0" xfId="0" applyNumberFormat="1" applyFont="1" applyBorder="1" applyAlignment="1">
      <alignment horizontal="center" vertical="center" wrapText="1"/>
    </xf>
    <xf numFmtId="0" fontId="71" fillId="0" borderId="0" xfId="0" applyFont="1" applyAlignment="1">
      <alignment wrapText="1"/>
    </xf>
    <xf numFmtId="168" fontId="62" fillId="67" borderId="2" xfId="0" applyNumberFormat="1" applyFont="1" applyFill="1" applyBorder="1" applyAlignment="1">
      <alignment horizontal="center" vertical="center" wrapText="1"/>
    </xf>
    <xf numFmtId="168" fontId="62" fillId="5" borderId="2" xfId="0" applyNumberFormat="1" applyFont="1" applyFill="1" applyBorder="1" applyAlignment="1">
      <alignment horizontal="center" vertical="center" wrapText="1"/>
    </xf>
    <xf numFmtId="168" fontId="56" fillId="6" borderId="2" xfId="0" applyNumberFormat="1" applyFont="1" applyFill="1" applyBorder="1" applyAlignment="1">
      <alignment horizontal="center" vertical="center" wrapText="1"/>
    </xf>
    <xf numFmtId="168" fontId="56" fillId="2" borderId="2" xfId="0" applyNumberFormat="1" applyFont="1" applyFill="1" applyBorder="1" applyAlignment="1">
      <alignment horizontal="center" vertical="center" wrapText="1"/>
    </xf>
    <xf numFmtId="168" fontId="73" fillId="6" borderId="2" xfId="0" applyNumberFormat="1" applyFont="1" applyFill="1" applyBorder="1" applyAlignment="1">
      <alignment horizontal="center" vertical="center"/>
    </xf>
    <xf numFmtId="168" fontId="73" fillId="2" borderId="2" xfId="0" applyNumberFormat="1" applyFont="1" applyFill="1" applyBorder="1" applyAlignment="1">
      <alignment horizontal="center" vertical="center"/>
    </xf>
    <xf numFmtId="168" fontId="74" fillId="5" borderId="2" xfId="0" applyNumberFormat="1" applyFont="1" applyFill="1" applyBorder="1" applyAlignment="1">
      <alignment horizontal="center" vertical="center"/>
    </xf>
    <xf numFmtId="168" fontId="62" fillId="6" borderId="2" xfId="0" applyNumberFormat="1" applyFont="1" applyFill="1" applyBorder="1" applyAlignment="1">
      <alignment horizontal="center" vertical="center" wrapText="1"/>
    </xf>
    <xf numFmtId="168" fontId="74" fillId="6" borderId="2" xfId="0" applyNumberFormat="1" applyFont="1" applyFill="1" applyBorder="1" applyAlignment="1">
      <alignment horizontal="center" vertical="center"/>
    </xf>
    <xf numFmtId="168" fontId="56" fillId="0" borderId="2" xfId="0" applyNumberFormat="1" applyFont="1" applyBorder="1" applyAlignment="1">
      <alignment horizontal="center" vertical="center" wrapText="1"/>
    </xf>
    <xf numFmtId="168" fontId="73" fillId="0" borderId="2" xfId="0" applyNumberFormat="1" applyFont="1" applyBorder="1" applyAlignment="1">
      <alignment horizontal="center" vertical="center"/>
    </xf>
    <xf numFmtId="168" fontId="68" fillId="0" borderId="2" xfId="0" applyNumberFormat="1" applyFont="1" applyBorder="1" applyAlignment="1">
      <alignment horizontal="center" vertical="center"/>
    </xf>
    <xf numFmtId="0" fontId="56" fillId="0" borderId="2" xfId="663" applyFont="1" applyBorder="1" applyAlignment="1">
      <alignment horizontal="center" vertical="center"/>
    </xf>
    <xf numFmtId="0" fontId="62" fillId="71" borderId="2" xfId="663" applyFont="1" applyFill="1" applyBorder="1" applyAlignment="1">
      <alignment vertical="center" wrapText="1"/>
    </xf>
    <xf numFmtId="168" fontId="62" fillId="0" borderId="2" xfId="0" applyNumberFormat="1" applyFont="1" applyBorder="1" applyAlignment="1">
      <alignment horizontal="right" vertical="center" wrapText="1"/>
    </xf>
    <xf numFmtId="168" fontId="72" fillId="0" borderId="2" xfId="0" applyNumberFormat="1" applyFont="1" applyBorder="1" applyAlignment="1">
      <alignment horizontal="right" vertical="center" wrapText="1"/>
    </xf>
    <xf numFmtId="168" fontId="76" fillId="0" borderId="2" xfId="0" applyNumberFormat="1" applyFont="1" applyBorder="1" applyAlignment="1">
      <alignment horizontal="right" vertical="center" wrapText="1"/>
    </xf>
    <xf numFmtId="0" fontId="56" fillId="71" borderId="2" xfId="663" applyFont="1" applyFill="1" applyBorder="1" applyAlignment="1">
      <alignment horizontal="left" vertical="center" wrapText="1" indent="1"/>
    </xf>
    <xf numFmtId="168" fontId="62" fillId="71" borderId="2" xfId="663" applyNumberFormat="1" applyFont="1" applyFill="1" applyBorder="1" applyAlignment="1">
      <alignment horizontal="right" vertical="center" wrapText="1"/>
    </xf>
    <xf numFmtId="168" fontId="56" fillId="71" borderId="2" xfId="663" applyNumberFormat="1" applyFont="1" applyFill="1" applyBorder="1" applyAlignment="1">
      <alignment horizontal="right" vertical="center" wrapText="1"/>
    </xf>
    <xf numFmtId="168" fontId="56" fillId="2" borderId="2" xfId="0" applyNumberFormat="1" applyFont="1" applyFill="1" applyBorder="1" applyAlignment="1">
      <alignment horizontal="right" vertical="center" wrapText="1"/>
    </xf>
    <xf numFmtId="0" fontId="5" fillId="0" borderId="1" xfId="1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62" fillId="0" borderId="24" xfId="0" applyFont="1" applyBorder="1" applyAlignment="1">
      <alignment horizontal="center" vertical="center" wrapText="1"/>
    </xf>
    <xf numFmtId="168" fontId="69" fillId="0" borderId="2" xfId="0" applyNumberFormat="1" applyFont="1" applyBorder="1" applyAlignment="1">
      <alignment horizontal="center" vertical="center"/>
    </xf>
    <xf numFmtId="168" fontId="77" fillId="0" borderId="2" xfId="0" applyNumberFormat="1" applyFont="1" applyBorder="1" applyAlignment="1">
      <alignment horizontal="center" vertical="center"/>
    </xf>
    <xf numFmtId="168" fontId="78" fillId="0" borderId="2" xfId="0" applyNumberFormat="1" applyFont="1" applyBorder="1" applyAlignment="1">
      <alignment horizontal="center" vertical="center" wrapText="1"/>
    </xf>
    <xf numFmtId="0" fontId="78" fillId="0" borderId="2" xfId="0" applyFont="1" applyBorder="1" applyAlignment="1">
      <alignment vertical="justify" wrapText="1"/>
    </xf>
    <xf numFmtId="168" fontId="78" fillId="2" borderId="2" xfId="0" applyNumberFormat="1" applyFont="1" applyFill="1" applyBorder="1" applyAlignment="1">
      <alignment horizontal="center" vertical="center" wrapText="1"/>
    </xf>
    <xf numFmtId="168" fontId="77" fillId="2" borderId="2" xfId="0" applyNumberFormat="1" applyFont="1" applyFill="1" applyBorder="1" applyAlignment="1">
      <alignment horizontal="center" vertical="center"/>
    </xf>
    <xf numFmtId="0" fontId="79" fillId="0" borderId="2" xfId="0" applyFont="1" applyBorder="1" applyAlignment="1">
      <alignment wrapText="1"/>
    </xf>
    <xf numFmtId="168" fontId="0" fillId="2" borderId="0" xfId="0" applyNumberFormat="1" applyFill="1"/>
    <xf numFmtId="0" fontId="78" fillId="2" borderId="2" xfId="0" applyFont="1" applyFill="1" applyBorder="1" applyAlignment="1">
      <alignment vertical="justify" wrapText="1"/>
    </xf>
    <xf numFmtId="0" fontId="78" fillId="2" borderId="2" xfId="0" applyFont="1" applyFill="1" applyBorder="1" applyAlignment="1">
      <alignment horizontal="center" vertical="top" wrapText="1"/>
    </xf>
    <xf numFmtId="0" fontId="65" fillId="2" borderId="0" xfId="0" applyFont="1" applyFill="1"/>
    <xf numFmtId="0" fontId="56" fillId="67" borderId="2" xfId="663" applyFont="1" applyFill="1" applyBorder="1" applyAlignment="1">
      <alignment horizontal="center" vertical="center"/>
    </xf>
    <xf numFmtId="0" fontId="62" fillId="67" borderId="2" xfId="663" applyFont="1" applyFill="1" applyBorder="1" applyAlignment="1">
      <alignment vertical="center" wrapText="1"/>
    </xf>
    <xf numFmtId="168" fontId="62" fillId="67" borderId="2" xfId="0" applyNumberFormat="1" applyFont="1" applyFill="1" applyBorder="1" applyAlignment="1">
      <alignment horizontal="right" vertical="center" wrapText="1"/>
    </xf>
    <xf numFmtId="0" fontId="57" fillId="72" borderId="2" xfId="0" applyFont="1" applyFill="1" applyBorder="1"/>
    <xf numFmtId="49" fontId="5" fillId="72" borderId="2" xfId="1" applyNumberFormat="1" applyFont="1" applyFill="1" applyBorder="1" applyAlignment="1">
      <alignment horizontal="center" wrapText="1"/>
    </xf>
    <xf numFmtId="0" fontId="5" fillId="72" borderId="2" xfId="1" applyFont="1" applyFill="1" applyBorder="1" applyAlignment="1">
      <alignment wrapText="1"/>
    </xf>
    <xf numFmtId="168" fontId="5" fillId="72" borderId="2" xfId="1" applyNumberFormat="1" applyFont="1" applyFill="1" applyBorder="1" applyAlignment="1">
      <alignment horizontal="center" wrapText="1"/>
    </xf>
    <xf numFmtId="0" fontId="62" fillId="2" borderId="2" xfId="0" applyFont="1" applyFill="1" applyBorder="1" applyAlignment="1">
      <alignment vertical="justify" wrapText="1"/>
    </xf>
    <xf numFmtId="0" fontId="72" fillId="0" borderId="0" xfId="0" applyFont="1" applyBorder="1" applyAlignment="1">
      <alignment horizontal="center" vertical="center" wrapText="1"/>
    </xf>
    <xf numFmtId="0" fontId="78" fillId="0" borderId="2" xfId="0" applyFont="1" applyFill="1" applyBorder="1" applyAlignment="1">
      <alignment vertical="justify" wrapText="1"/>
    </xf>
    <xf numFmtId="0" fontId="62" fillId="0" borderId="2" xfId="0" applyFont="1" applyFill="1" applyBorder="1" applyAlignment="1">
      <alignment vertical="justify" wrapText="1"/>
    </xf>
    <xf numFmtId="0" fontId="80" fillId="0" borderId="0" xfId="0" applyFont="1"/>
    <xf numFmtId="168" fontId="80" fillId="0" borderId="0" xfId="0" applyNumberFormat="1" applyFont="1"/>
    <xf numFmtId="0" fontId="62" fillId="0" borderId="2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62" fillId="0" borderId="26" xfId="0" applyFont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top" wrapText="1"/>
    </xf>
    <xf numFmtId="0" fontId="56" fillId="2" borderId="0" xfId="1" applyFont="1" applyFill="1" applyAlignment="1">
      <alignment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81" fillId="2" borderId="2" xfId="0" applyFont="1" applyFill="1" applyBorder="1" applyAlignment="1">
      <alignment horizontal="center"/>
    </xf>
    <xf numFmtId="0" fontId="59" fillId="2" borderId="0" xfId="0" applyFont="1" applyFill="1"/>
    <xf numFmtId="49" fontId="5" fillId="72" borderId="2" xfId="1" applyNumberFormat="1" applyFont="1" applyFill="1" applyBorder="1" applyAlignment="1">
      <alignment horizontal="left" wrapText="1"/>
    </xf>
    <xf numFmtId="0" fontId="5" fillId="7" borderId="2" xfId="1" applyNumberFormat="1" applyFont="1" applyFill="1" applyBorder="1" applyAlignment="1">
      <alignment horizontal="left" vertical="top" wrapText="1"/>
    </xf>
    <xf numFmtId="165" fontId="5" fillId="6" borderId="2" xfId="1" applyNumberFormat="1" applyFont="1" applyFill="1" applyBorder="1" applyAlignment="1">
      <alignment horizontal="center" wrapText="1"/>
    </xf>
    <xf numFmtId="165" fontId="5" fillId="0" borderId="2" xfId="1" applyNumberFormat="1" applyFont="1" applyFill="1" applyBorder="1" applyAlignment="1">
      <alignment horizontal="center" wrapText="1"/>
    </xf>
    <xf numFmtId="165" fontId="5" fillId="69" borderId="2" xfId="1" applyNumberFormat="1" applyFont="1" applyFill="1" applyBorder="1" applyAlignment="1">
      <alignment horizontal="center" vertical="top" wrapText="1"/>
    </xf>
    <xf numFmtId="165" fontId="5" fillId="4" borderId="2" xfId="1" applyNumberFormat="1" applyFont="1" applyFill="1" applyBorder="1" applyAlignment="1">
      <alignment horizontal="center" wrapText="1"/>
    </xf>
    <xf numFmtId="165" fontId="5" fillId="5" borderId="2" xfId="1" applyNumberFormat="1" applyFont="1" applyFill="1" applyBorder="1" applyAlignment="1">
      <alignment horizontal="center" wrapText="1"/>
    </xf>
    <xf numFmtId="165" fontId="3" fillId="2" borderId="2" xfId="1" applyNumberFormat="1" applyFont="1" applyFill="1" applyBorder="1" applyAlignment="1">
      <alignment horizontal="center" wrapText="1"/>
    </xf>
    <xf numFmtId="165" fontId="5" fillId="2" borderId="2" xfId="1" applyNumberFormat="1" applyFont="1" applyFill="1" applyBorder="1" applyAlignment="1">
      <alignment horizontal="center" wrapText="1"/>
    </xf>
    <xf numFmtId="165" fontId="3" fillId="0" borderId="2" xfId="1" applyNumberFormat="1" applyFont="1" applyFill="1" applyBorder="1" applyAlignment="1">
      <alignment horizontal="center" wrapText="1"/>
    </xf>
    <xf numFmtId="165" fontId="3" fillId="2" borderId="2" xfId="1" applyNumberFormat="1" applyFont="1" applyFill="1" applyBorder="1" applyAlignment="1">
      <alignment horizontal="center"/>
    </xf>
    <xf numFmtId="165" fontId="5" fillId="66" borderId="2" xfId="1" applyNumberFormat="1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horizontal="center"/>
    </xf>
    <xf numFmtId="165" fontId="5" fillId="68" borderId="2" xfId="1" applyNumberFormat="1" applyFont="1" applyFill="1" applyBorder="1" applyAlignment="1">
      <alignment horizontal="center" vertical="top" wrapText="1"/>
    </xf>
    <xf numFmtId="165" fontId="5" fillId="66" borderId="2" xfId="1" applyNumberFormat="1" applyFont="1" applyFill="1" applyBorder="1" applyAlignment="1">
      <alignment horizontal="center" vertical="top" wrapText="1"/>
    </xf>
    <xf numFmtId="165" fontId="5" fillId="5" borderId="2" xfId="1" applyNumberFormat="1" applyFont="1" applyFill="1" applyBorder="1" applyAlignment="1">
      <alignment horizontal="center"/>
    </xf>
    <xf numFmtId="165" fontId="5" fillId="66" borderId="2" xfId="1" applyNumberFormat="1" applyFont="1" applyFill="1" applyBorder="1" applyAlignment="1">
      <alignment horizontal="center" wrapText="1"/>
    </xf>
    <xf numFmtId="165" fontId="5" fillId="7" borderId="2" xfId="1" applyNumberFormat="1" applyFont="1" applyFill="1" applyBorder="1" applyAlignment="1">
      <alignment horizontal="center" wrapText="1"/>
    </xf>
    <xf numFmtId="165" fontId="5" fillId="7" borderId="2" xfId="1" applyNumberFormat="1" applyFont="1" applyFill="1" applyBorder="1" applyAlignment="1">
      <alignment horizontal="center"/>
    </xf>
    <xf numFmtId="165" fontId="5" fillId="72" borderId="2" xfId="1" applyNumberFormat="1" applyFont="1" applyFill="1" applyBorder="1" applyAlignment="1">
      <alignment horizontal="center" wrapText="1"/>
    </xf>
    <xf numFmtId="165" fontId="5" fillId="69" borderId="2" xfId="1" applyNumberFormat="1" applyFont="1" applyFill="1" applyBorder="1" applyAlignment="1">
      <alignment horizontal="center" wrapText="1"/>
    </xf>
    <xf numFmtId="165" fontId="5" fillId="68" borderId="2" xfId="1" applyNumberFormat="1" applyFont="1" applyFill="1" applyBorder="1" applyAlignment="1">
      <alignment horizontal="center" wrapText="1"/>
    </xf>
    <xf numFmtId="165" fontId="81" fillId="2" borderId="2" xfId="0" applyNumberFormat="1" applyFont="1" applyFill="1" applyBorder="1" applyAlignment="1">
      <alignment horizontal="center"/>
    </xf>
    <xf numFmtId="165" fontId="5" fillId="7" borderId="2" xfId="1" applyNumberFormat="1" applyFont="1" applyFill="1" applyBorder="1" applyAlignment="1">
      <alignment horizontal="center" vertical="top" wrapText="1"/>
    </xf>
    <xf numFmtId="165" fontId="5" fillId="6" borderId="2" xfId="1" applyNumberFormat="1" applyFont="1" applyFill="1" applyBorder="1" applyAlignment="1">
      <alignment horizontal="center" vertical="top" wrapText="1"/>
    </xf>
    <xf numFmtId="165" fontId="3" fillId="0" borderId="2" xfId="1" applyNumberFormat="1" applyFont="1" applyFill="1" applyBorder="1" applyAlignment="1">
      <alignment horizontal="center" vertical="top" wrapText="1"/>
    </xf>
    <xf numFmtId="165" fontId="5" fillId="5" borderId="2" xfId="1" applyNumberFormat="1" applyFont="1" applyFill="1" applyBorder="1" applyAlignment="1">
      <alignment horizontal="center" vertical="top" wrapText="1"/>
    </xf>
    <xf numFmtId="165" fontId="5" fillId="0" borderId="2" xfId="1" applyNumberFormat="1" applyFont="1" applyFill="1" applyBorder="1" applyAlignment="1">
      <alignment horizontal="center" vertical="top" wrapText="1"/>
    </xf>
    <xf numFmtId="165" fontId="5" fillId="6" borderId="2" xfId="1" applyNumberFormat="1" applyFont="1" applyFill="1" applyBorder="1" applyAlignment="1">
      <alignment horizontal="center"/>
    </xf>
    <xf numFmtId="168" fontId="57" fillId="0" borderId="0" xfId="0" applyNumberFormat="1" applyFont="1"/>
    <xf numFmtId="0" fontId="62" fillId="2" borderId="2" xfId="0" applyFont="1" applyFill="1" applyBorder="1" applyAlignment="1">
      <alignment horizontal="center" vertical="top" wrapText="1"/>
    </xf>
    <xf numFmtId="168" fontId="62" fillId="2" borderId="2" xfId="0" applyNumberFormat="1" applyFont="1" applyFill="1" applyBorder="1" applyAlignment="1">
      <alignment horizontal="center" vertical="center" wrapText="1"/>
    </xf>
    <xf numFmtId="0" fontId="82" fillId="2" borderId="0" xfId="0" applyFont="1" applyFill="1"/>
    <xf numFmtId="0" fontId="83" fillId="0" borderId="0" xfId="388" applyNumberFormat="1" applyFont="1" applyFill="1" applyBorder="1" applyAlignment="1">
      <alignment horizontal="right" vertical="center"/>
    </xf>
    <xf numFmtId="0" fontId="84" fillId="0" borderId="0" xfId="388" applyNumberFormat="1" applyFont="1" applyFill="1" applyBorder="1" applyAlignment="1">
      <alignment horizontal="right" vertical="center"/>
    </xf>
    <xf numFmtId="0" fontId="84" fillId="0" borderId="0" xfId="388" applyFont="1" applyAlignment="1"/>
    <xf numFmtId="0" fontId="83" fillId="0" borderId="0" xfId="388" applyNumberFormat="1" applyFont="1" applyFill="1" applyBorder="1" applyAlignment="1">
      <alignment vertical="center"/>
    </xf>
    <xf numFmtId="0" fontId="48" fillId="0" borderId="0" xfId="388"/>
    <xf numFmtId="169" fontId="86" fillId="0" borderId="0" xfId="388" applyNumberFormat="1" applyFont="1" applyFill="1" applyBorder="1" applyAlignment="1">
      <alignment horizontal="right" vertical="center" wrapText="1"/>
    </xf>
    <xf numFmtId="49" fontId="89" fillId="0" borderId="29" xfId="388" applyNumberFormat="1" applyFont="1" applyFill="1" applyBorder="1" applyAlignment="1">
      <alignment horizontal="center" vertical="center"/>
    </xf>
    <xf numFmtId="49" fontId="89" fillId="0" borderId="28" xfId="388" applyNumberFormat="1" applyFont="1" applyFill="1" applyBorder="1" applyAlignment="1">
      <alignment horizontal="center" vertical="center"/>
    </xf>
    <xf numFmtId="0" fontId="90" fillId="0" borderId="2" xfId="388" applyFont="1" applyBorder="1" applyAlignment="1">
      <alignment horizontal="center"/>
    </xf>
    <xf numFmtId="49" fontId="91" fillId="6" borderId="30" xfId="388" applyNumberFormat="1" applyFont="1" applyFill="1" applyBorder="1" applyAlignment="1">
      <alignment horizontal="center" vertical="center" wrapText="1"/>
    </xf>
    <xf numFmtId="169" fontId="85" fillId="6" borderId="3" xfId="388" applyNumberFormat="1" applyFont="1" applyFill="1" applyBorder="1" applyAlignment="1">
      <alignment horizontal="justify" vertical="center" wrapText="1"/>
    </xf>
    <xf numFmtId="168" fontId="85" fillId="6" borderId="2" xfId="388" applyNumberFormat="1" applyFont="1" applyFill="1" applyBorder="1" applyAlignment="1">
      <alignment horizontal="center" vertical="center" wrapText="1"/>
    </xf>
    <xf numFmtId="165" fontId="85" fillId="6" borderId="2" xfId="388" applyNumberFormat="1" applyFont="1" applyFill="1" applyBorder="1" applyAlignment="1">
      <alignment horizontal="center" vertical="center" wrapText="1"/>
    </xf>
    <xf numFmtId="49" fontId="92" fillId="67" borderId="30" xfId="388" applyNumberFormat="1" applyFont="1" applyFill="1" applyBorder="1" applyAlignment="1">
      <alignment horizontal="center" vertical="center" wrapText="1"/>
    </xf>
    <xf numFmtId="169" fontId="92" fillId="67" borderId="3" xfId="388" applyNumberFormat="1" applyFont="1" applyFill="1" applyBorder="1" applyAlignment="1">
      <alignment horizontal="justify" vertical="center" wrapText="1"/>
    </xf>
    <xf numFmtId="168" fontId="92" fillId="67" borderId="2" xfId="388" applyNumberFormat="1" applyFont="1" applyFill="1" applyBorder="1" applyAlignment="1">
      <alignment horizontal="center" vertical="center" wrapText="1"/>
    </xf>
    <xf numFmtId="165" fontId="92" fillId="67" borderId="2" xfId="388" applyNumberFormat="1" applyFont="1" applyFill="1" applyBorder="1" applyAlignment="1">
      <alignment horizontal="center" vertical="center" wrapText="1"/>
    </xf>
    <xf numFmtId="49" fontId="85" fillId="0" borderId="30" xfId="388" applyNumberFormat="1" applyFont="1" applyFill="1" applyBorder="1" applyAlignment="1">
      <alignment horizontal="center" vertical="center" wrapText="1"/>
    </xf>
    <xf numFmtId="169" fontId="85" fillId="0" borderId="3" xfId="388" applyNumberFormat="1" applyFont="1" applyFill="1" applyBorder="1" applyAlignment="1">
      <alignment horizontal="justify" vertical="center" wrapText="1"/>
    </xf>
    <xf numFmtId="168" fontId="85" fillId="0" borderId="2" xfId="388" applyNumberFormat="1" applyFont="1" applyFill="1" applyBorder="1" applyAlignment="1">
      <alignment horizontal="center" vertical="center" wrapText="1"/>
    </xf>
    <xf numFmtId="165" fontId="85" fillId="0" borderId="2" xfId="388" applyNumberFormat="1" applyFont="1" applyFill="1" applyBorder="1" applyAlignment="1">
      <alignment horizontal="center" vertical="center" wrapText="1"/>
    </xf>
    <xf numFmtId="49" fontId="93" fillId="0" borderId="30" xfId="388" applyNumberFormat="1" applyFont="1" applyFill="1" applyBorder="1" applyAlignment="1">
      <alignment horizontal="center" vertical="center" wrapText="1"/>
    </xf>
    <xf numFmtId="169" fontId="93" fillId="0" borderId="3" xfId="388" applyNumberFormat="1" applyFont="1" applyFill="1" applyBorder="1" applyAlignment="1">
      <alignment horizontal="justify" vertical="center" wrapText="1"/>
    </xf>
    <xf numFmtId="168" fontId="93" fillId="0" borderId="2" xfId="388" applyNumberFormat="1" applyFont="1" applyFill="1" applyBorder="1" applyAlignment="1">
      <alignment horizontal="center" vertical="center" wrapText="1"/>
    </xf>
    <xf numFmtId="165" fontId="93" fillId="0" borderId="2" xfId="388" applyNumberFormat="1" applyFont="1" applyFill="1" applyBorder="1" applyAlignment="1">
      <alignment horizontal="center" vertical="center" wrapText="1"/>
    </xf>
    <xf numFmtId="0" fontId="65" fillId="0" borderId="0" xfId="0" applyFont="1"/>
    <xf numFmtId="49" fontId="92" fillId="0" borderId="30" xfId="388" applyNumberFormat="1" applyFont="1" applyFill="1" applyBorder="1" applyAlignment="1">
      <alignment horizontal="center" vertical="center" wrapText="1"/>
    </xf>
    <xf numFmtId="169" fontId="92" fillId="0" borderId="3" xfId="388" applyNumberFormat="1" applyFont="1" applyFill="1" applyBorder="1" applyAlignment="1">
      <alignment horizontal="justify" vertical="center" wrapText="1"/>
    </xf>
    <xf numFmtId="168" fontId="92" fillId="0" borderId="2" xfId="388" applyNumberFormat="1" applyFont="1" applyFill="1" applyBorder="1" applyAlignment="1">
      <alignment horizontal="center" vertical="center" wrapText="1"/>
    </xf>
    <xf numFmtId="165" fontId="92" fillId="0" borderId="2" xfId="388" applyNumberFormat="1" applyFont="1" applyFill="1" applyBorder="1" applyAlignment="1">
      <alignment horizontal="center" vertical="center" wrapText="1"/>
    </xf>
    <xf numFmtId="168" fontId="91" fillId="0" borderId="2" xfId="388" applyNumberFormat="1" applyFont="1" applyFill="1" applyBorder="1" applyAlignment="1">
      <alignment horizontal="center" vertical="center" wrapText="1"/>
    </xf>
    <xf numFmtId="165" fontId="91" fillId="0" borderId="2" xfId="388" applyNumberFormat="1" applyFont="1" applyFill="1" applyBorder="1" applyAlignment="1">
      <alignment horizontal="center" vertical="center" wrapText="1"/>
    </xf>
    <xf numFmtId="168" fontId="94" fillId="0" borderId="2" xfId="388" applyNumberFormat="1" applyFont="1" applyFill="1" applyBorder="1" applyAlignment="1">
      <alignment horizontal="center" vertical="center" wrapText="1"/>
    </xf>
    <xf numFmtId="165" fontId="94" fillId="0" borderId="2" xfId="388" applyNumberFormat="1" applyFont="1" applyFill="1" applyBorder="1" applyAlignment="1">
      <alignment horizontal="center" vertical="center" wrapText="1"/>
    </xf>
    <xf numFmtId="168" fontId="95" fillId="0" borderId="2" xfId="388" applyNumberFormat="1" applyFont="1" applyFill="1" applyBorder="1" applyAlignment="1">
      <alignment horizontal="center" vertical="center" wrapText="1"/>
    </xf>
    <xf numFmtId="165" fontId="95" fillId="0" borderId="2" xfId="388" applyNumberFormat="1" applyFont="1" applyFill="1" applyBorder="1" applyAlignment="1">
      <alignment horizontal="center" vertical="center" wrapText="1"/>
    </xf>
    <xf numFmtId="49" fontId="94" fillId="0" borderId="2" xfId="388" applyNumberFormat="1" applyFont="1" applyFill="1" applyBorder="1" applyAlignment="1">
      <alignment horizontal="center" vertical="center" wrapText="1"/>
    </xf>
    <xf numFmtId="169" fontId="94" fillId="0" borderId="2" xfId="388" applyNumberFormat="1" applyFont="1" applyFill="1" applyBorder="1" applyAlignment="1">
      <alignment horizontal="justify" vertical="center" wrapText="1"/>
    </xf>
    <xf numFmtId="49" fontId="95" fillId="0" borderId="2" xfId="388" applyNumberFormat="1" applyFont="1" applyFill="1" applyBorder="1" applyAlignment="1">
      <alignment horizontal="center" vertical="center" wrapText="1"/>
    </xf>
    <xf numFmtId="169" fontId="95" fillId="0" borderId="2" xfId="388" applyNumberFormat="1" applyFont="1" applyFill="1" applyBorder="1" applyAlignment="1">
      <alignment horizontal="justify" vertical="center" wrapText="1"/>
    </xf>
    <xf numFmtId="169" fontId="95" fillId="0" borderId="3" xfId="388" quotePrefix="1" applyNumberFormat="1" applyFont="1" applyFill="1" applyBorder="1" applyAlignment="1">
      <alignment horizontal="justify" vertical="center" wrapText="1"/>
    </xf>
    <xf numFmtId="49" fontId="94" fillId="0" borderId="30" xfId="388" applyNumberFormat="1" applyFont="1" applyFill="1" applyBorder="1" applyAlignment="1">
      <alignment horizontal="center" vertical="center" wrapText="1"/>
    </xf>
    <xf numFmtId="169" fontId="94" fillId="0" borderId="3" xfId="388" applyNumberFormat="1" applyFont="1" applyFill="1" applyBorder="1" applyAlignment="1">
      <alignment horizontal="justify" vertical="center" wrapText="1"/>
    </xf>
    <xf numFmtId="49" fontId="95" fillId="0" borderId="30" xfId="388" applyNumberFormat="1" applyFont="1" applyFill="1" applyBorder="1" applyAlignment="1">
      <alignment horizontal="center" vertical="center" wrapText="1"/>
    </xf>
    <xf numFmtId="169" fontId="95" fillId="0" borderId="3" xfId="388" applyNumberFormat="1" applyFont="1" applyFill="1" applyBorder="1" applyAlignment="1">
      <alignment horizontal="justify" vertical="center" wrapText="1"/>
    </xf>
    <xf numFmtId="49" fontId="92" fillId="0" borderId="2" xfId="388" applyNumberFormat="1" applyFont="1" applyFill="1" applyBorder="1" applyAlignment="1">
      <alignment horizontal="center" vertical="center" wrapText="1"/>
    </xf>
    <xf numFmtId="169" fontId="92" fillId="0" borderId="2" xfId="388" applyNumberFormat="1" applyFont="1" applyFill="1" applyBorder="1" applyAlignment="1">
      <alignment horizontal="justify" vertical="center" wrapText="1"/>
    </xf>
    <xf numFmtId="168" fontId="95" fillId="2" borderId="2" xfId="388" applyNumberFormat="1" applyFont="1" applyFill="1" applyBorder="1" applyAlignment="1">
      <alignment horizontal="center" vertical="center" wrapText="1"/>
    </xf>
    <xf numFmtId="165" fontId="95" fillId="2" borderId="2" xfId="388" applyNumberFormat="1" applyFont="1" applyFill="1" applyBorder="1" applyAlignment="1">
      <alignment horizontal="center" vertical="center" wrapText="1"/>
    </xf>
    <xf numFmtId="49" fontId="91" fillId="0" borderId="2" xfId="388" applyNumberFormat="1" applyFont="1" applyFill="1" applyBorder="1" applyAlignment="1">
      <alignment horizontal="center" vertical="center" wrapText="1"/>
    </xf>
    <xf numFmtId="169" fontId="91" fillId="0" borderId="2" xfId="388" applyNumberFormat="1" applyFont="1" applyFill="1" applyBorder="1" applyAlignment="1">
      <alignment horizontal="justify" vertical="center" wrapText="1"/>
    </xf>
    <xf numFmtId="165" fontId="91" fillId="2" borderId="2" xfId="3" applyNumberFormat="1" applyFont="1" applyFill="1" applyBorder="1" applyAlignment="1">
      <alignment horizontal="center" vertical="center" wrapText="1"/>
    </xf>
    <xf numFmtId="49" fontId="85" fillId="0" borderId="2" xfId="388" applyNumberFormat="1" applyFont="1" applyFill="1" applyBorder="1" applyAlignment="1">
      <alignment horizontal="center" vertical="center" wrapText="1"/>
    </xf>
    <xf numFmtId="169" fontId="85" fillId="0" borderId="2" xfId="388" applyNumberFormat="1" applyFont="1" applyFill="1" applyBorder="1" applyAlignment="1">
      <alignment horizontal="justify" vertical="center" wrapText="1"/>
    </xf>
    <xf numFmtId="0" fontId="82" fillId="0" borderId="0" xfId="0" applyFont="1"/>
    <xf numFmtId="49" fontId="92" fillId="0" borderId="24" xfId="388" applyNumberFormat="1" applyFont="1" applyFill="1" applyBorder="1" applyAlignment="1">
      <alignment horizontal="center" vertical="center" wrapText="1"/>
    </xf>
    <xf numFmtId="165" fontId="95" fillId="2" borderId="2" xfId="3" applyNumberFormat="1" applyFont="1" applyFill="1" applyBorder="1" applyAlignment="1">
      <alignment horizontal="center" vertical="center" wrapText="1"/>
    </xf>
    <xf numFmtId="49" fontId="85" fillId="6" borderId="30" xfId="388" applyNumberFormat="1" applyFont="1" applyFill="1" applyBorder="1" applyAlignment="1">
      <alignment horizontal="center" vertical="center" wrapText="1"/>
    </xf>
    <xf numFmtId="49" fontId="85" fillId="66" borderId="30" xfId="388" applyNumberFormat="1" applyFont="1" applyFill="1" applyBorder="1" applyAlignment="1">
      <alignment horizontal="center" vertical="center" wrapText="1"/>
    </xf>
    <xf numFmtId="169" fontId="85" fillId="66" borderId="3" xfId="388" applyNumberFormat="1" applyFont="1" applyFill="1" applyBorder="1" applyAlignment="1">
      <alignment horizontal="justify" vertical="center" wrapText="1"/>
    </xf>
    <xf numFmtId="168" fontId="85" fillId="66" borderId="2" xfId="388" applyNumberFormat="1" applyFont="1" applyFill="1" applyBorder="1" applyAlignment="1">
      <alignment horizontal="center" vertical="center" wrapText="1"/>
    </xf>
    <xf numFmtId="165" fontId="85" fillId="66" borderId="2" xfId="388" applyNumberFormat="1" applyFont="1" applyFill="1" applyBorder="1" applyAlignment="1">
      <alignment horizontal="center" vertical="center" wrapText="1"/>
    </xf>
    <xf numFmtId="49" fontId="92" fillId="67" borderId="30" xfId="0" applyNumberFormat="1" applyFont="1" applyFill="1" applyBorder="1" applyAlignment="1">
      <alignment horizontal="center" vertical="center" wrapText="1"/>
    </xf>
    <xf numFmtId="168" fontId="95" fillId="67" borderId="2" xfId="388" applyNumberFormat="1" applyFont="1" applyFill="1" applyBorder="1" applyAlignment="1">
      <alignment horizontal="center" vertical="center" wrapText="1"/>
    </xf>
    <xf numFmtId="165" fontId="95" fillId="67" borderId="2" xfId="388" applyNumberFormat="1" applyFont="1" applyFill="1" applyBorder="1" applyAlignment="1">
      <alignment horizontal="center" vertical="center" wrapText="1"/>
    </xf>
    <xf numFmtId="49" fontId="85" fillId="2" borderId="30" xfId="388" applyNumberFormat="1" applyFont="1" applyFill="1" applyBorder="1" applyAlignment="1">
      <alignment horizontal="center" vertical="center" wrapText="1"/>
    </xf>
    <xf numFmtId="169" fontId="85" fillId="2" borderId="3" xfId="388" applyNumberFormat="1" applyFont="1" applyFill="1" applyBorder="1" applyAlignment="1">
      <alignment horizontal="justify" vertical="center" wrapText="1"/>
    </xf>
    <xf numFmtId="168" fontId="91" fillId="2" borderId="2" xfId="3" applyNumberFormat="1" applyFont="1" applyFill="1" applyBorder="1" applyAlignment="1">
      <alignment horizontal="center" vertical="center" wrapText="1"/>
    </xf>
    <xf numFmtId="169" fontId="91" fillId="2" borderId="3" xfId="388" applyNumberFormat="1" applyFont="1" applyFill="1" applyBorder="1" applyAlignment="1">
      <alignment horizontal="justify" vertical="center" wrapText="1"/>
    </xf>
    <xf numFmtId="169" fontId="95" fillId="2" borderId="3" xfId="388" applyNumberFormat="1" applyFont="1" applyFill="1" applyBorder="1" applyAlignment="1">
      <alignment horizontal="justify" vertical="center" wrapText="1"/>
    </xf>
    <xf numFmtId="168" fontId="95" fillId="2" borderId="2" xfId="3" applyNumberFormat="1" applyFont="1" applyFill="1" applyBorder="1" applyAlignment="1">
      <alignment horizontal="center" vertical="center" wrapText="1"/>
    </xf>
    <xf numFmtId="49" fontId="87" fillId="0" borderId="24" xfId="388" applyNumberFormat="1" applyFont="1" applyFill="1" applyBorder="1" applyAlignment="1">
      <alignment horizontal="center" vertical="center" wrapText="1"/>
    </xf>
    <xf numFmtId="49" fontId="91" fillId="67" borderId="30" xfId="388" applyNumberFormat="1" applyFont="1" applyFill="1" applyBorder="1" applyAlignment="1">
      <alignment horizontal="center" vertical="center" wrapText="1"/>
    </xf>
    <xf numFmtId="169" fontId="91" fillId="67" borderId="3" xfId="388" applyNumberFormat="1" applyFont="1" applyFill="1" applyBorder="1" applyAlignment="1">
      <alignment horizontal="justify" vertical="center" wrapText="1"/>
    </xf>
    <xf numFmtId="168" fontId="91" fillId="67" borderId="2" xfId="388" applyNumberFormat="1" applyFont="1" applyFill="1" applyBorder="1" applyAlignment="1">
      <alignment horizontal="center" vertical="center" wrapText="1"/>
    </xf>
    <xf numFmtId="165" fontId="91" fillId="67" borderId="2" xfId="388" applyNumberFormat="1" applyFont="1" applyFill="1" applyBorder="1" applyAlignment="1">
      <alignment horizontal="center" vertical="center" wrapText="1"/>
    </xf>
    <xf numFmtId="169" fontId="62" fillId="2" borderId="2" xfId="0" applyNumberFormat="1" applyFont="1" applyFill="1" applyBorder="1" applyAlignment="1">
      <alignment horizontal="justify" vertical="center" wrapText="1"/>
    </xf>
    <xf numFmtId="0" fontId="0" fillId="0" borderId="0" xfId="0" applyFill="1"/>
    <xf numFmtId="0" fontId="96" fillId="2" borderId="3" xfId="0" applyFont="1" applyFill="1" applyBorder="1" applyAlignment="1">
      <alignment wrapText="1"/>
    </xf>
    <xf numFmtId="169" fontId="86" fillId="2" borderId="2" xfId="0" applyNumberFormat="1" applyFont="1" applyFill="1" applyBorder="1" applyAlignment="1">
      <alignment horizontal="justify" vertical="center" wrapText="1"/>
    </xf>
    <xf numFmtId="169" fontId="56" fillId="2" borderId="2" xfId="0" applyNumberFormat="1" applyFont="1" applyFill="1" applyBorder="1" applyAlignment="1">
      <alignment horizontal="justify" vertical="center" wrapText="1"/>
    </xf>
    <xf numFmtId="0" fontId="97" fillId="2" borderId="2" xfId="0" applyFont="1" applyFill="1" applyBorder="1" applyAlignment="1">
      <alignment horizontal="center" vertical="center" wrapText="1"/>
    </xf>
    <xf numFmtId="0" fontId="97" fillId="2" borderId="2" xfId="0" applyFont="1" applyFill="1" applyBorder="1" applyAlignment="1">
      <alignment vertical="center" wrapText="1"/>
    </xf>
    <xf numFmtId="168" fontId="91" fillId="2" borderId="2" xfId="388" applyNumberFormat="1" applyFont="1" applyFill="1" applyBorder="1" applyAlignment="1">
      <alignment horizontal="center" vertical="center" wrapText="1"/>
    </xf>
    <xf numFmtId="165" fontId="91" fillId="2" borderId="2" xfId="388" applyNumberFormat="1" applyFont="1" applyFill="1" applyBorder="1" applyAlignment="1">
      <alignment horizontal="center" vertical="center" wrapText="1"/>
    </xf>
    <xf numFmtId="0" fontId="96" fillId="2" borderId="2" xfId="0" applyFont="1" applyFill="1" applyBorder="1" applyAlignment="1">
      <alignment horizontal="center" vertical="center" wrapText="1"/>
    </xf>
    <xf numFmtId="0" fontId="66" fillId="2" borderId="2" xfId="0" applyFont="1" applyFill="1" applyBorder="1" applyAlignment="1">
      <alignment vertical="center" wrapText="1"/>
    </xf>
    <xf numFmtId="0" fontId="97" fillId="2" borderId="2" xfId="0" applyFont="1" applyFill="1" applyBorder="1" applyAlignment="1">
      <alignment wrapText="1"/>
    </xf>
    <xf numFmtId="0" fontId="97" fillId="2" borderId="30" xfId="0" applyFont="1" applyFill="1" applyBorder="1" applyAlignment="1">
      <alignment horizontal="center" vertical="center" wrapText="1"/>
    </xf>
    <xf numFmtId="0" fontId="97" fillId="2" borderId="3" xfId="0" applyFont="1" applyFill="1" applyBorder="1" applyAlignment="1">
      <alignment vertical="center" wrapText="1"/>
    </xf>
    <xf numFmtId="0" fontId="96" fillId="2" borderId="30" xfId="0" applyFont="1" applyFill="1" applyBorder="1" applyAlignment="1">
      <alignment horizontal="center" vertical="center" wrapText="1"/>
    </xf>
    <xf numFmtId="0" fontId="96" fillId="2" borderId="3" xfId="0" applyFont="1" applyFill="1" applyBorder="1" applyAlignment="1">
      <alignment vertical="center" wrapText="1"/>
    </xf>
    <xf numFmtId="168" fontId="92" fillId="2" borderId="2" xfId="388" applyNumberFormat="1" applyFont="1" applyFill="1" applyBorder="1" applyAlignment="1">
      <alignment horizontal="center" vertical="center" wrapText="1"/>
    </xf>
    <xf numFmtId="165" fontId="92" fillId="2" borderId="2" xfId="388" applyNumberFormat="1" applyFont="1" applyFill="1" applyBorder="1" applyAlignment="1">
      <alignment horizontal="center" vertical="center" wrapText="1"/>
    </xf>
    <xf numFmtId="0" fontId="0" fillId="0" borderId="0" xfId="0" applyFont="1"/>
    <xf numFmtId="168" fontId="85" fillId="2" borderId="2" xfId="388" applyNumberFormat="1" applyFont="1" applyFill="1" applyBorder="1" applyAlignment="1">
      <alignment horizontal="center" vertical="center" wrapText="1"/>
    </xf>
    <xf numFmtId="165" fontId="85" fillId="2" borderId="2" xfId="388" applyNumberFormat="1" applyFont="1" applyFill="1" applyBorder="1" applyAlignment="1">
      <alignment horizontal="center" vertical="center" wrapText="1"/>
    </xf>
    <xf numFmtId="169" fontId="86" fillId="2" borderId="2" xfId="388" applyNumberFormat="1" applyFont="1" applyFill="1" applyBorder="1" applyAlignment="1">
      <alignment horizontal="justify" vertical="center" wrapText="1"/>
    </xf>
    <xf numFmtId="0" fontId="66" fillId="2" borderId="2" xfId="0" applyFont="1" applyFill="1" applyBorder="1" applyAlignment="1">
      <alignment wrapText="1"/>
    </xf>
    <xf numFmtId="49" fontId="91" fillId="2" borderId="30" xfId="0" applyNumberFormat="1" applyFont="1" applyFill="1" applyBorder="1" applyAlignment="1">
      <alignment horizontal="center" vertical="center" wrapText="1"/>
    </xf>
    <xf numFmtId="169" fontId="91" fillId="2" borderId="3" xfId="0" applyNumberFormat="1" applyFont="1" applyFill="1" applyBorder="1" applyAlignment="1">
      <alignment horizontal="justify" vertical="center" wrapText="1"/>
    </xf>
    <xf numFmtId="49" fontId="92" fillId="2" borderId="30" xfId="0" applyNumberFormat="1" applyFont="1" applyFill="1" applyBorder="1" applyAlignment="1">
      <alignment horizontal="center" vertical="center" wrapText="1"/>
    </xf>
    <xf numFmtId="169" fontId="92" fillId="2" borderId="3" xfId="0" applyNumberFormat="1" applyFont="1" applyFill="1" applyBorder="1" applyAlignment="1">
      <alignment horizontal="justify" vertical="center" wrapText="1"/>
    </xf>
    <xf numFmtId="49" fontId="92" fillId="2" borderId="30" xfId="388" applyNumberFormat="1" applyFont="1" applyFill="1" applyBorder="1" applyAlignment="1">
      <alignment horizontal="center" vertical="center" wrapText="1"/>
    </xf>
    <xf numFmtId="169" fontId="56" fillId="2" borderId="3" xfId="0" applyNumberFormat="1" applyFont="1" applyFill="1" applyBorder="1" applyAlignment="1">
      <alignment horizontal="justify" vertical="center" wrapText="1"/>
    </xf>
    <xf numFmtId="169" fontId="91" fillId="67" borderId="3" xfId="388" applyNumberFormat="1" applyFont="1" applyFill="1" applyBorder="1" applyAlignment="1">
      <alignment vertical="justify" wrapText="1"/>
    </xf>
    <xf numFmtId="49" fontId="91" fillId="2" borderId="30" xfId="388" applyNumberFormat="1" applyFont="1" applyFill="1" applyBorder="1" applyAlignment="1">
      <alignment horizontal="center" vertical="center" wrapText="1"/>
    </xf>
    <xf numFmtId="169" fontId="91" fillId="2" borderId="3" xfId="388" applyNumberFormat="1" applyFont="1" applyFill="1" applyBorder="1" applyAlignment="1">
      <alignment vertical="justify" wrapText="1"/>
    </xf>
    <xf numFmtId="169" fontId="92" fillId="2" borderId="3" xfId="388" applyNumberFormat="1" applyFont="1" applyFill="1" applyBorder="1" applyAlignment="1">
      <alignment horizontal="justify" vertical="center" wrapText="1"/>
    </xf>
    <xf numFmtId="0" fontId="66" fillId="0" borderId="2" xfId="0" applyFont="1" applyBorder="1" applyAlignment="1">
      <alignment wrapText="1"/>
    </xf>
    <xf numFmtId="0" fontId="97" fillId="0" borderId="3" xfId="0" applyFont="1" applyBorder="1" applyAlignment="1">
      <alignment wrapText="1"/>
    </xf>
    <xf numFmtId="49" fontId="85" fillId="2" borderId="30" xfId="0" applyNumberFormat="1" applyFont="1" applyFill="1" applyBorder="1" applyAlignment="1">
      <alignment horizontal="center" vertical="center" wrapText="1"/>
    </xf>
    <xf numFmtId="169" fontId="85" fillId="2" borderId="3" xfId="0" applyNumberFormat="1" applyFont="1" applyFill="1" applyBorder="1" applyAlignment="1">
      <alignment horizontal="justify" vertical="center" wrapText="1"/>
    </xf>
    <xf numFmtId="169" fontId="91" fillId="67" borderId="3" xfId="0" applyNumberFormat="1" applyFont="1" applyFill="1" applyBorder="1" applyAlignment="1">
      <alignment horizontal="justify" vertical="center" wrapText="1"/>
    </xf>
    <xf numFmtId="49" fontId="91" fillId="2" borderId="2" xfId="0" applyNumberFormat="1" applyFont="1" applyFill="1" applyBorder="1" applyAlignment="1">
      <alignment horizontal="center" vertical="center" wrapText="1"/>
    </xf>
    <xf numFmtId="49" fontId="92" fillId="2" borderId="31" xfId="388" applyNumberFormat="1" applyFont="1" applyFill="1" applyBorder="1" applyAlignment="1">
      <alignment horizontal="center" vertical="center" wrapText="1"/>
    </xf>
    <xf numFmtId="49" fontId="92" fillId="2" borderId="27" xfId="388" applyNumberFormat="1" applyFont="1" applyFill="1" applyBorder="1" applyAlignment="1">
      <alignment horizontal="center" vertical="center" wrapText="1"/>
    </xf>
    <xf numFmtId="49" fontId="85" fillId="72" borderId="2" xfId="388" applyNumberFormat="1" applyFont="1" applyFill="1" applyBorder="1" applyAlignment="1">
      <alignment horizontal="center" vertical="center" wrapText="1"/>
    </xf>
    <xf numFmtId="169" fontId="85" fillId="72" borderId="2" xfId="388" applyNumberFormat="1" applyFont="1" applyFill="1" applyBorder="1" applyAlignment="1">
      <alignment horizontal="justify" vertical="center" wrapText="1"/>
    </xf>
    <xf numFmtId="168" fontId="91" fillId="72" borderId="2" xfId="3" applyNumberFormat="1" applyFont="1" applyFill="1" applyBorder="1" applyAlignment="1">
      <alignment horizontal="center" vertical="center" wrapText="1"/>
    </xf>
    <xf numFmtId="165" fontId="91" fillId="72" borderId="2" xfId="3" applyNumberFormat="1" applyFont="1" applyFill="1" applyBorder="1" applyAlignment="1">
      <alignment horizontal="center" vertical="center" wrapText="1"/>
    </xf>
    <xf numFmtId="0" fontId="95" fillId="2" borderId="2" xfId="339" applyFont="1" applyFill="1" applyBorder="1" applyAlignment="1">
      <alignment vertical="center"/>
    </xf>
    <xf numFmtId="49" fontId="92" fillId="2" borderId="2" xfId="388" applyNumberFormat="1" applyFont="1" applyFill="1" applyBorder="1" applyAlignment="1">
      <alignment horizontal="center" vertical="center" wrapText="1"/>
    </xf>
    <xf numFmtId="49" fontId="92" fillId="2" borderId="32" xfId="388" applyNumberFormat="1" applyFont="1" applyFill="1" applyBorder="1" applyAlignment="1">
      <alignment horizontal="center" vertical="center" wrapText="1"/>
    </xf>
    <xf numFmtId="169" fontId="91" fillId="2" borderId="33" xfId="388" applyNumberFormat="1" applyFont="1" applyFill="1" applyBorder="1" applyAlignment="1">
      <alignment horizontal="justify" vertical="center" wrapText="1"/>
    </xf>
    <xf numFmtId="168" fontId="56" fillId="0" borderId="2" xfId="0" applyNumberFormat="1" applyFont="1" applyBorder="1" applyAlignment="1">
      <alignment horizontal="right" vertical="center" wrapText="1"/>
    </xf>
    <xf numFmtId="0" fontId="72" fillId="0" borderId="0" xfId="0" applyFont="1" applyBorder="1" applyAlignment="1">
      <alignment vertical="center"/>
    </xf>
    <xf numFmtId="168" fontId="98" fillId="0" borderId="0" xfId="0" applyNumberFormat="1" applyFont="1" applyBorder="1" applyAlignment="1">
      <alignment horizontal="center" vertical="center"/>
    </xf>
    <xf numFmtId="2" fontId="68" fillId="0" borderId="2" xfId="0" applyNumberFormat="1" applyFont="1" applyBorder="1" applyAlignment="1">
      <alignment horizontal="right"/>
    </xf>
    <xf numFmtId="2" fontId="68" fillId="0" borderId="2" xfId="0" applyNumberFormat="1" applyFont="1" applyBorder="1"/>
    <xf numFmtId="170" fontId="81" fillId="2" borderId="2" xfId="0" applyNumberFormat="1" applyFont="1" applyFill="1" applyBorder="1" applyAlignment="1">
      <alignment horizontal="center"/>
    </xf>
    <xf numFmtId="170" fontId="5" fillId="72" borderId="2" xfId="1" applyNumberFormat="1" applyFont="1" applyFill="1" applyBorder="1" applyAlignment="1">
      <alignment horizontal="center" wrapText="1"/>
    </xf>
    <xf numFmtId="170" fontId="5" fillId="7" borderId="2" xfId="1" applyNumberFormat="1" applyFont="1" applyFill="1" applyBorder="1" applyAlignment="1">
      <alignment horizontal="center" vertical="top" wrapText="1"/>
    </xf>
    <xf numFmtId="168" fontId="3" fillId="7" borderId="2" xfId="1" applyNumberFormat="1" applyFont="1" applyFill="1" applyBorder="1" applyAlignment="1">
      <alignment horizontal="center" wrapText="1"/>
    </xf>
    <xf numFmtId="165" fontId="3" fillId="7" borderId="2" xfId="1" applyNumberFormat="1" applyFont="1" applyFill="1" applyBorder="1" applyAlignment="1">
      <alignment horizontal="center" wrapText="1"/>
    </xf>
    <xf numFmtId="168" fontId="66" fillId="0" borderId="2" xfId="0" applyNumberFormat="1" applyFont="1" applyBorder="1" applyAlignment="1">
      <alignment horizontal="center" vertical="center"/>
    </xf>
    <xf numFmtId="168" fontId="72" fillId="0" borderId="0" xfId="0" applyNumberFormat="1" applyFont="1" applyBorder="1" applyAlignment="1">
      <alignment horizontal="center" vertical="center" wrapText="1"/>
    </xf>
    <xf numFmtId="0" fontId="85" fillId="0" borderId="0" xfId="388" applyNumberFormat="1" applyFont="1" applyFill="1" applyBorder="1" applyAlignment="1">
      <alignment horizontal="center" vertical="center" wrapText="1"/>
    </xf>
    <xf numFmtId="49" fontId="87" fillId="0" borderId="2" xfId="388" applyNumberFormat="1" applyFont="1" applyFill="1" applyBorder="1" applyAlignment="1">
      <alignment horizontal="center" vertical="center" wrapText="1"/>
    </xf>
    <xf numFmtId="0" fontId="5" fillId="0" borderId="0" xfId="388" applyFont="1" applyAlignment="1">
      <alignment horizontal="left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/>
    </xf>
    <xf numFmtId="0" fontId="84" fillId="0" borderId="0" xfId="388" applyFont="1" applyBorder="1" applyAlignment="1">
      <alignment horizontal="center" vertical="center"/>
    </xf>
    <xf numFmtId="0" fontId="84" fillId="0" borderId="0" xfId="388" applyFont="1" applyBorder="1" applyAlignment="1">
      <alignment horizontal="center" vertical="center" wrapText="1"/>
    </xf>
    <xf numFmtId="0" fontId="90" fillId="0" borderId="0" xfId="388" applyFont="1" applyBorder="1" applyAlignment="1">
      <alignment horizontal="center"/>
    </xf>
    <xf numFmtId="165" fontId="85" fillId="6" borderId="0" xfId="388" applyNumberFormat="1" applyFont="1" applyFill="1" applyBorder="1" applyAlignment="1">
      <alignment horizontal="right" wrapText="1"/>
    </xf>
    <xf numFmtId="165" fontId="92" fillId="67" borderId="0" xfId="388" applyNumberFormat="1" applyFont="1" applyFill="1" applyBorder="1" applyAlignment="1">
      <alignment horizontal="right" wrapText="1"/>
    </xf>
    <xf numFmtId="165" fontId="85" fillId="0" borderId="0" xfId="388" applyNumberFormat="1" applyFont="1" applyFill="1" applyBorder="1" applyAlignment="1">
      <alignment horizontal="right" wrapText="1"/>
    </xf>
    <xf numFmtId="165" fontId="93" fillId="0" borderId="0" xfId="388" applyNumberFormat="1" applyFont="1" applyFill="1" applyBorder="1" applyAlignment="1">
      <alignment horizontal="right" wrapText="1"/>
    </xf>
    <xf numFmtId="165" fontId="92" fillId="0" borderId="0" xfId="388" applyNumberFormat="1" applyFont="1" applyFill="1" applyBorder="1" applyAlignment="1">
      <alignment horizontal="right" wrapText="1"/>
    </xf>
    <xf numFmtId="165" fontId="100" fillId="0" borderId="0" xfId="388" applyNumberFormat="1" applyFont="1" applyFill="1" applyBorder="1" applyAlignment="1">
      <alignment horizontal="right" wrapText="1"/>
    </xf>
    <xf numFmtId="165" fontId="94" fillId="0" borderId="0" xfId="388" applyNumberFormat="1" applyFont="1" applyFill="1" applyBorder="1" applyAlignment="1">
      <alignment horizontal="right" wrapText="1"/>
    </xf>
    <xf numFmtId="165" fontId="95" fillId="0" borderId="0" xfId="388" applyNumberFormat="1" applyFont="1" applyFill="1" applyBorder="1" applyAlignment="1">
      <alignment horizontal="right" wrapText="1"/>
    </xf>
    <xf numFmtId="165" fontId="95" fillId="2" borderId="0" xfId="388" applyNumberFormat="1" applyFont="1" applyFill="1" applyBorder="1" applyAlignment="1">
      <alignment horizontal="right" wrapText="1"/>
    </xf>
    <xf numFmtId="165" fontId="85" fillId="66" borderId="0" xfId="388" applyNumberFormat="1" applyFont="1" applyFill="1" applyBorder="1" applyAlignment="1">
      <alignment horizontal="right" wrapText="1"/>
    </xf>
    <xf numFmtId="165" fontId="95" fillId="67" borderId="0" xfId="388" applyNumberFormat="1" applyFont="1" applyFill="1" applyBorder="1" applyAlignment="1">
      <alignment horizontal="right" wrapText="1"/>
    </xf>
    <xf numFmtId="165" fontId="91" fillId="2" borderId="0" xfId="3" applyNumberFormat="1" applyFont="1" applyFill="1" applyBorder="1" applyAlignment="1">
      <alignment horizontal="right" vertical="center" wrapText="1"/>
    </xf>
    <xf numFmtId="165" fontId="95" fillId="2" borderId="0" xfId="3" applyNumberFormat="1" applyFont="1" applyFill="1" applyBorder="1" applyAlignment="1">
      <alignment horizontal="right" vertical="center" wrapText="1"/>
    </xf>
    <xf numFmtId="165" fontId="91" fillId="2" borderId="0" xfId="388" applyNumberFormat="1" applyFont="1" applyFill="1" applyBorder="1" applyAlignment="1">
      <alignment horizontal="right" wrapText="1"/>
    </xf>
    <xf numFmtId="165" fontId="92" fillId="2" borderId="0" xfId="388" applyNumberFormat="1" applyFont="1" applyFill="1" applyBorder="1" applyAlignment="1">
      <alignment horizontal="right" wrapText="1"/>
    </xf>
    <xf numFmtId="165" fontId="85" fillId="2" borderId="0" xfId="388" applyNumberFormat="1" applyFont="1" applyFill="1" applyBorder="1" applyAlignment="1">
      <alignment horizontal="right" wrapText="1"/>
    </xf>
    <xf numFmtId="165" fontId="101" fillId="2" borderId="0" xfId="3" applyNumberFormat="1" applyFont="1" applyFill="1" applyBorder="1" applyAlignment="1">
      <alignment horizontal="right" vertical="center" wrapText="1"/>
    </xf>
    <xf numFmtId="0" fontId="99" fillId="0" borderId="0" xfId="0" applyFont="1"/>
    <xf numFmtId="0" fontId="56" fillId="0" borderId="0" xfId="388" applyFont="1" applyAlignment="1">
      <alignment horizontal="right"/>
    </xf>
    <xf numFmtId="0" fontId="56" fillId="0" borderId="0" xfId="388" applyFont="1" applyAlignment="1"/>
    <xf numFmtId="0" fontId="56" fillId="0" borderId="0" xfId="1" applyFont="1" applyAlignment="1"/>
    <xf numFmtId="0" fontId="56" fillId="0" borderId="0" xfId="388" applyFont="1" applyAlignment="1">
      <alignment horizontal="center"/>
    </xf>
    <xf numFmtId="0" fontId="56" fillId="2" borderId="0" xfId="1" applyFont="1" applyFill="1" applyAlignment="1">
      <alignment horizontal="center" vertical="center" wrapText="1"/>
    </xf>
    <xf numFmtId="0" fontId="56" fillId="0" borderId="0" xfId="1" applyFont="1" applyAlignment="1">
      <alignment horizontal="center"/>
    </xf>
    <xf numFmtId="0" fontId="88" fillId="0" borderId="2" xfId="388" applyFont="1" applyBorder="1" applyAlignment="1">
      <alignment horizontal="center" vertical="center" wrapText="1"/>
    </xf>
    <xf numFmtId="0" fontId="85" fillId="0" borderId="0" xfId="388" applyNumberFormat="1" applyFont="1" applyFill="1" applyBorder="1" applyAlignment="1">
      <alignment horizontal="center" vertical="center" wrapText="1"/>
    </xf>
    <xf numFmtId="49" fontId="87" fillId="0" borderId="2" xfId="388" applyNumberFormat="1" applyFont="1" applyFill="1" applyBorder="1" applyAlignment="1">
      <alignment horizontal="center" vertical="center" wrapText="1"/>
    </xf>
    <xf numFmtId="0" fontId="84" fillId="0" borderId="2" xfId="388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68" fillId="0" borderId="1" xfId="0" applyFont="1" applyBorder="1" applyAlignment="1">
      <alignment horizontal="right"/>
    </xf>
    <xf numFmtId="0" fontId="62" fillId="0" borderId="0" xfId="663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 wrapText="1"/>
    </xf>
    <xf numFmtId="0" fontId="62" fillId="0" borderId="23" xfId="0" applyFont="1" applyBorder="1" applyAlignment="1">
      <alignment horizontal="center" vertical="center" wrapText="1"/>
    </xf>
    <xf numFmtId="0" fontId="62" fillId="0" borderId="24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62" fillId="0" borderId="21" xfId="0" applyFont="1" applyBorder="1" applyAlignment="1">
      <alignment horizontal="center" vertical="center" wrapText="1"/>
    </xf>
    <xf numFmtId="0" fontId="62" fillId="0" borderId="22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66" fillId="0" borderId="0" xfId="0" applyFont="1" applyAlignment="1">
      <alignment horizontal="left"/>
    </xf>
    <xf numFmtId="0" fontId="62" fillId="0" borderId="26" xfId="0" applyFont="1" applyBorder="1" applyAlignment="1">
      <alignment horizontal="center" vertical="center" wrapText="1"/>
    </xf>
    <xf numFmtId="0" fontId="62" fillId="0" borderId="25" xfId="0" applyFont="1" applyBorder="1" applyAlignment="1">
      <alignment horizontal="center" vertical="center" wrapText="1"/>
    </xf>
    <xf numFmtId="0" fontId="62" fillId="0" borderId="27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left" vertical="center" wrapText="1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3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2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663"/>
    <cellStyle name="Обычный 30" xfId="561"/>
    <cellStyle name="Обычный 30 2" xfId="562"/>
    <cellStyle name="Обычный 31" xfId="563"/>
    <cellStyle name="Обычный 32" xfId="564"/>
    <cellStyle name="Обычный 4" xfId="565"/>
    <cellStyle name="Обычный 4 2" xfId="566"/>
    <cellStyle name="Обычный 4 3" xfId="567"/>
    <cellStyle name="Обычный 4 3 2" xfId="568"/>
    <cellStyle name="Обычный 4 3 2 2" xfId="569"/>
    <cellStyle name="Обычный 4 3 2 2 2" xfId="570"/>
    <cellStyle name="Обычный 4 3 2 2 2 2" xfId="571"/>
    <cellStyle name="Обычный 4 3 2 2 2 2 2" xfId="572"/>
    <cellStyle name="Обычный 4 3 2 2 2 2 2 2" xfId="573"/>
    <cellStyle name="Обычный 4 3 2 2 2 2 3" xfId="574"/>
    <cellStyle name="Обычный 4 3 2 2 2 3" xfId="575"/>
    <cellStyle name="Обычный 4 3 2 2 2 3 2" xfId="576"/>
    <cellStyle name="Обычный 4 3 2 2 2 4" xfId="577"/>
    <cellStyle name="Обычный 4 3 2 2 3" xfId="578"/>
    <cellStyle name="Обычный 4 3 2 2 3 2" xfId="579"/>
    <cellStyle name="Обычный 4 3 2 2 3 2 2" xfId="580"/>
    <cellStyle name="Обычный 4 3 2 2 3 3" xfId="581"/>
    <cellStyle name="Обычный 4 3 2 2 4" xfId="582"/>
    <cellStyle name="Обычный 4 3 2 2 4 2" xfId="583"/>
    <cellStyle name="Обычный 4 3 2 2 5" xfId="584"/>
    <cellStyle name="Обычный 4 3 2 2 5 2" xfId="585"/>
    <cellStyle name="Обычный 4 3 2 2 6" xfId="586"/>
    <cellStyle name="Обычный 4 3 2 3" xfId="587"/>
    <cellStyle name="Обычный 4 3 2 3 2" xfId="588"/>
    <cellStyle name="Обычный 4 3 2 3 2 2" xfId="589"/>
    <cellStyle name="Обычный 4 3 2 3 2 2 2" xfId="590"/>
    <cellStyle name="Обычный 4 3 2 3 2 3" xfId="591"/>
    <cellStyle name="Обычный 4 3 2 3 3" xfId="592"/>
    <cellStyle name="Обычный 4 3 2 3 3 2" xfId="593"/>
    <cellStyle name="Обычный 4 3 2 3 4" xfId="594"/>
    <cellStyle name="Обычный 4 3 2 4" xfId="595"/>
    <cellStyle name="Обычный 4 3 2 4 2" xfId="596"/>
    <cellStyle name="Обычный 4 3 2 4 2 2" xfId="597"/>
    <cellStyle name="Обычный 4 3 2 4 3" xfId="598"/>
    <cellStyle name="Обычный 4 3 2 5" xfId="599"/>
    <cellStyle name="Обычный 4 3 2 5 2" xfId="600"/>
    <cellStyle name="Обычный 4 3 2 6" xfId="601"/>
    <cellStyle name="Обычный 4 3 3" xfId="602"/>
    <cellStyle name="Обычный 4 3 3 2" xfId="603"/>
    <cellStyle name="Обычный 4 3 3 2 2" xfId="604"/>
    <cellStyle name="Обычный 4 3 3 2 2 2" xfId="605"/>
    <cellStyle name="Обычный 4 3 3 2 3" xfId="606"/>
    <cellStyle name="Обычный 4 3 3 3" xfId="607"/>
    <cellStyle name="Обычный 4 3 3 3 2" xfId="608"/>
    <cellStyle name="Обычный 4 3 3 4" xfId="609"/>
    <cellStyle name="Обычный 4 3 4" xfId="610"/>
    <cellStyle name="Обычный 4 3 4 2" xfId="611"/>
    <cellStyle name="Обычный 4 3 4 2 2" xfId="612"/>
    <cellStyle name="Обычный 4 3 4 3" xfId="613"/>
    <cellStyle name="Обычный 4 3 5" xfId="614"/>
    <cellStyle name="Обычный 4 3 5 2" xfId="615"/>
    <cellStyle name="Обычный 4 3 6" xfId="616"/>
    <cellStyle name="Обычный 5" xfId="617"/>
    <cellStyle name="Обычный 5 2" xfId="618"/>
    <cellStyle name="Обычный 6" xfId="619"/>
    <cellStyle name="Обычный 7" xfId="620"/>
    <cellStyle name="Обычный 7 2" xfId="621"/>
    <cellStyle name="Обычный 7 2 2" xfId="622"/>
    <cellStyle name="Обычный 7 2 2 2" xfId="623"/>
    <cellStyle name="Обычный 7 2 2 2 2" xfId="624"/>
    <cellStyle name="Обычный 7 2 2 2 2 2" xfId="625"/>
    <cellStyle name="Обычный 7 2 2 2 3" xfId="626"/>
    <cellStyle name="Обычный 7 2 2 3" xfId="627"/>
    <cellStyle name="Обычный 7 2 2 3 2" xfId="628"/>
    <cellStyle name="Обычный 7 2 2 4" xfId="629"/>
    <cellStyle name="Обычный 7 2 3" xfId="630"/>
    <cellStyle name="Обычный 7 2 3 2" xfId="631"/>
    <cellStyle name="Обычный 7 2 3 2 2" xfId="632"/>
    <cellStyle name="Обычный 7 2 3 3" xfId="633"/>
    <cellStyle name="Обычный 7 2 4" xfId="634"/>
    <cellStyle name="Обычный 7 2 4 2" xfId="635"/>
    <cellStyle name="Обычный 7 2 5" xfId="636"/>
    <cellStyle name="Обычный 7 3" xfId="637"/>
    <cellStyle name="Обычный 8" xfId="638"/>
    <cellStyle name="Обычный 8 2" xfId="639"/>
    <cellStyle name="Обычный 9" xfId="640"/>
    <cellStyle name="Обычный 9 2" xfId="641"/>
    <cellStyle name="Плохой 2" xfId="642"/>
    <cellStyle name="Пояснение 2" xfId="643"/>
    <cellStyle name="Примечание 2" xfId="644"/>
    <cellStyle name="Процентный 2" xfId="645"/>
    <cellStyle name="Процентный 2 2" xfId="646"/>
    <cellStyle name="Процентный 3" xfId="647"/>
    <cellStyle name="Процентный 3 2" xfId="648"/>
    <cellStyle name="Процентный 3 3" xfId="649"/>
    <cellStyle name="Процентный 4" xfId="650"/>
    <cellStyle name="Процентный 5" xfId="651"/>
    <cellStyle name="Процентный 6" xfId="652"/>
    <cellStyle name="Связанная ячейка 2" xfId="653"/>
    <cellStyle name="Стиль 1" xfId="654"/>
    <cellStyle name="Текст предупреждения 2" xfId="655"/>
    <cellStyle name="Финансовый 2" xfId="656"/>
    <cellStyle name="Финансовый 3" xfId="657"/>
    <cellStyle name="Финансовый 4" xfId="658"/>
    <cellStyle name="Финансовый 5" xfId="659"/>
    <cellStyle name="Финансовый 5 2" xfId="660"/>
    <cellStyle name="Финансовый 6" xfId="661"/>
    <cellStyle name="Хороший 2" xfId="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80;&#1085;&#1072;&#1085;&#1089;&#1086;&#1074;&#1086;&#1077;%20&#1091;&#1087;&#1088;&#1072;&#1074;&#1083;&#1077;&#1085;&#1080;&#1077;/&#1041;&#1102;&#1076;&#1078;&#1077;&#1090;%20&#1085;&#1072;%202024-2026%20&#1075;&#1086;&#1076;&#1099;/&#1087;&#1088;&#1077;&#1076;&#1083;&#1086;&#1078;&#1077;&#1085;&#1080;&#1103;%20&#1074;%20&#1088;&#1072;&#1073;&#1086;&#1095;&#1091;&#1102;%20&#1075;&#1088;&#1091;&#1087;&#1087;&#1091;%20&#1082;&#1086;%20&#1074;&#1090;&#1086;&#1088;&#1086;&#1084;&#1091;%20&#1095;&#1090;&#1077;&#1085;&#1080;&#1102;/&#1055;&#1088;&#1080;&#1083;&#1086;&#1078;&#1077;&#1085;&#1080;&#1077;%204%20&#1082;&#1086;%202%20&#1095;&#1090;&#1077;&#1085;&#1080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приложений"/>
      <sheetName val="Приложение к ПЗ"/>
      <sheetName val="Приложение 1"/>
      <sheetName val="Приложение 2"/>
      <sheetName val="Приложение 3"/>
      <sheetName val="Приложение 5"/>
      <sheetName val="Приложение 6"/>
      <sheetName val="Приложение 7"/>
      <sheetName val="Справочно 1"/>
      <sheetName val="Справочно 3"/>
    </sheetNames>
    <sheetDataSet>
      <sheetData sheetId="0" refreshError="1"/>
      <sheetData sheetId="1" refreshError="1"/>
      <sheetData sheetId="2" refreshError="1"/>
      <sheetData sheetId="3">
        <row r="218">
          <cell r="F218">
            <v>39572.673840000003</v>
          </cell>
        </row>
        <row r="219">
          <cell r="F219">
            <v>2082.7723099999998</v>
          </cell>
        </row>
        <row r="220">
          <cell r="F220">
            <v>209.32384999999999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abSelected="1" view="pageBreakPreview" zoomScale="60" workbookViewId="0">
      <selection activeCell="D5" sqref="D5:H5"/>
    </sheetView>
  </sheetViews>
  <sheetFormatPr defaultRowHeight="15" x14ac:dyDescent="0.25"/>
  <cols>
    <col min="1" max="1" width="30.85546875" style="271" customWidth="1"/>
    <col min="2" max="2" width="104.42578125" style="271" customWidth="1"/>
    <col min="3" max="4" width="23.7109375" style="271" customWidth="1"/>
    <col min="5" max="5" width="19.7109375" style="271" customWidth="1"/>
    <col min="6" max="6" width="20.140625" style="271" customWidth="1"/>
    <col min="7" max="7" width="17.85546875" customWidth="1"/>
    <col min="8" max="8" width="20.140625" customWidth="1"/>
    <col min="9" max="9" width="16.42578125" customWidth="1"/>
    <col min="10" max="10" width="0.5703125" hidden="1" customWidth="1"/>
    <col min="11" max="11" width="17.7109375" hidden="1" customWidth="1"/>
    <col min="12" max="12" width="12.85546875" hidden="1" customWidth="1"/>
    <col min="13" max="13" width="12" hidden="1" customWidth="1"/>
    <col min="14" max="14" width="11.28515625" customWidth="1"/>
  </cols>
  <sheetData>
    <row r="1" spans="1:10" ht="18.75" x14ac:dyDescent="0.25">
      <c r="A1" s="267"/>
      <c r="B1" s="268"/>
      <c r="C1" s="268"/>
      <c r="D1" s="431" t="s">
        <v>1163</v>
      </c>
      <c r="E1" s="433" t="s">
        <v>1164</v>
      </c>
      <c r="F1" s="433"/>
      <c r="G1" s="433"/>
      <c r="H1" s="433"/>
      <c r="I1" s="406"/>
      <c r="J1" s="406"/>
    </row>
    <row r="2" spans="1:10" ht="18.75" x14ac:dyDescent="0.25">
      <c r="A2" s="267"/>
      <c r="B2" s="268"/>
      <c r="C2" s="268"/>
      <c r="D2" s="430"/>
      <c r="E2" s="433" t="s">
        <v>1166</v>
      </c>
      <c r="F2" s="433"/>
      <c r="G2" s="433"/>
      <c r="H2" s="433"/>
      <c r="I2" s="406"/>
      <c r="J2" s="406"/>
    </row>
    <row r="3" spans="1:10" ht="18.75" customHeight="1" x14ac:dyDescent="0.3">
      <c r="A3" s="267"/>
      <c r="B3" s="269"/>
      <c r="C3" s="269"/>
      <c r="D3" s="229"/>
      <c r="E3" s="434" t="s">
        <v>659</v>
      </c>
      <c r="F3" s="434"/>
      <c r="G3" s="434"/>
      <c r="H3" s="434"/>
      <c r="I3" s="407"/>
      <c r="J3" s="407"/>
    </row>
    <row r="4" spans="1:10" s="270" customFormat="1" ht="13.5" customHeight="1" x14ac:dyDescent="0.25">
      <c r="D4" s="432"/>
      <c r="E4" s="435" t="s">
        <v>1165</v>
      </c>
      <c r="F4" s="435"/>
      <c r="G4" s="435"/>
      <c r="H4" s="435"/>
      <c r="I4" s="408"/>
      <c r="J4" s="408"/>
    </row>
    <row r="5" spans="1:10" ht="16.5" customHeight="1" x14ac:dyDescent="0.25">
      <c r="A5" s="267"/>
      <c r="B5" s="267"/>
      <c r="C5" s="267"/>
      <c r="D5" s="434"/>
      <c r="E5" s="434"/>
      <c r="F5" s="434"/>
      <c r="G5" s="434"/>
      <c r="H5" s="434"/>
      <c r="I5" s="407"/>
      <c r="J5" s="407"/>
    </row>
    <row r="6" spans="1:10" ht="32.25" customHeight="1" x14ac:dyDescent="0.25">
      <c r="A6" s="437" t="s">
        <v>1144</v>
      </c>
      <c r="B6" s="437"/>
      <c r="C6" s="437"/>
      <c r="D6" s="437"/>
      <c r="E6" s="437"/>
      <c r="F6" s="437"/>
      <c r="G6" s="437"/>
      <c r="H6" s="437"/>
      <c r="I6" s="404"/>
      <c r="J6" s="404"/>
    </row>
    <row r="7" spans="1:10" ht="15.75" x14ac:dyDescent="0.25">
      <c r="E7" s="272"/>
      <c r="F7" s="272"/>
    </row>
    <row r="8" spans="1:10" ht="31.5" customHeight="1" x14ac:dyDescent="0.25">
      <c r="A8" s="438" t="s">
        <v>793</v>
      </c>
      <c r="B8" s="438" t="s">
        <v>794</v>
      </c>
      <c r="C8" s="439" t="s">
        <v>774</v>
      </c>
      <c r="D8" s="439" t="s">
        <v>775</v>
      </c>
      <c r="E8" s="439" t="s">
        <v>1132</v>
      </c>
      <c r="F8" s="436" t="s">
        <v>1145</v>
      </c>
      <c r="G8" s="436" t="s">
        <v>773</v>
      </c>
      <c r="H8" s="436" t="s">
        <v>1119</v>
      </c>
      <c r="I8" s="409"/>
      <c r="J8" s="409"/>
    </row>
    <row r="9" spans="1:10" ht="27.75" customHeight="1" x14ac:dyDescent="0.25">
      <c r="A9" s="438"/>
      <c r="B9" s="438"/>
      <c r="C9" s="439"/>
      <c r="D9" s="439"/>
      <c r="E9" s="439"/>
      <c r="F9" s="436"/>
      <c r="G9" s="436"/>
      <c r="H9" s="436"/>
      <c r="I9" s="410"/>
      <c r="J9" s="410"/>
    </row>
    <row r="10" spans="1:10" ht="15" customHeight="1" x14ac:dyDescent="0.25">
      <c r="A10" s="438"/>
      <c r="B10" s="438"/>
      <c r="C10" s="439"/>
      <c r="D10" s="439"/>
      <c r="E10" s="439"/>
      <c r="F10" s="436"/>
      <c r="G10" s="436"/>
      <c r="H10" s="436"/>
      <c r="I10" s="410"/>
      <c r="J10" s="410"/>
    </row>
    <row r="11" spans="1:10" x14ac:dyDescent="0.25">
      <c r="A11" s="273" t="s">
        <v>795</v>
      </c>
      <c r="B11" s="274" t="s">
        <v>796</v>
      </c>
      <c r="C11" s="275">
        <v>3</v>
      </c>
      <c r="D11" s="275">
        <v>3</v>
      </c>
      <c r="E11" s="275">
        <v>4</v>
      </c>
      <c r="F11" s="275">
        <v>5</v>
      </c>
      <c r="G11" s="275">
        <v>6</v>
      </c>
      <c r="H11" s="275">
        <v>7</v>
      </c>
      <c r="I11" s="411"/>
      <c r="J11" s="411"/>
    </row>
    <row r="12" spans="1:10" ht="18.75" x14ac:dyDescent="0.3">
      <c r="A12" s="276" t="s">
        <v>797</v>
      </c>
      <c r="B12" s="277" t="s">
        <v>798</v>
      </c>
      <c r="C12" s="278">
        <f>C13+C51</f>
        <v>104930.74908000001</v>
      </c>
      <c r="D12" s="278">
        <f>D13+D51</f>
        <v>105530.74908000001</v>
      </c>
      <c r="E12" s="278">
        <f>E13+E51</f>
        <v>73010.749079999994</v>
      </c>
      <c r="F12" s="278">
        <f>F13+F51</f>
        <v>73259.049070000008</v>
      </c>
      <c r="G12" s="279">
        <f>F12/D12*100</f>
        <v>69.419623861917529</v>
      </c>
      <c r="H12" s="279">
        <f>F12/E12*100</f>
        <v>100.34008689559937</v>
      </c>
      <c r="I12" s="412"/>
      <c r="J12" s="412"/>
    </row>
    <row r="13" spans="1:10" ht="18.75" x14ac:dyDescent="0.3">
      <c r="A13" s="280"/>
      <c r="B13" s="281" t="s">
        <v>799</v>
      </c>
      <c r="C13" s="282">
        <f>C14+C22+C28+C37+C46</f>
        <v>81602.200000000012</v>
      </c>
      <c r="D13" s="282">
        <f>D14+D22+D28+D37+D46</f>
        <v>81602.200000000012</v>
      </c>
      <c r="E13" s="282">
        <f>E14+E22+E28+E37+E46</f>
        <v>55915.1</v>
      </c>
      <c r="F13" s="282">
        <f>F14+F22+F28+F37+F46</f>
        <v>55915.130580000005</v>
      </c>
      <c r="G13" s="283">
        <f>F13/D13*100</f>
        <v>68.521596942239299</v>
      </c>
      <c r="H13" s="283">
        <f t="shared" ref="H13:H82" si="0">F13/E13*100</f>
        <v>100.0000546900569</v>
      </c>
      <c r="I13" s="413"/>
      <c r="J13" s="413"/>
    </row>
    <row r="14" spans="1:10" ht="18.75" x14ac:dyDescent="0.3">
      <c r="A14" s="284" t="s">
        <v>800</v>
      </c>
      <c r="B14" s="285" t="s">
        <v>801</v>
      </c>
      <c r="C14" s="286">
        <f>C15</f>
        <v>44211</v>
      </c>
      <c r="D14" s="286">
        <f>D15</f>
        <v>44211</v>
      </c>
      <c r="E14" s="286">
        <f>E15</f>
        <v>32298.2</v>
      </c>
      <c r="F14" s="286">
        <f>F15</f>
        <v>32148.230930000002</v>
      </c>
      <c r="G14" s="287">
        <f>F14/D14*100</f>
        <v>72.715457533193089</v>
      </c>
      <c r="H14" s="287">
        <f t="shared" si="0"/>
        <v>99.535673597909479</v>
      </c>
      <c r="I14" s="414"/>
      <c r="J14" s="414"/>
    </row>
    <row r="15" spans="1:10" s="292" customFormat="1" ht="37.5" x14ac:dyDescent="0.3">
      <c r="A15" s="288" t="s">
        <v>802</v>
      </c>
      <c r="B15" s="289" t="s">
        <v>803</v>
      </c>
      <c r="C15" s="290">
        <f>C16+C17+C18+C19+C21+C20</f>
        <v>44211</v>
      </c>
      <c r="D15" s="290">
        <f t="shared" ref="D15:F15" si="1">D16+D17+D18+D19+D21+D20</f>
        <v>44211</v>
      </c>
      <c r="E15" s="290">
        <f t="shared" si="1"/>
        <v>32298.2</v>
      </c>
      <c r="F15" s="290">
        <f t="shared" si="1"/>
        <v>32148.230930000002</v>
      </c>
      <c r="G15" s="291">
        <f t="shared" ref="G15:G84" si="2">F15/D15*100</f>
        <v>72.715457533193089</v>
      </c>
      <c r="H15" s="291">
        <f t="shared" si="0"/>
        <v>99.535673597909479</v>
      </c>
      <c r="I15" s="415"/>
      <c r="J15" s="415"/>
    </row>
    <row r="16" spans="1:10" ht="80.25" customHeight="1" x14ac:dyDescent="0.3">
      <c r="A16" s="293" t="s">
        <v>804</v>
      </c>
      <c r="B16" s="294" t="s">
        <v>805</v>
      </c>
      <c r="C16" s="295">
        <v>44020</v>
      </c>
      <c r="D16" s="295">
        <v>44020</v>
      </c>
      <c r="E16" s="295">
        <v>32127.7</v>
      </c>
      <c r="F16" s="295">
        <v>31754.688289999998</v>
      </c>
      <c r="G16" s="296">
        <f t="shared" si="2"/>
        <v>72.136956587914582</v>
      </c>
      <c r="H16" s="296">
        <f t="shared" si="0"/>
        <v>98.838971635068802</v>
      </c>
      <c r="I16" s="416"/>
      <c r="J16" s="416"/>
    </row>
    <row r="17" spans="1:10" ht="93.75" x14ac:dyDescent="0.3">
      <c r="A17" s="293" t="s">
        <v>806</v>
      </c>
      <c r="B17" s="294" t="s">
        <v>807</v>
      </c>
      <c r="C17" s="295">
        <v>21</v>
      </c>
      <c r="D17" s="295">
        <v>21</v>
      </c>
      <c r="E17" s="295">
        <v>12.3</v>
      </c>
      <c r="F17" s="295">
        <v>12.32901</v>
      </c>
      <c r="G17" s="296">
        <f t="shared" si="2"/>
        <v>58.709571428571429</v>
      </c>
      <c r="H17" s="296">
        <f t="shared" si="0"/>
        <v>100.23585365853658</v>
      </c>
      <c r="I17" s="416"/>
      <c r="J17" s="416"/>
    </row>
    <row r="18" spans="1:10" ht="37.5" x14ac:dyDescent="0.3">
      <c r="A18" s="293" t="s">
        <v>808</v>
      </c>
      <c r="B18" s="294" t="s">
        <v>809</v>
      </c>
      <c r="C18" s="295">
        <v>123</v>
      </c>
      <c r="D18" s="295">
        <v>123</v>
      </c>
      <c r="E18" s="295">
        <v>123</v>
      </c>
      <c r="F18" s="295">
        <v>338.22485</v>
      </c>
      <c r="G18" s="296">
        <f t="shared" si="2"/>
        <v>274.97955284552847</v>
      </c>
      <c r="H18" s="296">
        <f t="shared" si="0"/>
        <v>274.97955284552847</v>
      </c>
      <c r="I18" s="416"/>
      <c r="J18" s="416"/>
    </row>
    <row r="19" spans="1:10" ht="75" x14ac:dyDescent="0.3">
      <c r="A19" s="293" t="s">
        <v>810</v>
      </c>
      <c r="B19" s="294" t="s">
        <v>811</v>
      </c>
      <c r="C19" s="295">
        <v>47</v>
      </c>
      <c r="D19" s="295">
        <v>47</v>
      </c>
      <c r="E19" s="295">
        <v>35.200000000000003</v>
      </c>
      <c r="F19" s="295">
        <v>35.24</v>
      </c>
      <c r="G19" s="296">
        <f t="shared" si="2"/>
        <v>74.978723404255319</v>
      </c>
      <c r="H19" s="296">
        <f t="shared" si="0"/>
        <v>100.11363636363637</v>
      </c>
      <c r="I19" s="416"/>
      <c r="J19" s="416"/>
    </row>
    <row r="20" spans="1:10" ht="131.25" x14ac:dyDescent="0.3">
      <c r="A20" s="293" t="s">
        <v>1118</v>
      </c>
      <c r="B20" s="294" t="s">
        <v>1117</v>
      </c>
      <c r="C20" s="295">
        <v>0</v>
      </c>
      <c r="D20" s="295">
        <v>0</v>
      </c>
      <c r="E20" s="295">
        <v>0</v>
      </c>
      <c r="F20" s="295">
        <v>7.7162800000000002</v>
      </c>
      <c r="G20" s="296">
        <v>0</v>
      </c>
      <c r="H20" s="296">
        <v>0</v>
      </c>
      <c r="I20" s="416"/>
      <c r="J20" s="416"/>
    </row>
    <row r="21" spans="1:10" ht="93.75" x14ac:dyDescent="0.3">
      <c r="A21" s="293" t="s">
        <v>812</v>
      </c>
      <c r="B21" s="294" t="s">
        <v>813</v>
      </c>
      <c r="C21" s="295">
        <v>0</v>
      </c>
      <c r="D21" s="295">
        <v>0</v>
      </c>
      <c r="E21" s="295">
        <v>0</v>
      </c>
      <c r="F21" s="295">
        <v>3.2500000000000001E-2</v>
      </c>
      <c r="G21" s="296">
        <v>0</v>
      </c>
      <c r="H21" s="296">
        <v>0</v>
      </c>
      <c r="I21" s="416"/>
      <c r="J21" s="416"/>
    </row>
    <row r="22" spans="1:10" ht="37.5" x14ac:dyDescent="0.3">
      <c r="A22" s="284" t="s">
        <v>814</v>
      </c>
      <c r="B22" s="285" t="s">
        <v>815</v>
      </c>
      <c r="C22" s="297">
        <f>C23</f>
        <v>24920.3</v>
      </c>
      <c r="D22" s="297">
        <f>D23</f>
        <v>24920.3</v>
      </c>
      <c r="E22" s="286">
        <f t="shared" ref="E22:F22" si="3">E23</f>
        <v>17819.3</v>
      </c>
      <c r="F22" s="297">
        <f t="shared" si="3"/>
        <v>17819.263760000002</v>
      </c>
      <c r="G22" s="287">
        <f t="shared" si="2"/>
        <v>71.505013021512582</v>
      </c>
      <c r="H22" s="298">
        <f>F22/E22*100</f>
        <v>99.999796625007733</v>
      </c>
      <c r="I22" s="414"/>
      <c r="J22" s="414"/>
    </row>
    <row r="23" spans="1:10" s="292" customFormat="1" ht="37.5" x14ac:dyDescent="0.3">
      <c r="A23" s="288" t="s">
        <v>816</v>
      </c>
      <c r="B23" s="289" t="s">
        <v>817</v>
      </c>
      <c r="C23" s="299">
        <f>C24+C25+C26+C27</f>
        <v>24920.3</v>
      </c>
      <c r="D23" s="299">
        <f>D24+D25+D26+D27</f>
        <v>24920.3</v>
      </c>
      <c r="E23" s="290">
        <f>E24+E25+E26+E27</f>
        <v>17819.3</v>
      </c>
      <c r="F23" s="299">
        <f>F24+F25+F26+F27</f>
        <v>17819.263760000002</v>
      </c>
      <c r="G23" s="291">
        <f t="shared" si="2"/>
        <v>71.505013021512582</v>
      </c>
      <c r="H23" s="300">
        <f t="shared" si="0"/>
        <v>99.999796625007733</v>
      </c>
      <c r="I23" s="415"/>
      <c r="J23" s="415"/>
    </row>
    <row r="24" spans="1:10" ht="116.25" customHeight="1" x14ac:dyDescent="0.3">
      <c r="A24" s="293" t="s">
        <v>818</v>
      </c>
      <c r="B24" s="294" t="s">
        <v>819</v>
      </c>
      <c r="C24" s="301">
        <v>12997</v>
      </c>
      <c r="D24" s="301">
        <v>12997</v>
      </c>
      <c r="E24" s="295">
        <v>9246.5</v>
      </c>
      <c r="F24" s="301">
        <v>9246.4612799999995</v>
      </c>
      <c r="G24" s="296">
        <f t="shared" si="2"/>
        <v>71.143042856043706</v>
      </c>
      <c r="H24" s="302">
        <f t="shared" si="0"/>
        <v>99.9995812469583</v>
      </c>
      <c r="I24" s="416"/>
      <c r="J24" s="416"/>
    </row>
    <row r="25" spans="1:10" ht="112.5" x14ac:dyDescent="0.3">
      <c r="A25" s="293" t="s">
        <v>820</v>
      </c>
      <c r="B25" s="294" t="s">
        <v>821</v>
      </c>
      <c r="C25" s="301">
        <v>61.9</v>
      </c>
      <c r="D25" s="301">
        <v>61.9</v>
      </c>
      <c r="E25" s="295">
        <v>52.8</v>
      </c>
      <c r="F25" s="301">
        <v>52.840760000000003</v>
      </c>
      <c r="G25" s="296">
        <f t="shared" si="2"/>
        <v>85.364717285945076</v>
      </c>
      <c r="H25" s="302">
        <f t="shared" si="0"/>
        <v>100.07719696969698</v>
      </c>
      <c r="I25" s="416"/>
      <c r="J25" s="416"/>
    </row>
    <row r="26" spans="1:10" ht="112.5" x14ac:dyDescent="0.3">
      <c r="A26" s="293" t="s">
        <v>822</v>
      </c>
      <c r="B26" s="294" t="s">
        <v>823</v>
      </c>
      <c r="C26" s="301">
        <v>13476.4</v>
      </c>
      <c r="D26" s="301">
        <v>13476.4</v>
      </c>
      <c r="E26" s="295">
        <v>9713.5</v>
      </c>
      <c r="F26" s="301">
        <v>9713.4682699999994</v>
      </c>
      <c r="G26" s="296">
        <f t="shared" si="2"/>
        <v>72.077619171292028</v>
      </c>
      <c r="H26" s="302">
        <f t="shared" si="0"/>
        <v>99.999673341226128</v>
      </c>
      <c r="I26" s="416"/>
      <c r="J26" s="416"/>
    </row>
    <row r="27" spans="1:10" ht="121.5" customHeight="1" x14ac:dyDescent="0.3">
      <c r="A27" s="293" t="s">
        <v>824</v>
      </c>
      <c r="B27" s="294" t="s">
        <v>825</v>
      </c>
      <c r="C27" s="301">
        <v>-1615</v>
      </c>
      <c r="D27" s="301">
        <v>-1615</v>
      </c>
      <c r="E27" s="295">
        <v>-1193.5</v>
      </c>
      <c r="F27" s="301">
        <v>-1193.5065500000001</v>
      </c>
      <c r="G27" s="296">
        <f t="shared" si="2"/>
        <v>73.901334365325084</v>
      </c>
      <c r="H27" s="302">
        <f t="shared" si="0"/>
        <v>100.00054880603268</v>
      </c>
      <c r="I27" s="416"/>
      <c r="J27" s="416"/>
    </row>
    <row r="28" spans="1:10" ht="18.75" x14ac:dyDescent="0.3">
      <c r="A28" s="284" t="s">
        <v>826</v>
      </c>
      <c r="B28" s="285" t="s">
        <v>827</v>
      </c>
      <c r="C28" s="286">
        <f>C33+C35+C29</f>
        <v>4770</v>
      </c>
      <c r="D28" s="286">
        <f>D33+D35+D29</f>
        <v>4770</v>
      </c>
      <c r="E28" s="286">
        <f t="shared" ref="E28" si="4">E33+E35+E29</f>
        <v>2039.3</v>
      </c>
      <c r="F28" s="286">
        <f>F33+F35+F29+F32</f>
        <v>2243.2842300000002</v>
      </c>
      <c r="G28" s="287">
        <f t="shared" si="2"/>
        <v>47.029019496855348</v>
      </c>
      <c r="H28" s="287">
        <f t="shared" si="0"/>
        <v>110.00265924581967</v>
      </c>
      <c r="I28" s="414"/>
      <c r="J28" s="414"/>
    </row>
    <row r="29" spans="1:10" s="292" customFormat="1" ht="37.5" x14ac:dyDescent="0.35">
      <c r="A29" s="303" t="s">
        <v>828</v>
      </c>
      <c r="B29" s="304" t="s">
        <v>829</v>
      </c>
      <c r="C29" s="299">
        <f>C30+C31</f>
        <v>1476</v>
      </c>
      <c r="D29" s="299">
        <f>D30+D31</f>
        <v>1476</v>
      </c>
      <c r="E29" s="299">
        <f t="shared" ref="E29:F29" si="5">E30+E31</f>
        <v>1155.0999999999999</v>
      </c>
      <c r="F29" s="299">
        <f t="shared" si="5"/>
        <v>1045.7684300000001</v>
      </c>
      <c r="G29" s="291">
        <f>F29/D29*100</f>
        <v>70.851519647696477</v>
      </c>
      <c r="H29" s="291">
        <f t="shared" si="0"/>
        <v>90.534882694139057</v>
      </c>
      <c r="I29" s="417"/>
      <c r="J29" s="417"/>
    </row>
    <row r="30" spans="1:10" ht="37.5" x14ac:dyDescent="0.3">
      <c r="A30" s="305" t="s">
        <v>830</v>
      </c>
      <c r="B30" s="306" t="s">
        <v>831</v>
      </c>
      <c r="C30" s="301">
        <v>946</v>
      </c>
      <c r="D30" s="301">
        <v>946</v>
      </c>
      <c r="E30" s="301">
        <v>725.2</v>
      </c>
      <c r="F30" s="301">
        <v>665.86464999999998</v>
      </c>
      <c r="G30" s="296">
        <f t="shared" si="2"/>
        <v>70.387383720930231</v>
      </c>
      <c r="H30" s="296">
        <f t="shared" si="0"/>
        <v>91.818070876999442</v>
      </c>
      <c r="I30" s="414"/>
      <c r="J30" s="414"/>
    </row>
    <row r="31" spans="1:10" ht="37.5" x14ac:dyDescent="0.3">
      <c r="A31" s="305" t="s">
        <v>832</v>
      </c>
      <c r="B31" s="306" t="s">
        <v>833</v>
      </c>
      <c r="C31" s="301">
        <v>530</v>
      </c>
      <c r="D31" s="301">
        <v>530</v>
      </c>
      <c r="E31" s="301">
        <v>429.9</v>
      </c>
      <c r="F31" s="301">
        <v>379.90377999999998</v>
      </c>
      <c r="G31" s="296">
        <f t="shared" si="2"/>
        <v>71.679958490566037</v>
      </c>
      <c r="H31" s="296">
        <f t="shared" si="0"/>
        <v>88.370267504070711</v>
      </c>
      <c r="I31" s="414"/>
      <c r="J31" s="414"/>
    </row>
    <row r="32" spans="1:10" ht="18.75" hidden="1" x14ac:dyDescent="0.3">
      <c r="A32" s="293" t="s">
        <v>834</v>
      </c>
      <c r="B32" s="307" t="s">
        <v>835</v>
      </c>
      <c r="C32" s="301">
        <v>0</v>
      </c>
      <c r="D32" s="301">
        <v>0</v>
      </c>
      <c r="E32" s="301">
        <v>0</v>
      </c>
      <c r="F32" s="301">
        <v>0</v>
      </c>
      <c r="G32" s="296">
        <v>0</v>
      </c>
      <c r="H32" s="296">
        <v>0</v>
      </c>
      <c r="I32" s="414"/>
      <c r="J32" s="414"/>
    </row>
    <row r="33" spans="1:10" s="292" customFormat="1" ht="37.5" x14ac:dyDescent="0.3">
      <c r="A33" s="288" t="s">
        <v>836</v>
      </c>
      <c r="B33" s="289" t="s">
        <v>837</v>
      </c>
      <c r="C33" s="290">
        <f>C34</f>
        <v>2470</v>
      </c>
      <c r="D33" s="290">
        <f>D34</f>
        <v>2470</v>
      </c>
      <c r="E33" s="290">
        <f>E34</f>
        <v>60.2</v>
      </c>
      <c r="F33" s="290">
        <f>F34</f>
        <v>60.183329999999998</v>
      </c>
      <c r="G33" s="291">
        <f t="shared" si="2"/>
        <v>2.4365720647773279</v>
      </c>
      <c r="H33" s="291">
        <f t="shared" si="0"/>
        <v>99.972308970099661</v>
      </c>
      <c r="I33" s="415"/>
      <c r="J33" s="415"/>
    </row>
    <row r="34" spans="1:10" ht="18.75" x14ac:dyDescent="0.3">
      <c r="A34" s="293" t="s">
        <v>838</v>
      </c>
      <c r="B34" s="294" t="s">
        <v>837</v>
      </c>
      <c r="C34" s="295">
        <v>2470</v>
      </c>
      <c r="D34" s="295">
        <v>2470</v>
      </c>
      <c r="E34" s="295">
        <v>60.2</v>
      </c>
      <c r="F34" s="295">
        <v>60.183329999999998</v>
      </c>
      <c r="G34" s="296">
        <f t="shared" si="2"/>
        <v>2.4365720647773279</v>
      </c>
      <c r="H34" s="296">
        <f t="shared" si="0"/>
        <v>99.972308970099661</v>
      </c>
      <c r="I34" s="416"/>
      <c r="J34" s="416"/>
    </row>
    <row r="35" spans="1:10" s="292" customFormat="1" ht="37.5" x14ac:dyDescent="0.3">
      <c r="A35" s="288" t="s">
        <v>839</v>
      </c>
      <c r="B35" s="289" t="s">
        <v>840</v>
      </c>
      <c r="C35" s="290">
        <f>C36</f>
        <v>824</v>
      </c>
      <c r="D35" s="290">
        <f>D36</f>
        <v>824</v>
      </c>
      <c r="E35" s="290">
        <f>E36</f>
        <v>824</v>
      </c>
      <c r="F35" s="290">
        <f>F36</f>
        <v>1137.3324700000001</v>
      </c>
      <c r="G35" s="291">
        <f t="shared" si="2"/>
        <v>138.02578519417477</v>
      </c>
      <c r="H35" s="300">
        <f t="shared" si="0"/>
        <v>138.02578519417477</v>
      </c>
      <c r="I35" s="415"/>
      <c r="J35" s="415"/>
    </row>
    <row r="36" spans="1:10" ht="37.5" x14ac:dyDescent="0.3">
      <c r="A36" s="293" t="s">
        <v>841</v>
      </c>
      <c r="B36" s="294" t="s">
        <v>842</v>
      </c>
      <c r="C36" s="295">
        <v>824</v>
      </c>
      <c r="D36" s="295">
        <v>824</v>
      </c>
      <c r="E36" s="295">
        <v>824</v>
      </c>
      <c r="F36" s="295">
        <v>1137.3324700000001</v>
      </c>
      <c r="G36" s="296">
        <f t="shared" si="2"/>
        <v>138.02578519417477</v>
      </c>
      <c r="H36" s="296">
        <f t="shared" si="0"/>
        <v>138.02578519417477</v>
      </c>
      <c r="I36" s="416"/>
      <c r="J36" s="416"/>
    </row>
    <row r="37" spans="1:10" ht="18.75" x14ac:dyDescent="0.3">
      <c r="A37" s="284" t="s">
        <v>843</v>
      </c>
      <c r="B37" s="285" t="s">
        <v>844</v>
      </c>
      <c r="C37" s="286">
        <f t="shared" ref="C37:F37" si="6">C40+C39+C43</f>
        <v>5991.8</v>
      </c>
      <c r="D37" s="286">
        <f t="shared" si="6"/>
        <v>5991.8</v>
      </c>
      <c r="E37" s="286">
        <f t="shared" si="6"/>
        <v>2418.1</v>
      </c>
      <c r="F37" s="286">
        <f t="shared" si="6"/>
        <v>2418.1046200000001</v>
      </c>
      <c r="G37" s="287">
        <f t="shared" si="2"/>
        <v>40.356898094061883</v>
      </c>
      <c r="H37" s="287">
        <f t="shared" si="0"/>
        <v>100.00019105909598</v>
      </c>
      <c r="I37" s="414"/>
      <c r="J37" s="414"/>
    </row>
    <row r="38" spans="1:10" s="292" customFormat="1" ht="18.75" x14ac:dyDescent="0.3">
      <c r="A38" s="308" t="s">
        <v>845</v>
      </c>
      <c r="B38" s="309" t="s">
        <v>846</v>
      </c>
      <c r="C38" s="299">
        <f t="shared" ref="C38:F38" si="7">C39</f>
        <v>1333</v>
      </c>
      <c r="D38" s="299">
        <f t="shared" si="7"/>
        <v>1333</v>
      </c>
      <c r="E38" s="299">
        <f t="shared" si="7"/>
        <v>479.3</v>
      </c>
      <c r="F38" s="299">
        <f t="shared" si="7"/>
        <v>479.29480999999998</v>
      </c>
      <c r="G38" s="300">
        <f t="shared" si="2"/>
        <v>35.956099774943731</v>
      </c>
      <c r="H38" s="300">
        <f t="shared" si="0"/>
        <v>99.998917170874194</v>
      </c>
      <c r="I38" s="418"/>
      <c r="J38" s="418"/>
    </row>
    <row r="39" spans="1:10" ht="37.5" x14ac:dyDescent="0.3">
      <c r="A39" s="310" t="s">
        <v>847</v>
      </c>
      <c r="B39" s="311" t="s">
        <v>848</v>
      </c>
      <c r="C39" s="301">
        <v>1333</v>
      </c>
      <c r="D39" s="301">
        <v>1333</v>
      </c>
      <c r="E39" s="301">
        <v>479.3</v>
      </c>
      <c r="F39" s="301">
        <v>479.29480999999998</v>
      </c>
      <c r="G39" s="302">
        <f t="shared" si="2"/>
        <v>35.956099774943731</v>
      </c>
      <c r="H39" s="302">
        <f t="shared" si="0"/>
        <v>99.998917170874194</v>
      </c>
      <c r="I39" s="419"/>
      <c r="J39" s="419"/>
    </row>
    <row r="40" spans="1:10" ht="18.75" hidden="1" x14ac:dyDescent="0.3">
      <c r="A40" s="293" t="s">
        <v>849</v>
      </c>
      <c r="B40" s="294" t="s">
        <v>850</v>
      </c>
      <c r="C40" s="295">
        <f>C41+C42</f>
        <v>0</v>
      </c>
      <c r="D40" s="295">
        <f>D41+D42</f>
        <v>0</v>
      </c>
      <c r="E40" s="295">
        <f>E41+E42</f>
        <v>0</v>
      </c>
      <c r="F40" s="295">
        <f>F41+F42</f>
        <v>0</v>
      </c>
      <c r="G40" s="296" t="e">
        <f t="shared" si="2"/>
        <v>#DIV/0!</v>
      </c>
      <c r="H40" s="296" t="e">
        <f t="shared" si="0"/>
        <v>#DIV/0!</v>
      </c>
      <c r="I40" s="416"/>
      <c r="J40" s="416"/>
    </row>
    <row r="41" spans="1:10" ht="18.75" hidden="1" x14ac:dyDescent="0.3">
      <c r="A41" s="293" t="s">
        <v>851</v>
      </c>
      <c r="B41" s="294" t="s">
        <v>852</v>
      </c>
      <c r="C41" s="295">
        <v>0</v>
      </c>
      <c r="D41" s="295">
        <v>0</v>
      </c>
      <c r="E41" s="295">
        <v>0</v>
      </c>
      <c r="F41" s="295">
        <v>0</v>
      </c>
      <c r="G41" s="296" t="e">
        <f t="shared" si="2"/>
        <v>#DIV/0!</v>
      </c>
      <c r="H41" s="296" t="e">
        <f t="shared" si="0"/>
        <v>#DIV/0!</v>
      </c>
      <c r="I41" s="416"/>
      <c r="J41" s="416"/>
    </row>
    <row r="42" spans="1:10" ht="18.75" hidden="1" x14ac:dyDescent="0.3">
      <c r="A42" s="293" t="s">
        <v>853</v>
      </c>
      <c r="B42" s="294" t="s">
        <v>854</v>
      </c>
      <c r="C42" s="295">
        <v>0</v>
      </c>
      <c r="D42" s="295">
        <v>0</v>
      </c>
      <c r="E42" s="295">
        <v>0</v>
      </c>
      <c r="F42" s="295">
        <v>0</v>
      </c>
      <c r="G42" s="296" t="e">
        <f t="shared" si="2"/>
        <v>#DIV/0!</v>
      </c>
      <c r="H42" s="296" t="e">
        <f t="shared" si="0"/>
        <v>#DIV/0!</v>
      </c>
      <c r="I42" s="416"/>
      <c r="J42" s="416"/>
    </row>
    <row r="43" spans="1:10" s="292" customFormat="1" ht="18.75" x14ac:dyDescent="0.3">
      <c r="A43" s="288" t="s">
        <v>855</v>
      </c>
      <c r="B43" s="289" t="s">
        <v>856</v>
      </c>
      <c r="C43" s="290">
        <f>SUM(C44:C45)</f>
        <v>4658.8</v>
      </c>
      <c r="D43" s="290">
        <f>SUM(D44:D45)</f>
        <v>4658.8</v>
      </c>
      <c r="E43" s="290">
        <f>SUM(E44:E45)</f>
        <v>1938.8</v>
      </c>
      <c r="F43" s="290">
        <f>SUM(F44:F45)</f>
        <v>1938.8098100000002</v>
      </c>
      <c r="G43" s="291">
        <f t="shared" si="2"/>
        <v>41.616077316047054</v>
      </c>
      <c r="H43" s="291">
        <f t="shared" si="0"/>
        <v>100.00050598308232</v>
      </c>
      <c r="I43" s="415"/>
      <c r="J43" s="415"/>
    </row>
    <row r="44" spans="1:10" ht="45" customHeight="1" x14ac:dyDescent="0.3">
      <c r="A44" s="293" t="s">
        <v>857</v>
      </c>
      <c r="B44" s="294" t="s">
        <v>858</v>
      </c>
      <c r="C44" s="295">
        <v>2334.8000000000002</v>
      </c>
      <c r="D44" s="295">
        <v>2334.8000000000002</v>
      </c>
      <c r="E44" s="295">
        <v>1430.5</v>
      </c>
      <c r="F44" s="295">
        <v>1430.5195000000001</v>
      </c>
      <c r="G44" s="296">
        <f t="shared" si="2"/>
        <v>61.269466335446289</v>
      </c>
      <c r="H44" s="296">
        <f t="shared" si="0"/>
        <v>100.00136315973435</v>
      </c>
      <c r="I44" s="416"/>
      <c r="J44" s="416"/>
    </row>
    <row r="45" spans="1:10" ht="41.25" customHeight="1" x14ac:dyDescent="0.3">
      <c r="A45" s="293" t="s">
        <v>859</v>
      </c>
      <c r="B45" s="294" t="s">
        <v>860</v>
      </c>
      <c r="C45" s="295">
        <v>2324</v>
      </c>
      <c r="D45" s="295">
        <v>2324</v>
      </c>
      <c r="E45" s="295">
        <v>508.3</v>
      </c>
      <c r="F45" s="295">
        <v>508.29030999999998</v>
      </c>
      <c r="G45" s="296">
        <f t="shared" si="2"/>
        <v>21.871355851979345</v>
      </c>
      <c r="H45" s="296">
        <f t="shared" si="0"/>
        <v>99.998093645484943</v>
      </c>
      <c r="I45" s="416"/>
      <c r="J45" s="416"/>
    </row>
    <row r="46" spans="1:10" ht="18.75" x14ac:dyDescent="0.3">
      <c r="A46" s="284" t="s">
        <v>861</v>
      </c>
      <c r="B46" s="285" t="s">
        <v>862</v>
      </c>
      <c r="C46" s="286">
        <f>C47+C49</f>
        <v>1709.1</v>
      </c>
      <c r="D46" s="286">
        <f t="shared" ref="D46:F46" si="8">D47+D49</f>
        <v>1709.1</v>
      </c>
      <c r="E46" s="286">
        <f t="shared" si="8"/>
        <v>1340.2</v>
      </c>
      <c r="F46" s="286">
        <f t="shared" si="8"/>
        <v>1286.24704</v>
      </c>
      <c r="G46" s="298">
        <f t="shared" si="2"/>
        <v>75.258735006728699</v>
      </c>
      <c r="H46" s="298">
        <f t="shared" si="0"/>
        <v>95.97426055812565</v>
      </c>
      <c r="I46" s="414"/>
      <c r="J46" s="414"/>
    </row>
    <row r="47" spans="1:10" s="292" customFormat="1" ht="37.5" x14ac:dyDescent="0.3">
      <c r="A47" s="288" t="s">
        <v>863</v>
      </c>
      <c r="B47" s="289" t="s">
        <v>864</v>
      </c>
      <c r="C47" s="290">
        <f>C48</f>
        <v>1680</v>
      </c>
      <c r="D47" s="290">
        <f>D48</f>
        <v>1680</v>
      </c>
      <c r="E47" s="290">
        <f>E48</f>
        <v>1321.5</v>
      </c>
      <c r="F47" s="290">
        <f>F48</f>
        <v>1267.5470399999999</v>
      </c>
      <c r="G47" s="291">
        <f t="shared" si="2"/>
        <v>75.449228571428563</v>
      </c>
      <c r="H47" s="291">
        <f t="shared" si="0"/>
        <v>95.917293984108966</v>
      </c>
      <c r="I47" s="415"/>
      <c r="J47" s="415"/>
    </row>
    <row r="48" spans="1:10" ht="37.5" x14ac:dyDescent="0.3">
      <c r="A48" s="293" t="s">
        <v>865</v>
      </c>
      <c r="B48" s="294" t="s">
        <v>866</v>
      </c>
      <c r="C48" s="295">
        <v>1680</v>
      </c>
      <c r="D48" s="295">
        <v>1680</v>
      </c>
      <c r="E48" s="295">
        <v>1321.5</v>
      </c>
      <c r="F48" s="295">
        <v>1267.5470399999999</v>
      </c>
      <c r="G48" s="296">
        <f t="shared" si="2"/>
        <v>75.449228571428563</v>
      </c>
      <c r="H48" s="296">
        <f t="shared" si="0"/>
        <v>95.917293984108966</v>
      </c>
      <c r="I48" s="416"/>
      <c r="J48" s="416"/>
    </row>
    <row r="49" spans="1:10" s="292" customFormat="1" ht="37.5" x14ac:dyDescent="0.3">
      <c r="A49" s="288" t="s">
        <v>867</v>
      </c>
      <c r="B49" s="289" t="s">
        <v>868</v>
      </c>
      <c r="C49" s="290">
        <f>C50</f>
        <v>29.1</v>
      </c>
      <c r="D49" s="290">
        <f>D50</f>
        <v>29.1</v>
      </c>
      <c r="E49" s="290">
        <f>E50</f>
        <v>18.7</v>
      </c>
      <c r="F49" s="290">
        <f>F50</f>
        <v>18.7</v>
      </c>
      <c r="G49" s="291">
        <f t="shared" si="2"/>
        <v>64.261168384879724</v>
      </c>
      <c r="H49" s="291">
        <f t="shared" si="0"/>
        <v>100</v>
      </c>
      <c r="I49" s="415"/>
      <c r="J49" s="415"/>
    </row>
    <row r="50" spans="1:10" ht="75" x14ac:dyDescent="0.3">
      <c r="A50" s="293" t="s">
        <v>869</v>
      </c>
      <c r="B50" s="294" t="s">
        <v>870</v>
      </c>
      <c r="C50" s="295">
        <v>29.1</v>
      </c>
      <c r="D50" s="295">
        <v>29.1</v>
      </c>
      <c r="E50" s="295">
        <v>18.7</v>
      </c>
      <c r="F50" s="295">
        <v>18.7</v>
      </c>
      <c r="G50" s="296">
        <f t="shared" si="2"/>
        <v>64.261168384879724</v>
      </c>
      <c r="H50" s="296">
        <f t="shared" si="0"/>
        <v>100</v>
      </c>
      <c r="I50" s="416"/>
      <c r="J50" s="416"/>
    </row>
    <row r="51" spans="1:10" ht="18.75" x14ac:dyDescent="0.3">
      <c r="A51" s="280"/>
      <c r="B51" s="281" t="s">
        <v>871</v>
      </c>
      <c r="C51" s="282">
        <f>C52+C60+C66+C72+C79+C99</f>
        <v>23328.549079999997</v>
      </c>
      <c r="D51" s="282">
        <f>D52+D60+D66+D72+D79+D99</f>
        <v>23928.549079999997</v>
      </c>
      <c r="E51" s="282">
        <f>E52+E60+E66+E72+E79+E99</f>
        <v>17095.649079999999</v>
      </c>
      <c r="F51" s="282">
        <f>F52+F60+F66+F72+F79+F99</f>
        <v>17343.91849</v>
      </c>
      <c r="G51" s="283">
        <f t="shared" si="2"/>
        <v>72.482115117027405</v>
      </c>
      <c r="H51" s="283">
        <f t="shared" si="0"/>
        <v>101.45223740168163</v>
      </c>
      <c r="I51" s="413"/>
      <c r="J51" s="413"/>
    </row>
    <row r="52" spans="1:10" ht="37.5" x14ac:dyDescent="0.3">
      <c r="A52" s="284" t="s">
        <v>872</v>
      </c>
      <c r="B52" s="285" t="s">
        <v>873</v>
      </c>
      <c r="C52" s="286">
        <f>C53+C59</f>
        <v>6637.1999999999989</v>
      </c>
      <c r="D52" s="286">
        <f>D53+D59</f>
        <v>6637.1999999999989</v>
      </c>
      <c r="E52" s="286">
        <f t="shared" ref="E52:F52" si="9">E53+E59</f>
        <v>6026.9999999999991</v>
      </c>
      <c r="F52" s="286">
        <f t="shared" si="9"/>
        <v>5610.6883800000005</v>
      </c>
      <c r="G52" s="287">
        <f t="shared" si="2"/>
        <v>84.533965828964043</v>
      </c>
      <c r="H52" s="287">
        <f t="shared" si="0"/>
        <v>93.09255649576906</v>
      </c>
      <c r="I52" s="414"/>
      <c r="J52" s="414"/>
    </row>
    <row r="53" spans="1:10" s="292" customFormat="1" ht="75" x14ac:dyDescent="0.3">
      <c r="A53" s="288" t="s">
        <v>874</v>
      </c>
      <c r="B53" s="289" t="s">
        <v>875</v>
      </c>
      <c r="C53" s="290">
        <f>C54+C55+C56+C57</f>
        <v>5881.2999999999993</v>
      </c>
      <c r="D53" s="290">
        <f t="shared" ref="D53:F53" si="10">D54+D55+D56+D57</f>
        <v>5881.2999999999993</v>
      </c>
      <c r="E53" s="290">
        <f t="shared" si="10"/>
        <v>5271.0999999999995</v>
      </c>
      <c r="F53" s="290">
        <f t="shared" si="10"/>
        <v>4255.5287800000006</v>
      </c>
      <c r="G53" s="291">
        <f t="shared" si="2"/>
        <v>72.35694115246632</v>
      </c>
      <c r="H53" s="291">
        <f t="shared" si="0"/>
        <v>80.733220390430859</v>
      </c>
      <c r="I53" s="415"/>
      <c r="J53" s="415"/>
    </row>
    <row r="54" spans="1:10" ht="73.5" customHeight="1" x14ac:dyDescent="0.3">
      <c r="A54" s="293" t="s">
        <v>876</v>
      </c>
      <c r="B54" s="294" t="s">
        <v>877</v>
      </c>
      <c r="C54" s="301">
        <v>5002.5</v>
      </c>
      <c r="D54" s="301">
        <v>5002.5</v>
      </c>
      <c r="E54" s="295">
        <v>4656.7</v>
      </c>
      <c r="F54" s="295">
        <v>3704.9180200000001</v>
      </c>
      <c r="G54" s="296">
        <f t="shared" si="2"/>
        <v>74.061329735132432</v>
      </c>
      <c r="H54" s="296">
        <f t="shared" si="0"/>
        <v>79.561020035647573</v>
      </c>
      <c r="I54" s="416"/>
      <c r="J54" s="416"/>
    </row>
    <row r="55" spans="1:10" ht="75" x14ac:dyDescent="0.3">
      <c r="A55" s="293" t="s">
        <v>878</v>
      </c>
      <c r="B55" s="294" t="s">
        <v>879</v>
      </c>
      <c r="C55" s="301">
        <v>323.2</v>
      </c>
      <c r="D55" s="301">
        <v>323.2</v>
      </c>
      <c r="E55" s="295">
        <v>197</v>
      </c>
      <c r="F55" s="295">
        <v>196.75120000000001</v>
      </c>
      <c r="G55" s="296">
        <f t="shared" si="2"/>
        <v>60.875990099009904</v>
      </c>
      <c r="H55" s="296">
        <f t="shared" si="0"/>
        <v>99.873705583756362</v>
      </c>
      <c r="I55" s="416"/>
      <c r="J55" s="416"/>
    </row>
    <row r="56" spans="1:10" ht="56.25" x14ac:dyDescent="0.3">
      <c r="A56" s="293" t="s">
        <v>880</v>
      </c>
      <c r="B56" s="294" t="s">
        <v>881</v>
      </c>
      <c r="C56" s="295">
        <v>312.89999999999998</v>
      </c>
      <c r="D56" s="295">
        <v>312.89999999999998</v>
      </c>
      <c r="E56" s="295">
        <v>280</v>
      </c>
      <c r="F56" s="295">
        <v>279.98781000000002</v>
      </c>
      <c r="G56" s="296">
        <f t="shared" si="2"/>
        <v>89.481562799616512</v>
      </c>
      <c r="H56" s="296">
        <f t="shared" si="0"/>
        <v>99.995646428571433</v>
      </c>
      <c r="I56" s="416"/>
      <c r="J56" s="416"/>
    </row>
    <row r="57" spans="1:10" ht="37.5" x14ac:dyDescent="0.3">
      <c r="A57" s="312" t="s">
        <v>882</v>
      </c>
      <c r="B57" s="313" t="s">
        <v>883</v>
      </c>
      <c r="C57" s="295">
        <v>242.7</v>
      </c>
      <c r="D57" s="295">
        <v>242.7</v>
      </c>
      <c r="E57" s="295">
        <v>137.4</v>
      </c>
      <c r="F57" s="295">
        <v>73.871750000000006</v>
      </c>
      <c r="G57" s="296">
        <f t="shared" si="2"/>
        <v>30.437474248042857</v>
      </c>
      <c r="H57" s="296">
        <f t="shared" si="0"/>
        <v>53.764010189228529</v>
      </c>
      <c r="I57" s="416"/>
      <c r="J57" s="416"/>
    </row>
    <row r="58" spans="1:10" s="292" customFormat="1" ht="75" x14ac:dyDescent="0.3">
      <c r="A58" s="288" t="s">
        <v>884</v>
      </c>
      <c r="B58" s="289" t="s">
        <v>885</v>
      </c>
      <c r="C58" s="290">
        <f>C59</f>
        <v>755.9</v>
      </c>
      <c r="D58" s="290">
        <f>D59</f>
        <v>755.9</v>
      </c>
      <c r="E58" s="290">
        <f>E59</f>
        <v>755.9</v>
      </c>
      <c r="F58" s="290">
        <f>F59</f>
        <v>1355.1596</v>
      </c>
      <c r="G58" s="291">
        <f t="shared" si="2"/>
        <v>179.2776293160471</v>
      </c>
      <c r="H58" s="291">
        <f t="shared" si="0"/>
        <v>179.2776293160471</v>
      </c>
      <c r="I58" s="415"/>
      <c r="J58" s="415"/>
    </row>
    <row r="59" spans="1:10" ht="78.75" customHeight="1" x14ac:dyDescent="0.3">
      <c r="A59" s="293" t="s">
        <v>886</v>
      </c>
      <c r="B59" s="294" t="s">
        <v>887</v>
      </c>
      <c r="C59" s="295">
        <v>755.9</v>
      </c>
      <c r="D59" s="295">
        <v>755.9</v>
      </c>
      <c r="E59" s="295">
        <v>755.9</v>
      </c>
      <c r="F59" s="295">
        <v>1355.1596</v>
      </c>
      <c r="G59" s="296">
        <f t="shared" si="2"/>
        <v>179.2776293160471</v>
      </c>
      <c r="H59" s="296">
        <f t="shared" si="0"/>
        <v>179.2776293160471</v>
      </c>
      <c r="I59" s="416"/>
      <c r="J59" s="416"/>
    </row>
    <row r="60" spans="1:10" ht="31.5" customHeight="1" x14ac:dyDescent="0.3">
      <c r="A60" s="284" t="s">
        <v>888</v>
      </c>
      <c r="B60" s="285" t="s">
        <v>889</v>
      </c>
      <c r="C60" s="286">
        <f>C61</f>
        <v>123.10000000000001</v>
      </c>
      <c r="D60" s="286">
        <f>D61</f>
        <v>123.10000000000001</v>
      </c>
      <c r="E60" s="286">
        <f>E61</f>
        <v>122.8</v>
      </c>
      <c r="F60" s="286">
        <f>F61</f>
        <v>194.85399000000001</v>
      </c>
      <c r="G60" s="287">
        <f t="shared" si="2"/>
        <v>158.28918765231518</v>
      </c>
      <c r="H60" s="287">
        <f t="shared" si="0"/>
        <v>158.67588762214984</v>
      </c>
      <c r="I60" s="414"/>
      <c r="J60" s="414"/>
    </row>
    <row r="61" spans="1:10" s="292" customFormat="1" ht="37.5" x14ac:dyDescent="0.3">
      <c r="A61" s="288" t="s">
        <v>890</v>
      </c>
      <c r="B61" s="289" t="s">
        <v>891</v>
      </c>
      <c r="C61" s="290">
        <f>C62+C63+C64+C65</f>
        <v>123.10000000000001</v>
      </c>
      <c r="D61" s="290">
        <f>D62+D63+D64+D65</f>
        <v>123.10000000000001</v>
      </c>
      <c r="E61" s="290">
        <f t="shared" ref="E61:F61" si="11">E62+E63+E64+E65</f>
        <v>122.8</v>
      </c>
      <c r="F61" s="290">
        <f t="shared" si="11"/>
        <v>194.85399000000001</v>
      </c>
      <c r="G61" s="291">
        <f t="shared" si="2"/>
        <v>158.28918765231518</v>
      </c>
      <c r="H61" s="291">
        <f t="shared" si="0"/>
        <v>158.67588762214984</v>
      </c>
      <c r="I61" s="415"/>
      <c r="J61" s="415"/>
    </row>
    <row r="62" spans="1:10" ht="37.5" x14ac:dyDescent="0.3">
      <c r="A62" s="293" t="s">
        <v>892</v>
      </c>
      <c r="B62" s="294" t="s">
        <v>893</v>
      </c>
      <c r="C62" s="295">
        <v>122.2</v>
      </c>
      <c r="D62" s="295">
        <v>122.2</v>
      </c>
      <c r="E62" s="295">
        <v>122.2</v>
      </c>
      <c r="F62" s="295">
        <v>170.8673</v>
      </c>
      <c r="G62" s="296">
        <f t="shared" si="2"/>
        <v>139.8259410801964</v>
      </c>
      <c r="H62" s="296">
        <f t="shared" si="0"/>
        <v>139.8259410801964</v>
      </c>
      <c r="I62" s="416"/>
      <c r="J62" s="416"/>
    </row>
    <row r="63" spans="1:10" ht="18.75" x14ac:dyDescent="0.3">
      <c r="A63" s="293" t="s">
        <v>894</v>
      </c>
      <c r="B63" s="294" t="s">
        <v>895</v>
      </c>
      <c r="C63" s="295">
        <v>0.9</v>
      </c>
      <c r="D63" s="295">
        <v>0.9</v>
      </c>
      <c r="E63" s="295">
        <v>0.6</v>
      </c>
      <c r="F63" s="295">
        <v>0.69062000000000001</v>
      </c>
      <c r="G63" s="296">
        <f t="shared" si="2"/>
        <v>76.73555555555555</v>
      </c>
      <c r="H63" s="296">
        <v>0</v>
      </c>
      <c r="I63" s="416"/>
      <c r="J63" s="416"/>
    </row>
    <row r="64" spans="1:10" ht="18.75" x14ac:dyDescent="0.3">
      <c r="A64" s="293" t="s">
        <v>896</v>
      </c>
      <c r="B64" s="294" t="s">
        <v>897</v>
      </c>
      <c r="C64" s="295">
        <v>0</v>
      </c>
      <c r="D64" s="295">
        <v>0</v>
      </c>
      <c r="E64" s="295">
        <v>0</v>
      </c>
      <c r="F64" s="295">
        <v>23.25037</v>
      </c>
      <c r="G64" s="296">
        <v>0</v>
      </c>
      <c r="H64" s="296">
        <v>0</v>
      </c>
      <c r="I64" s="416"/>
      <c r="J64" s="416"/>
    </row>
    <row r="65" spans="1:10" ht="37.5" x14ac:dyDescent="0.3">
      <c r="A65" s="293" t="s">
        <v>898</v>
      </c>
      <c r="B65" s="313" t="s">
        <v>899</v>
      </c>
      <c r="C65" s="295">
        <v>0</v>
      </c>
      <c r="D65" s="295">
        <v>0</v>
      </c>
      <c r="E65" s="295">
        <v>0</v>
      </c>
      <c r="F65" s="295">
        <v>4.5699999999999998E-2</v>
      </c>
      <c r="G65" s="296">
        <v>0</v>
      </c>
      <c r="H65" s="296">
        <v>0</v>
      </c>
      <c r="I65" s="416"/>
      <c r="J65" s="416"/>
    </row>
    <row r="66" spans="1:10" ht="37.5" x14ac:dyDescent="0.3">
      <c r="A66" s="284" t="s">
        <v>900</v>
      </c>
      <c r="B66" s="285" t="s">
        <v>901</v>
      </c>
      <c r="C66" s="286">
        <f>C67+C69</f>
        <v>15295.800000000001</v>
      </c>
      <c r="D66" s="286">
        <f>D67+D69</f>
        <v>15295.800000000001</v>
      </c>
      <c r="E66" s="286">
        <f>E67+E69</f>
        <v>9387.1999999999989</v>
      </c>
      <c r="F66" s="286">
        <f>F67+F69</f>
        <v>9387.165140000001</v>
      </c>
      <c r="G66" s="287">
        <f t="shared" si="2"/>
        <v>61.370867427659881</v>
      </c>
      <c r="H66" s="287">
        <f t="shared" si="0"/>
        <v>99.99962864325893</v>
      </c>
      <c r="I66" s="414"/>
      <c r="J66" s="414"/>
    </row>
    <row r="67" spans="1:10" s="292" customFormat="1" ht="37.5" x14ac:dyDescent="0.3">
      <c r="A67" s="288" t="s">
        <v>902</v>
      </c>
      <c r="B67" s="289" t="s">
        <v>903</v>
      </c>
      <c r="C67" s="290">
        <f>C68</f>
        <v>14151.1</v>
      </c>
      <c r="D67" s="290">
        <f>D68</f>
        <v>14151.1</v>
      </c>
      <c r="E67" s="290">
        <f>E68</f>
        <v>8711.7999999999993</v>
      </c>
      <c r="F67" s="290">
        <f>F68</f>
        <v>8639.1897100000006</v>
      </c>
      <c r="G67" s="291">
        <f t="shared" si="2"/>
        <v>61.049598335111767</v>
      </c>
      <c r="H67" s="291">
        <f t="shared" si="0"/>
        <v>99.166529419867317</v>
      </c>
      <c r="I67" s="415"/>
      <c r="J67" s="415"/>
    </row>
    <row r="68" spans="1:10" ht="37.5" x14ac:dyDescent="0.3">
      <c r="A68" s="293" t="s">
        <v>904</v>
      </c>
      <c r="B68" s="294" t="s">
        <v>905</v>
      </c>
      <c r="C68" s="295">
        <f>13910.2+240.9</f>
        <v>14151.1</v>
      </c>
      <c r="D68" s="295">
        <v>14151.1</v>
      </c>
      <c r="E68" s="295">
        <v>8711.7999999999993</v>
      </c>
      <c r="F68" s="295">
        <v>8639.1897100000006</v>
      </c>
      <c r="G68" s="296">
        <f t="shared" si="2"/>
        <v>61.049598335111767</v>
      </c>
      <c r="H68" s="296">
        <f t="shared" si="0"/>
        <v>99.166529419867317</v>
      </c>
      <c r="I68" s="416"/>
      <c r="J68" s="416"/>
    </row>
    <row r="69" spans="1:10" s="292" customFormat="1" ht="37.5" x14ac:dyDescent="0.3">
      <c r="A69" s="288" t="s">
        <v>906</v>
      </c>
      <c r="B69" s="289" t="s">
        <v>907</v>
      </c>
      <c r="C69" s="290">
        <f>C70+C71</f>
        <v>1144.7</v>
      </c>
      <c r="D69" s="290">
        <f>D70+D71</f>
        <v>1144.7</v>
      </c>
      <c r="E69" s="290">
        <f>E70+E71</f>
        <v>675.4</v>
      </c>
      <c r="F69" s="290">
        <f>F70+F71</f>
        <v>747.97542999999996</v>
      </c>
      <c r="G69" s="291">
        <f t="shared" si="2"/>
        <v>65.342485367345148</v>
      </c>
      <c r="H69" s="291">
        <f t="shared" si="0"/>
        <v>110.74554782351198</v>
      </c>
      <c r="I69" s="415"/>
      <c r="J69" s="415"/>
    </row>
    <row r="70" spans="1:10" ht="37.5" x14ac:dyDescent="0.3">
      <c r="A70" s="293" t="s">
        <v>908</v>
      </c>
      <c r="B70" s="294" t="s">
        <v>909</v>
      </c>
      <c r="C70" s="295">
        <v>1144.7</v>
      </c>
      <c r="D70" s="295">
        <v>1144.7</v>
      </c>
      <c r="E70" s="295">
        <v>675.4</v>
      </c>
      <c r="F70" s="295">
        <v>535.82093999999995</v>
      </c>
      <c r="G70" s="296">
        <f t="shared" si="2"/>
        <v>46.808852974578485</v>
      </c>
      <c r="H70" s="296">
        <f t="shared" si="0"/>
        <v>79.333867337873841</v>
      </c>
      <c r="I70" s="416"/>
      <c r="J70" s="416"/>
    </row>
    <row r="71" spans="1:10" s="292" customFormat="1" ht="32.25" customHeight="1" x14ac:dyDescent="0.3">
      <c r="A71" s="288" t="s">
        <v>910</v>
      </c>
      <c r="B71" s="289" t="s">
        <v>911</v>
      </c>
      <c r="C71" s="290">
        <v>0</v>
      </c>
      <c r="D71" s="290">
        <v>0</v>
      </c>
      <c r="E71" s="290">
        <v>0</v>
      </c>
      <c r="F71" s="290">
        <v>212.15449000000001</v>
      </c>
      <c r="G71" s="291">
        <v>0</v>
      </c>
      <c r="H71" s="291">
        <v>0</v>
      </c>
      <c r="I71" s="415"/>
      <c r="J71" s="415"/>
    </row>
    <row r="72" spans="1:10" ht="37.5" x14ac:dyDescent="0.3">
      <c r="A72" s="284" t="s">
        <v>912</v>
      </c>
      <c r="B72" s="285" t="s">
        <v>913</v>
      </c>
      <c r="C72" s="297">
        <f t="shared" ref="C72:F72" si="12">C76+C73</f>
        <v>430.6</v>
      </c>
      <c r="D72" s="297">
        <f t="shared" si="12"/>
        <v>430.6</v>
      </c>
      <c r="E72" s="286">
        <f t="shared" si="12"/>
        <v>298</v>
      </c>
      <c r="F72" s="286">
        <f t="shared" si="12"/>
        <v>640.37847999999997</v>
      </c>
      <c r="G72" s="287">
        <f t="shared" si="2"/>
        <v>148.71771481653505</v>
      </c>
      <c r="H72" s="287">
        <f t="shared" si="0"/>
        <v>214.89210738255031</v>
      </c>
      <c r="I72" s="414"/>
      <c r="J72" s="414"/>
    </row>
    <row r="73" spans="1:10" s="292" customFormat="1" ht="51" customHeight="1" x14ac:dyDescent="0.3">
      <c r="A73" s="308" t="s">
        <v>914</v>
      </c>
      <c r="B73" s="309" t="s">
        <v>915</v>
      </c>
      <c r="C73" s="299">
        <f>C74+C75</f>
        <v>0</v>
      </c>
      <c r="D73" s="299">
        <f t="shared" ref="D73:E73" si="13">D74+D75</f>
        <v>0</v>
      </c>
      <c r="E73" s="299">
        <f t="shared" si="13"/>
        <v>0</v>
      </c>
      <c r="F73" s="299">
        <f>F74+F75</f>
        <v>30.33934</v>
      </c>
      <c r="G73" s="300">
        <v>0</v>
      </c>
      <c r="H73" s="300">
        <v>0</v>
      </c>
      <c r="I73" s="418"/>
      <c r="J73" s="418"/>
    </row>
    <row r="74" spans="1:10" ht="93.75" x14ac:dyDescent="0.3">
      <c r="A74" s="310" t="s">
        <v>916</v>
      </c>
      <c r="B74" s="311" t="s">
        <v>917</v>
      </c>
      <c r="C74" s="314">
        <v>0</v>
      </c>
      <c r="D74" s="314">
        <v>0</v>
      </c>
      <c r="E74" s="314">
        <v>0</v>
      </c>
      <c r="F74" s="314">
        <v>0.85202</v>
      </c>
      <c r="G74" s="315">
        <v>0</v>
      </c>
      <c r="H74" s="315">
        <v>0</v>
      </c>
      <c r="I74" s="420"/>
      <c r="J74" s="420"/>
    </row>
    <row r="75" spans="1:10" ht="75" x14ac:dyDescent="0.3">
      <c r="A75" s="310" t="s">
        <v>1116</v>
      </c>
      <c r="B75" s="311" t="s">
        <v>1115</v>
      </c>
      <c r="C75" s="314">
        <v>0</v>
      </c>
      <c r="D75" s="314">
        <v>0</v>
      </c>
      <c r="E75" s="314">
        <v>0</v>
      </c>
      <c r="F75" s="314">
        <v>29.48732</v>
      </c>
      <c r="G75" s="315">
        <v>0</v>
      </c>
      <c r="H75" s="315">
        <v>0</v>
      </c>
      <c r="I75" s="420"/>
      <c r="J75" s="420"/>
    </row>
    <row r="76" spans="1:10" s="292" customFormat="1" ht="37.5" x14ac:dyDescent="0.3">
      <c r="A76" s="288" t="s">
        <v>918</v>
      </c>
      <c r="B76" s="289" t="s">
        <v>919</v>
      </c>
      <c r="C76" s="299">
        <f>C77+C78</f>
        <v>430.6</v>
      </c>
      <c r="D76" s="299">
        <f>D77+D78</f>
        <v>430.6</v>
      </c>
      <c r="E76" s="299">
        <f t="shared" ref="E76:F76" si="14">E77+E78</f>
        <v>298</v>
      </c>
      <c r="F76" s="299">
        <f t="shared" si="14"/>
        <v>610.03913999999997</v>
      </c>
      <c r="G76" s="291">
        <f t="shared" si="2"/>
        <v>141.67188574082675</v>
      </c>
      <c r="H76" s="291">
        <f t="shared" si="0"/>
        <v>204.71112080536912</v>
      </c>
      <c r="I76" s="415"/>
      <c r="J76" s="415"/>
    </row>
    <row r="77" spans="1:10" ht="37.5" x14ac:dyDescent="0.3">
      <c r="A77" s="293" t="s">
        <v>920</v>
      </c>
      <c r="B77" s="294" t="s">
        <v>921</v>
      </c>
      <c r="C77" s="301">
        <v>271</v>
      </c>
      <c r="D77" s="301">
        <v>271</v>
      </c>
      <c r="E77" s="295">
        <v>271</v>
      </c>
      <c r="F77" s="295">
        <v>583.02314000000001</v>
      </c>
      <c r="G77" s="296">
        <f t="shared" si="2"/>
        <v>215.13769003690038</v>
      </c>
      <c r="H77" s="296">
        <f t="shared" si="0"/>
        <v>215.13769003690038</v>
      </c>
      <c r="I77" s="416"/>
      <c r="J77" s="416"/>
    </row>
    <row r="78" spans="1:10" ht="56.25" x14ac:dyDescent="0.3">
      <c r="A78" s="293" t="s">
        <v>922</v>
      </c>
      <c r="B78" s="294" t="s">
        <v>923</v>
      </c>
      <c r="C78" s="301">
        <v>159.6</v>
      </c>
      <c r="D78" s="301">
        <v>159.6</v>
      </c>
      <c r="E78" s="295">
        <v>27</v>
      </c>
      <c r="F78" s="295">
        <v>27.015999999999998</v>
      </c>
      <c r="G78" s="296">
        <f t="shared" si="2"/>
        <v>16.927318295739351</v>
      </c>
      <c r="H78" s="296">
        <f t="shared" si="0"/>
        <v>100.05925925925925</v>
      </c>
      <c r="I78" s="416"/>
      <c r="J78" s="416"/>
    </row>
    <row r="79" spans="1:10" ht="18.75" x14ac:dyDescent="0.3">
      <c r="A79" s="284" t="s">
        <v>924</v>
      </c>
      <c r="B79" s="285" t="s">
        <v>925</v>
      </c>
      <c r="C79" s="286">
        <f>SUM(C80:C98)</f>
        <v>716.6</v>
      </c>
      <c r="D79" s="286">
        <f>SUM(D80:D98)</f>
        <v>716.6</v>
      </c>
      <c r="E79" s="286">
        <f>SUM(E80:E98)</f>
        <v>535.4</v>
      </c>
      <c r="F79" s="286">
        <f>SUM(F80:F98)</f>
        <v>783.68953999999997</v>
      </c>
      <c r="G79" s="287">
        <f t="shared" si="2"/>
        <v>109.3622020653084</v>
      </c>
      <c r="H79" s="287">
        <f t="shared" si="0"/>
        <v>146.37458722450504</v>
      </c>
      <c r="I79" s="414"/>
      <c r="J79" s="414"/>
    </row>
    <row r="80" spans="1:10" ht="80.25" customHeight="1" x14ac:dyDescent="0.3">
      <c r="A80" s="293" t="s">
        <v>926</v>
      </c>
      <c r="B80" s="294" t="s">
        <v>927</v>
      </c>
      <c r="C80" s="295">
        <v>48.2</v>
      </c>
      <c r="D80" s="295">
        <v>48.2</v>
      </c>
      <c r="E80" s="295">
        <v>37.299999999999997</v>
      </c>
      <c r="F80" s="295">
        <v>37.323230000000002</v>
      </c>
      <c r="G80" s="296">
        <f t="shared" si="2"/>
        <v>77.434087136929463</v>
      </c>
      <c r="H80" s="296">
        <f t="shared" si="0"/>
        <v>100.06227882037535</v>
      </c>
      <c r="I80" s="416"/>
      <c r="J80" s="416"/>
    </row>
    <row r="81" spans="1:10" ht="112.5" customHeight="1" x14ac:dyDescent="0.3">
      <c r="A81" s="293" t="s">
        <v>928</v>
      </c>
      <c r="B81" s="294" t="s">
        <v>929</v>
      </c>
      <c r="C81" s="295">
        <v>228</v>
      </c>
      <c r="D81" s="295">
        <v>228</v>
      </c>
      <c r="E81" s="295">
        <v>169.1</v>
      </c>
      <c r="F81" s="295">
        <v>149.09394</v>
      </c>
      <c r="G81" s="296">
        <f t="shared" si="2"/>
        <v>65.392078947368432</v>
      </c>
      <c r="H81" s="296">
        <f t="shared" si="0"/>
        <v>88.169095209934952</v>
      </c>
      <c r="I81" s="416"/>
      <c r="J81" s="416"/>
    </row>
    <row r="82" spans="1:10" ht="82.5" customHeight="1" x14ac:dyDescent="0.3">
      <c r="A82" s="293" t="s">
        <v>930</v>
      </c>
      <c r="B82" s="294" t="s">
        <v>931</v>
      </c>
      <c r="C82" s="295">
        <v>77.5</v>
      </c>
      <c r="D82" s="295">
        <v>77.5</v>
      </c>
      <c r="E82" s="295">
        <v>50</v>
      </c>
      <c r="F82" s="295">
        <v>47.280239999999999</v>
      </c>
      <c r="G82" s="296">
        <f t="shared" si="2"/>
        <v>61.006761290322572</v>
      </c>
      <c r="H82" s="296">
        <f t="shared" si="0"/>
        <v>94.560479999999998</v>
      </c>
      <c r="I82" s="416"/>
      <c r="J82" s="416"/>
    </row>
    <row r="83" spans="1:10" ht="78.75" hidden="1" customHeight="1" x14ac:dyDescent="0.3">
      <c r="A83" s="293" t="s">
        <v>932</v>
      </c>
      <c r="B83" s="294" t="s">
        <v>933</v>
      </c>
      <c r="C83" s="295">
        <v>0</v>
      </c>
      <c r="D83" s="295">
        <v>0</v>
      </c>
      <c r="E83" s="295">
        <v>0</v>
      </c>
      <c r="F83" s="295">
        <v>0</v>
      </c>
      <c r="G83" s="296">
        <v>0</v>
      </c>
      <c r="H83" s="296">
        <v>0</v>
      </c>
      <c r="I83" s="416"/>
      <c r="J83" s="416"/>
    </row>
    <row r="84" spans="1:10" ht="84" customHeight="1" x14ac:dyDescent="0.3">
      <c r="A84" s="293" t="s">
        <v>934</v>
      </c>
      <c r="B84" s="294" t="s">
        <v>935</v>
      </c>
      <c r="C84" s="295">
        <v>67.2</v>
      </c>
      <c r="D84" s="295">
        <v>67.2</v>
      </c>
      <c r="E84" s="295">
        <v>67.2</v>
      </c>
      <c r="F84" s="295">
        <v>67.387090000000001</v>
      </c>
      <c r="G84" s="296">
        <f t="shared" si="2"/>
        <v>100.27840773809524</v>
      </c>
      <c r="H84" s="296">
        <f t="shared" ref="H84:H162" si="15">F84/E84*100</f>
        <v>100.27840773809524</v>
      </c>
      <c r="I84" s="416"/>
      <c r="J84" s="416"/>
    </row>
    <row r="85" spans="1:10" ht="91.5" customHeight="1" x14ac:dyDescent="0.3">
      <c r="A85" s="293" t="s">
        <v>1146</v>
      </c>
      <c r="B85" s="294" t="s">
        <v>936</v>
      </c>
      <c r="C85" s="295">
        <v>0</v>
      </c>
      <c r="D85" s="295">
        <v>0</v>
      </c>
      <c r="E85" s="295">
        <v>0</v>
      </c>
      <c r="F85" s="295">
        <v>1.5</v>
      </c>
      <c r="G85" s="296">
        <v>0</v>
      </c>
      <c r="H85" s="296">
        <v>0</v>
      </c>
      <c r="I85" s="416"/>
      <c r="J85" s="416"/>
    </row>
    <row r="86" spans="1:10" ht="93.75" x14ac:dyDescent="0.3">
      <c r="A86" s="293" t="s">
        <v>937</v>
      </c>
      <c r="B86" s="294" t="s">
        <v>938</v>
      </c>
      <c r="C86" s="295">
        <v>3.2</v>
      </c>
      <c r="D86" s="295">
        <v>3.2</v>
      </c>
      <c r="E86" s="295">
        <v>3.2</v>
      </c>
      <c r="F86" s="295">
        <v>8.5228099999999998</v>
      </c>
      <c r="G86" s="296">
        <f t="shared" ref="G86:G164" si="16">F86/D86*100</f>
        <v>266.33781249999998</v>
      </c>
      <c r="H86" s="296">
        <v>0</v>
      </c>
      <c r="I86" s="416"/>
      <c r="J86" s="416"/>
    </row>
    <row r="87" spans="1:10" ht="129.75" customHeight="1" x14ac:dyDescent="0.3">
      <c r="A87" s="293" t="s">
        <v>1147</v>
      </c>
      <c r="B87" s="294" t="s">
        <v>939</v>
      </c>
      <c r="C87" s="295">
        <v>0</v>
      </c>
      <c r="D87" s="295">
        <v>0</v>
      </c>
      <c r="E87" s="295">
        <v>0</v>
      </c>
      <c r="F87" s="295">
        <v>0.75</v>
      </c>
      <c r="G87" s="296">
        <v>0</v>
      </c>
      <c r="H87" s="296">
        <v>0</v>
      </c>
      <c r="I87" s="416"/>
      <c r="J87" s="416"/>
    </row>
    <row r="88" spans="1:10" ht="192.75" customHeight="1" x14ac:dyDescent="0.3">
      <c r="A88" s="293" t="s">
        <v>1148</v>
      </c>
      <c r="B88" s="294" t="s">
        <v>1149</v>
      </c>
      <c r="C88" s="295">
        <v>0</v>
      </c>
      <c r="D88" s="295">
        <v>0</v>
      </c>
      <c r="E88" s="295">
        <v>0</v>
      </c>
      <c r="F88" s="295">
        <v>10</v>
      </c>
      <c r="G88" s="296">
        <v>0</v>
      </c>
      <c r="H88" s="296">
        <v>0</v>
      </c>
      <c r="I88" s="416"/>
      <c r="J88" s="416"/>
    </row>
    <row r="89" spans="1:10" ht="91.5" customHeight="1" x14ac:dyDescent="0.3">
      <c r="A89" s="293" t="s">
        <v>940</v>
      </c>
      <c r="B89" s="294" t="s">
        <v>941</v>
      </c>
      <c r="C89" s="295">
        <v>1.9</v>
      </c>
      <c r="D89" s="295">
        <v>1.9</v>
      </c>
      <c r="E89" s="295">
        <v>1.9</v>
      </c>
      <c r="F89" s="295">
        <v>7.3218300000000003</v>
      </c>
      <c r="G89" s="296">
        <f t="shared" si="16"/>
        <v>385.35947368421057</v>
      </c>
      <c r="H89" s="296">
        <f t="shared" si="15"/>
        <v>385.35947368421057</v>
      </c>
      <c r="I89" s="416"/>
      <c r="J89" s="416"/>
    </row>
    <row r="90" spans="1:10" ht="78.75" customHeight="1" x14ac:dyDescent="0.3">
      <c r="A90" s="293" t="s">
        <v>1150</v>
      </c>
      <c r="B90" s="294" t="s">
        <v>942</v>
      </c>
      <c r="C90" s="295">
        <v>85.8</v>
      </c>
      <c r="D90" s="295">
        <v>85.8</v>
      </c>
      <c r="E90" s="295">
        <v>45.1</v>
      </c>
      <c r="F90" s="295">
        <v>43.451459999999997</v>
      </c>
      <c r="G90" s="296">
        <f t="shared" si="16"/>
        <v>50.642727272727271</v>
      </c>
      <c r="H90" s="296">
        <f t="shared" si="15"/>
        <v>96.344700665188469</v>
      </c>
      <c r="I90" s="416"/>
      <c r="J90" s="416"/>
    </row>
    <row r="91" spans="1:10" ht="78.75" customHeight="1" x14ac:dyDescent="0.3">
      <c r="A91" s="293" t="s">
        <v>1151</v>
      </c>
      <c r="B91" s="294" t="s">
        <v>1152</v>
      </c>
      <c r="C91" s="295">
        <v>0</v>
      </c>
      <c r="D91" s="295">
        <v>0</v>
      </c>
      <c r="E91" s="295">
        <v>0</v>
      </c>
      <c r="F91" s="295">
        <v>10</v>
      </c>
      <c r="G91" s="296"/>
      <c r="H91" s="296"/>
      <c r="I91" s="416"/>
      <c r="J91" s="416"/>
    </row>
    <row r="92" spans="1:10" ht="76.5" customHeight="1" x14ac:dyDescent="0.3">
      <c r="A92" s="293" t="s">
        <v>1153</v>
      </c>
      <c r="B92" s="294" t="s">
        <v>1154</v>
      </c>
      <c r="C92" s="295">
        <v>151.19999999999999</v>
      </c>
      <c r="D92" s="295">
        <v>151.19999999999999</v>
      </c>
      <c r="E92" s="295">
        <v>113.4</v>
      </c>
      <c r="F92" s="295">
        <v>77.11515</v>
      </c>
      <c r="G92" s="296">
        <f t="shared" si="16"/>
        <v>51.002083333333339</v>
      </c>
      <c r="H92" s="296">
        <f t="shared" si="15"/>
        <v>68.00277777777778</v>
      </c>
      <c r="I92" s="416"/>
      <c r="J92" s="416"/>
    </row>
    <row r="93" spans="1:10" ht="131.25" x14ac:dyDescent="0.3">
      <c r="A93" s="293" t="s">
        <v>1155</v>
      </c>
      <c r="B93" s="294" t="s">
        <v>943</v>
      </c>
      <c r="C93" s="295">
        <v>53.6</v>
      </c>
      <c r="D93" s="295">
        <v>53.6</v>
      </c>
      <c r="E93" s="295">
        <v>48.2</v>
      </c>
      <c r="F93" s="295">
        <v>48.19659</v>
      </c>
      <c r="G93" s="296">
        <f t="shared" si="16"/>
        <v>89.919011194029849</v>
      </c>
      <c r="H93" s="296">
        <f t="shared" si="15"/>
        <v>99.992925311203322</v>
      </c>
      <c r="I93" s="416"/>
      <c r="J93" s="416"/>
    </row>
    <row r="94" spans="1:10" ht="56.25" x14ac:dyDescent="0.3">
      <c r="A94" s="293" t="s">
        <v>1156</v>
      </c>
      <c r="B94" s="294" t="s">
        <v>1157</v>
      </c>
      <c r="C94" s="295">
        <v>0</v>
      </c>
      <c r="D94" s="295">
        <v>0</v>
      </c>
      <c r="E94" s="295">
        <v>0</v>
      </c>
      <c r="F94" s="295">
        <v>0.5</v>
      </c>
      <c r="G94" s="296"/>
      <c r="H94" s="296"/>
      <c r="I94" s="416"/>
      <c r="J94" s="416"/>
    </row>
    <row r="95" spans="1:10" ht="75" x14ac:dyDescent="0.3">
      <c r="A95" s="293" t="s">
        <v>944</v>
      </c>
      <c r="B95" s="294" t="s">
        <v>945</v>
      </c>
      <c r="C95" s="295">
        <v>0</v>
      </c>
      <c r="D95" s="295">
        <v>0</v>
      </c>
      <c r="E95" s="295">
        <v>0</v>
      </c>
      <c r="F95" s="295">
        <v>3.47946</v>
      </c>
      <c r="G95" s="296">
        <v>0</v>
      </c>
      <c r="H95" s="296">
        <v>0</v>
      </c>
      <c r="I95" s="416"/>
      <c r="J95" s="416"/>
    </row>
    <row r="96" spans="1:10" ht="75" x14ac:dyDescent="0.3">
      <c r="A96" s="293" t="s">
        <v>946</v>
      </c>
      <c r="B96" s="294" t="s">
        <v>947</v>
      </c>
      <c r="C96" s="295">
        <v>0</v>
      </c>
      <c r="D96" s="295">
        <v>0</v>
      </c>
      <c r="E96" s="295">
        <v>0</v>
      </c>
      <c r="F96" s="295">
        <v>13.85216</v>
      </c>
      <c r="G96" s="296">
        <v>0</v>
      </c>
      <c r="H96" s="296">
        <v>0</v>
      </c>
      <c r="I96" s="416"/>
      <c r="J96" s="416"/>
    </row>
    <row r="97" spans="1:10" ht="75" x14ac:dyDescent="0.3">
      <c r="A97" s="293" t="s">
        <v>948</v>
      </c>
      <c r="B97" s="294" t="s">
        <v>949</v>
      </c>
      <c r="C97" s="295">
        <v>0</v>
      </c>
      <c r="D97" s="295">
        <v>0</v>
      </c>
      <c r="E97" s="295">
        <v>0</v>
      </c>
      <c r="F97" s="295">
        <v>10.511760000000001</v>
      </c>
      <c r="G97" s="296">
        <v>0</v>
      </c>
      <c r="H97" s="296">
        <v>0</v>
      </c>
      <c r="I97" s="416"/>
      <c r="J97" s="416"/>
    </row>
    <row r="98" spans="1:10" ht="93.75" x14ac:dyDescent="0.3">
      <c r="A98" s="293" t="s">
        <v>950</v>
      </c>
      <c r="B98" s="294" t="s">
        <v>951</v>
      </c>
      <c r="C98" s="295">
        <v>0</v>
      </c>
      <c r="D98" s="295">
        <v>0</v>
      </c>
      <c r="E98" s="295">
        <v>0</v>
      </c>
      <c r="F98" s="295">
        <v>247.40382</v>
      </c>
      <c r="G98" s="296">
        <v>0</v>
      </c>
      <c r="H98" s="296">
        <v>0</v>
      </c>
      <c r="I98" s="416"/>
      <c r="J98" s="416"/>
    </row>
    <row r="99" spans="1:10" ht="18.75" x14ac:dyDescent="0.3">
      <c r="A99" s="316" t="s">
        <v>952</v>
      </c>
      <c r="B99" s="317" t="s">
        <v>953</v>
      </c>
      <c r="C99" s="297">
        <f>C100+C104+C102</f>
        <v>125.24908000000001</v>
      </c>
      <c r="D99" s="297">
        <f t="shared" ref="D99:F99" si="17">D100+D104+D102</f>
        <v>725.24908000000005</v>
      </c>
      <c r="E99" s="297">
        <f t="shared" si="17"/>
        <v>725.24908000000005</v>
      </c>
      <c r="F99" s="297">
        <f t="shared" si="17"/>
        <v>727.14296000000002</v>
      </c>
      <c r="G99" s="318">
        <f t="shared" ref="G99" si="18">F99/D99*100</f>
        <v>100.26113511236719</v>
      </c>
      <c r="H99" s="318">
        <f t="shared" ref="H99" si="19">F99/E99*100</f>
        <v>100.26113511236719</v>
      </c>
      <c r="I99" s="416"/>
      <c r="J99" s="416"/>
    </row>
    <row r="100" spans="1:10" s="321" customFormat="1" ht="18.75" x14ac:dyDescent="0.3">
      <c r="A100" s="319" t="s">
        <v>954</v>
      </c>
      <c r="B100" s="320" t="s">
        <v>955</v>
      </c>
      <c r="C100" s="286">
        <f>C101</f>
        <v>0</v>
      </c>
      <c r="D100" s="286">
        <f t="shared" ref="D100:F100" si="20">D101</f>
        <v>0</v>
      </c>
      <c r="E100" s="286">
        <f t="shared" si="20"/>
        <v>0</v>
      </c>
      <c r="F100" s="286">
        <f t="shared" si="20"/>
        <v>-2.3698299999999999</v>
      </c>
      <c r="G100" s="318">
        <v>0</v>
      </c>
      <c r="H100" s="318">
        <v>0</v>
      </c>
      <c r="I100" s="414"/>
      <c r="J100" s="414"/>
    </row>
    <row r="101" spans="1:10" ht="18.75" x14ac:dyDescent="0.3">
      <c r="A101" s="322" t="s">
        <v>956</v>
      </c>
      <c r="B101" s="294" t="s">
        <v>957</v>
      </c>
      <c r="C101" s="295">
        <v>0</v>
      </c>
      <c r="D101" s="295">
        <v>0</v>
      </c>
      <c r="E101" s="295">
        <v>0</v>
      </c>
      <c r="F101" s="295">
        <v>-2.3698299999999999</v>
      </c>
      <c r="G101" s="323">
        <v>0</v>
      </c>
      <c r="H101" s="323">
        <v>0</v>
      </c>
      <c r="I101" s="416"/>
      <c r="J101" s="416"/>
    </row>
    <row r="102" spans="1:10" s="321" customFormat="1" ht="18.75" x14ac:dyDescent="0.3">
      <c r="A102" s="319" t="s">
        <v>1114</v>
      </c>
      <c r="B102" s="320" t="s">
        <v>1113</v>
      </c>
      <c r="C102" s="286">
        <f>C103</f>
        <v>0</v>
      </c>
      <c r="D102" s="286">
        <f t="shared" ref="D102:F102" si="21">D103</f>
        <v>0</v>
      </c>
      <c r="E102" s="286">
        <f t="shared" si="21"/>
        <v>0</v>
      </c>
      <c r="F102" s="286">
        <f t="shared" si="21"/>
        <v>4.2637099999999997</v>
      </c>
      <c r="G102" s="318">
        <v>0</v>
      </c>
      <c r="H102" s="318">
        <v>0</v>
      </c>
      <c r="I102" s="414"/>
      <c r="J102" s="414"/>
    </row>
    <row r="103" spans="1:10" ht="18.75" x14ac:dyDescent="0.3">
      <c r="A103" s="322" t="s">
        <v>1112</v>
      </c>
      <c r="B103" s="294" t="s">
        <v>1111</v>
      </c>
      <c r="C103" s="295">
        <v>0</v>
      </c>
      <c r="D103" s="295">
        <v>0</v>
      </c>
      <c r="E103" s="295">
        <v>0</v>
      </c>
      <c r="F103" s="295">
        <v>4.2637099999999997</v>
      </c>
      <c r="G103" s="323">
        <v>0</v>
      </c>
      <c r="H103" s="323">
        <v>0</v>
      </c>
      <c r="I103" s="416"/>
      <c r="J103" s="416"/>
    </row>
    <row r="104" spans="1:10" ht="18.75" x14ac:dyDescent="0.3">
      <c r="A104" s="316" t="s">
        <v>958</v>
      </c>
      <c r="B104" s="317" t="s">
        <v>959</v>
      </c>
      <c r="C104" s="297">
        <f>C105</f>
        <v>125.24908000000001</v>
      </c>
      <c r="D104" s="297">
        <f>D105</f>
        <v>725.24908000000005</v>
      </c>
      <c r="E104" s="297">
        <f t="shared" ref="E104:F104" si="22">E105</f>
        <v>725.24908000000005</v>
      </c>
      <c r="F104" s="297">
        <f t="shared" si="22"/>
        <v>725.24908000000005</v>
      </c>
      <c r="G104" s="298">
        <f t="shared" ref="G104" si="23">F104/D104*100</f>
        <v>100</v>
      </c>
      <c r="H104" s="298">
        <f t="shared" ref="H104" si="24">F104/E104*100</f>
        <v>100</v>
      </c>
      <c r="I104" s="416"/>
      <c r="J104" s="416"/>
    </row>
    <row r="105" spans="1:10" ht="18.75" x14ac:dyDescent="0.3">
      <c r="A105" s="312" t="s">
        <v>960</v>
      </c>
      <c r="B105" s="313" t="s">
        <v>961</v>
      </c>
      <c r="C105" s="295">
        <v>125.24908000000001</v>
      </c>
      <c r="D105" s="295">
        <f>125.24908+600</f>
        <v>725.24908000000005</v>
      </c>
      <c r="E105" s="295">
        <v>725.24908000000005</v>
      </c>
      <c r="F105" s="295">
        <v>725.24908000000005</v>
      </c>
      <c r="G105" s="296">
        <f>F105/D105*100</f>
        <v>100</v>
      </c>
      <c r="H105" s="296">
        <f>F105/E105*100</f>
        <v>100</v>
      </c>
      <c r="I105" s="416"/>
      <c r="J105" s="416"/>
    </row>
    <row r="106" spans="1:10" ht="18.75" x14ac:dyDescent="0.3">
      <c r="A106" s="324" t="s">
        <v>962</v>
      </c>
      <c r="B106" s="277" t="s">
        <v>963</v>
      </c>
      <c r="C106" s="278">
        <f>C107+C195+C191+C193</f>
        <v>904456.12759000016</v>
      </c>
      <c r="D106" s="278">
        <f t="shared" ref="D106:F106" si="25">D107+D195+D191+D193</f>
        <v>930701.57992000016</v>
      </c>
      <c r="E106" s="278">
        <f t="shared" si="25"/>
        <v>720533.56725000008</v>
      </c>
      <c r="F106" s="278">
        <f t="shared" si="25"/>
        <v>721272.41210999992</v>
      </c>
      <c r="G106" s="279">
        <f t="shared" si="16"/>
        <v>77.497710079314359</v>
      </c>
      <c r="H106" s="279">
        <f t="shared" si="15"/>
        <v>100.10254135179568</v>
      </c>
      <c r="I106" s="412"/>
      <c r="J106" s="412"/>
    </row>
    <row r="107" spans="1:10" ht="37.5" x14ac:dyDescent="0.3">
      <c r="A107" s="325" t="s">
        <v>964</v>
      </c>
      <c r="B107" s="326" t="s">
        <v>965</v>
      </c>
      <c r="C107" s="327">
        <f>C108+C117+C152+C178</f>
        <v>909944.77247000008</v>
      </c>
      <c r="D107" s="327">
        <f>D108+D117+D152+D178</f>
        <v>936190.22480000008</v>
      </c>
      <c r="E107" s="327">
        <f>E108+E117+E152+E178</f>
        <v>726022.21213</v>
      </c>
      <c r="F107" s="327">
        <f>F108+F117+F152+F178</f>
        <v>726761.01212999993</v>
      </c>
      <c r="G107" s="328">
        <f t="shared" si="16"/>
        <v>77.629630482977873</v>
      </c>
      <c r="H107" s="328">
        <f t="shared" si="15"/>
        <v>100.10175997203068</v>
      </c>
      <c r="I107" s="421"/>
      <c r="J107" s="421"/>
    </row>
    <row r="108" spans="1:10" ht="18.75" x14ac:dyDescent="0.3">
      <c r="A108" s="329" t="s">
        <v>966</v>
      </c>
      <c r="B108" s="281" t="s">
        <v>967</v>
      </c>
      <c r="C108" s="330">
        <f>C109+C110+C113</f>
        <v>353064.5</v>
      </c>
      <c r="D108" s="330">
        <f>D109+D110+D113</f>
        <v>353064.5</v>
      </c>
      <c r="E108" s="330">
        <f t="shared" ref="E108:F108" si="26">E109+E110+E113</f>
        <v>276049.09999999998</v>
      </c>
      <c r="F108" s="330">
        <f t="shared" si="26"/>
        <v>276787.89999999997</v>
      </c>
      <c r="G108" s="331">
        <f t="shared" si="16"/>
        <v>78.395845518311802</v>
      </c>
      <c r="H108" s="331">
        <f t="shared" si="15"/>
        <v>100.26763354780002</v>
      </c>
      <c r="I108" s="422"/>
      <c r="J108" s="422"/>
    </row>
    <row r="109" spans="1:10" ht="37.5" x14ac:dyDescent="0.25">
      <c r="A109" s="332" t="s">
        <v>968</v>
      </c>
      <c r="B109" s="333" t="s">
        <v>969</v>
      </c>
      <c r="C109" s="334">
        <v>350070.2</v>
      </c>
      <c r="D109" s="334">
        <v>350070.2</v>
      </c>
      <c r="E109" s="334">
        <v>273054.8</v>
      </c>
      <c r="F109" s="334">
        <v>273054.8</v>
      </c>
      <c r="G109" s="318">
        <f t="shared" si="16"/>
        <v>78.000012568907607</v>
      </c>
      <c r="H109" s="318">
        <f t="shared" si="15"/>
        <v>100</v>
      </c>
      <c r="I109" s="423"/>
      <c r="J109" s="423"/>
    </row>
    <row r="110" spans="1:10" ht="37.5" hidden="1" x14ac:dyDescent="0.25">
      <c r="A110" s="332" t="s">
        <v>970</v>
      </c>
      <c r="B110" s="335" t="s">
        <v>971</v>
      </c>
      <c r="C110" s="334">
        <f>C112</f>
        <v>0</v>
      </c>
      <c r="D110" s="334">
        <f>D112</f>
        <v>0</v>
      </c>
      <c r="E110" s="334">
        <f>E112</f>
        <v>0</v>
      </c>
      <c r="F110" s="334">
        <f t="shared" ref="F110" si="27">F112</f>
        <v>0</v>
      </c>
      <c r="G110" s="318" t="e">
        <f t="shared" si="16"/>
        <v>#DIV/0!</v>
      </c>
      <c r="H110" s="318" t="e">
        <f t="shared" si="15"/>
        <v>#DIV/0!</v>
      </c>
      <c r="I110" s="423"/>
      <c r="J110" s="423"/>
    </row>
    <row r="111" spans="1:10" ht="18.75" hidden="1" x14ac:dyDescent="0.25">
      <c r="A111" s="332"/>
      <c r="B111" s="336" t="s">
        <v>229</v>
      </c>
      <c r="C111" s="334"/>
      <c r="D111" s="334"/>
      <c r="E111" s="334"/>
      <c r="F111" s="334"/>
      <c r="G111" s="318"/>
      <c r="H111" s="318"/>
      <c r="I111" s="423"/>
      <c r="J111" s="423"/>
    </row>
    <row r="112" spans="1:10" ht="37.5" hidden="1" x14ac:dyDescent="0.25">
      <c r="A112" s="332"/>
      <c r="B112" s="336" t="s">
        <v>972</v>
      </c>
      <c r="C112" s="337">
        <v>0</v>
      </c>
      <c r="D112" s="337">
        <v>0</v>
      </c>
      <c r="E112" s="337">
        <v>0</v>
      </c>
      <c r="F112" s="337">
        <v>0</v>
      </c>
      <c r="G112" s="323" t="e">
        <f t="shared" si="16"/>
        <v>#DIV/0!</v>
      </c>
      <c r="H112" s="323" t="e">
        <f t="shared" si="15"/>
        <v>#DIV/0!</v>
      </c>
      <c r="I112" s="424"/>
      <c r="J112" s="424"/>
    </row>
    <row r="113" spans="1:10" ht="18.75" x14ac:dyDescent="0.25">
      <c r="A113" s="319" t="s">
        <v>973</v>
      </c>
      <c r="B113" s="320" t="s">
        <v>974</v>
      </c>
      <c r="C113" s="334">
        <f>C115+C116</f>
        <v>2994.3</v>
      </c>
      <c r="D113" s="334">
        <f>D115+D116</f>
        <v>2994.3</v>
      </c>
      <c r="E113" s="334">
        <f t="shared" ref="E113:F113" si="28">E115+E116</f>
        <v>2994.3</v>
      </c>
      <c r="F113" s="334">
        <f t="shared" si="28"/>
        <v>3733.1000000000004</v>
      </c>
      <c r="G113" s="318">
        <f>F113/D113*100</f>
        <v>124.67354640483586</v>
      </c>
      <c r="H113" s="318">
        <f>F113/E113*100</f>
        <v>124.67354640483586</v>
      </c>
      <c r="I113" s="424"/>
      <c r="J113" s="424"/>
    </row>
    <row r="114" spans="1:10" ht="18.75" x14ac:dyDescent="0.25">
      <c r="A114" s="319"/>
      <c r="B114" s="306" t="s">
        <v>229</v>
      </c>
      <c r="C114" s="337"/>
      <c r="D114" s="337"/>
      <c r="E114" s="337"/>
      <c r="F114" s="337"/>
      <c r="G114" s="323"/>
      <c r="H114" s="323"/>
      <c r="I114" s="424"/>
      <c r="J114" s="424"/>
    </row>
    <row r="115" spans="1:10" ht="18.75" x14ac:dyDescent="0.25">
      <c r="A115" s="405"/>
      <c r="B115" s="306" t="s">
        <v>975</v>
      </c>
      <c r="C115" s="337">
        <v>1886.7</v>
      </c>
      <c r="D115" s="337">
        <v>1886.7</v>
      </c>
      <c r="E115" s="337">
        <v>1886.7</v>
      </c>
      <c r="F115" s="337">
        <v>1886.7</v>
      </c>
      <c r="G115" s="323">
        <f>F115/D115*100</f>
        <v>100</v>
      </c>
      <c r="H115" s="323">
        <f>F115/E115*100</f>
        <v>100</v>
      </c>
      <c r="I115" s="424"/>
      <c r="J115" s="424"/>
    </row>
    <row r="116" spans="1:10" ht="18.75" x14ac:dyDescent="0.25">
      <c r="A116" s="338"/>
      <c r="B116" s="311" t="s">
        <v>976</v>
      </c>
      <c r="C116" s="337">
        <f>426.7+680.9</f>
        <v>1107.5999999999999</v>
      </c>
      <c r="D116" s="337">
        <v>1107.5999999999999</v>
      </c>
      <c r="E116" s="337">
        <v>1107.5999999999999</v>
      </c>
      <c r="F116" s="337">
        <v>1846.4</v>
      </c>
      <c r="G116" s="323">
        <f>F116/D116*100</f>
        <v>166.70278078728785</v>
      </c>
      <c r="H116" s="323">
        <f>F116/E116*100</f>
        <v>166.70278078728785</v>
      </c>
      <c r="I116" s="424"/>
      <c r="J116" s="424"/>
    </row>
    <row r="117" spans="1:10" ht="37.5" x14ac:dyDescent="0.3">
      <c r="A117" s="339" t="s">
        <v>977</v>
      </c>
      <c r="B117" s="340" t="s">
        <v>978</v>
      </c>
      <c r="C117" s="341">
        <f>C139+C130+C124+C134+C126+C118+C122</f>
        <v>197006.48428</v>
      </c>
      <c r="D117" s="341">
        <f t="shared" ref="D117:F117" si="29">D139+D130+D124+D134+D126+D118+D122</f>
        <v>186431.26199</v>
      </c>
      <c r="E117" s="341">
        <f t="shared" si="29"/>
        <v>147754.97548999998</v>
      </c>
      <c r="F117" s="341">
        <f t="shared" si="29"/>
        <v>147754.97548999998</v>
      </c>
      <c r="G117" s="342">
        <f t="shared" si="16"/>
        <v>79.254398598624206</v>
      </c>
      <c r="H117" s="342">
        <f t="shared" si="15"/>
        <v>100</v>
      </c>
      <c r="I117" s="413"/>
      <c r="J117" s="413"/>
    </row>
    <row r="118" spans="1:10" s="344" customFormat="1" ht="31.5" x14ac:dyDescent="0.3">
      <c r="A118" s="316" t="s">
        <v>979</v>
      </c>
      <c r="B118" s="343" t="s">
        <v>980</v>
      </c>
      <c r="C118" s="297">
        <f>C119</f>
        <v>75121.14</v>
      </c>
      <c r="D118" s="297">
        <f>D119</f>
        <v>51333.306410000005</v>
      </c>
      <c r="E118" s="297">
        <f t="shared" ref="E118:F118" si="30">E119</f>
        <v>30121.14</v>
      </c>
      <c r="F118" s="297">
        <f t="shared" si="30"/>
        <v>30121.14</v>
      </c>
      <c r="G118" s="298">
        <f>F118/D118*100</f>
        <v>58.677576229791107</v>
      </c>
      <c r="H118" s="298">
        <f>F118/E118*100</f>
        <v>100</v>
      </c>
      <c r="I118" s="416"/>
      <c r="J118" s="416"/>
    </row>
    <row r="119" spans="1:10" s="344" customFormat="1" ht="37.5" x14ac:dyDescent="0.3">
      <c r="A119" s="305" t="s">
        <v>981</v>
      </c>
      <c r="B119" s="345" t="s">
        <v>982</v>
      </c>
      <c r="C119" s="301">
        <f>C120+C121</f>
        <v>75121.14</v>
      </c>
      <c r="D119" s="301">
        <f>D120+D121</f>
        <v>51333.306410000005</v>
      </c>
      <c r="E119" s="301">
        <f t="shared" ref="E119:F119" si="31">E120+E121</f>
        <v>30121.14</v>
      </c>
      <c r="F119" s="301">
        <f t="shared" si="31"/>
        <v>30121.14</v>
      </c>
      <c r="G119" s="302">
        <f t="shared" ref="G119:G123" si="32">F119/D119*100</f>
        <v>58.677576229791107</v>
      </c>
      <c r="H119" s="302">
        <f t="shared" ref="H119:H120" si="33">F119/E119*100</f>
        <v>100</v>
      </c>
      <c r="I119" s="416"/>
      <c r="J119" s="416"/>
    </row>
    <row r="120" spans="1:10" s="344" customFormat="1" ht="63" x14ac:dyDescent="0.3">
      <c r="A120" s="305"/>
      <c r="B120" s="346" t="s">
        <v>983</v>
      </c>
      <c r="C120" s="301">
        <v>30121.14</v>
      </c>
      <c r="D120" s="301">
        <v>30121.14</v>
      </c>
      <c r="E120" s="301">
        <v>30121.14</v>
      </c>
      <c r="F120" s="301">
        <v>30121.14</v>
      </c>
      <c r="G120" s="302">
        <f t="shared" si="32"/>
        <v>100</v>
      </c>
      <c r="H120" s="302">
        <f t="shared" si="33"/>
        <v>100</v>
      </c>
      <c r="I120" s="416"/>
      <c r="J120" s="416"/>
    </row>
    <row r="121" spans="1:10" s="344" customFormat="1" ht="18.75" x14ac:dyDescent="0.3">
      <c r="A121" s="305"/>
      <c r="B121" s="347" t="s">
        <v>984</v>
      </c>
      <c r="C121" s="301">
        <v>45000</v>
      </c>
      <c r="D121" s="301">
        <v>21212.166410000002</v>
      </c>
      <c r="E121" s="301">
        <v>0</v>
      </c>
      <c r="F121" s="301">
        <v>0</v>
      </c>
      <c r="G121" s="302">
        <f t="shared" si="32"/>
        <v>0</v>
      </c>
      <c r="H121" s="302">
        <v>0</v>
      </c>
      <c r="I121" s="416"/>
      <c r="J121" s="416"/>
    </row>
    <row r="122" spans="1:10" s="344" customFormat="1" ht="37.5" x14ac:dyDescent="0.3">
      <c r="A122" s="348" t="s">
        <v>985</v>
      </c>
      <c r="B122" s="349" t="s">
        <v>986</v>
      </c>
      <c r="C122" s="350">
        <f>C123</f>
        <v>41655.446150000003</v>
      </c>
      <c r="D122" s="350">
        <f t="shared" ref="D122:F122" si="34">D123</f>
        <v>41655.446150000003</v>
      </c>
      <c r="E122" s="350">
        <f t="shared" si="34"/>
        <v>41655.446150000003</v>
      </c>
      <c r="F122" s="350">
        <f t="shared" si="34"/>
        <v>41655.446150000003</v>
      </c>
      <c r="G122" s="351">
        <f t="shared" si="32"/>
        <v>100</v>
      </c>
      <c r="H122" s="351">
        <v>0</v>
      </c>
      <c r="I122" s="416"/>
      <c r="J122" s="416"/>
    </row>
    <row r="123" spans="1:10" s="344" customFormat="1" ht="31.5" x14ac:dyDescent="0.3">
      <c r="A123" s="352" t="s">
        <v>987</v>
      </c>
      <c r="B123" s="353" t="s">
        <v>486</v>
      </c>
      <c r="C123" s="301">
        <v>41655.446150000003</v>
      </c>
      <c r="D123" s="301">
        <v>41655.446150000003</v>
      </c>
      <c r="E123" s="301">
        <v>41655.446150000003</v>
      </c>
      <c r="F123" s="301">
        <v>41655.446150000003</v>
      </c>
      <c r="G123" s="302">
        <f t="shared" si="32"/>
        <v>100</v>
      </c>
      <c r="H123" s="302">
        <f t="shared" ref="H123:H125" si="35">F123/E123*100</f>
        <v>100</v>
      </c>
      <c r="I123" s="416"/>
      <c r="J123" s="416"/>
    </row>
    <row r="124" spans="1:10" ht="37.5" x14ac:dyDescent="0.3">
      <c r="A124" s="319" t="s">
        <v>988</v>
      </c>
      <c r="B124" s="354" t="s">
        <v>989</v>
      </c>
      <c r="C124" s="350">
        <f>C125</f>
        <v>0</v>
      </c>
      <c r="D124" s="350">
        <f>D125</f>
        <v>1625.2739999999999</v>
      </c>
      <c r="E124" s="350">
        <f>E125</f>
        <v>1617.59601</v>
      </c>
      <c r="F124" s="350">
        <f t="shared" ref="F124" si="36">F125</f>
        <v>1617.59601</v>
      </c>
      <c r="G124" s="351">
        <f t="shared" si="16"/>
        <v>99.527587963629529</v>
      </c>
      <c r="H124" s="351">
        <v>0</v>
      </c>
      <c r="I124" s="425"/>
      <c r="J124" s="425"/>
    </row>
    <row r="125" spans="1:10" ht="38.25" customHeight="1" x14ac:dyDescent="0.3">
      <c r="A125" s="312" t="s">
        <v>990</v>
      </c>
      <c r="B125" s="347" t="s">
        <v>991</v>
      </c>
      <c r="C125" s="314">
        <v>0</v>
      </c>
      <c r="D125" s="314">
        <v>1625.2739999999999</v>
      </c>
      <c r="E125" s="314">
        <v>1617.59601</v>
      </c>
      <c r="F125" s="314">
        <v>1617.59601</v>
      </c>
      <c r="G125" s="315">
        <f t="shared" si="16"/>
        <v>99.527587963629529</v>
      </c>
      <c r="H125" s="302">
        <f t="shared" si="35"/>
        <v>100</v>
      </c>
      <c r="I125" s="425"/>
      <c r="J125" s="425"/>
    </row>
    <row r="126" spans="1:10" ht="18.75" x14ac:dyDescent="0.3">
      <c r="A126" s="355" t="s">
        <v>992</v>
      </c>
      <c r="B126" s="356" t="s">
        <v>993</v>
      </c>
      <c r="C126" s="350">
        <f>C127</f>
        <v>0</v>
      </c>
      <c r="D126" s="350">
        <f>D127</f>
        <v>52.63158</v>
      </c>
      <c r="E126" s="350">
        <f t="shared" ref="E126:F126" si="37">E127</f>
        <v>52.63158</v>
      </c>
      <c r="F126" s="350">
        <f t="shared" si="37"/>
        <v>52.63158</v>
      </c>
      <c r="G126" s="351">
        <f t="shared" si="16"/>
        <v>100</v>
      </c>
      <c r="H126" s="351">
        <f t="shared" si="15"/>
        <v>100</v>
      </c>
      <c r="I126" s="425"/>
      <c r="J126" s="425"/>
    </row>
    <row r="127" spans="1:10" s="361" customFormat="1" ht="18.75" x14ac:dyDescent="0.3">
      <c r="A127" s="357" t="s">
        <v>994</v>
      </c>
      <c r="B127" s="358" t="s">
        <v>995</v>
      </c>
      <c r="C127" s="359">
        <f>C129</f>
        <v>0</v>
      </c>
      <c r="D127" s="359">
        <f t="shared" ref="D127:F127" si="38">D129</f>
        <v>52.63158</v>
      </c>
      <c r="E127" s="359">
        <f t="shared" si="38"/>
        <v>52.63158</v>
      </c>
      <c r="F127" s="359">
        <f t="shared" si="38"/>
        <v>52.63158</v>
      </c>
      <c r="G127" s="360">
        <f t="shared" si="16"/>
        <v>100</v>
      </c>
      <c r="H127" s="360">
        <f t="shared" si="15"/>
        <v>100</v>
      </c>
      <c r="I127" s="426"/>
      <c r="J127" s="426"/>
    </row>
    <row r="128" spans="1:10" ht="22.5" customHeight="1" x14ac:dyDescent="0.3">
      <c r="A128" s="357"/>
      <c r="B128" s="358" t="s">
        <v>229</v>
      </c>
      <c r="C128" s="359"/>
      <c r="D128" s="359"/>
      <c r="E128" s="359"/>
      <c r="F128" s="359"/>
      <c r="G128" s="360"/>
      <c r="H128" s="360"/>
      <c r="I128" s="426"/>
      <c r="J128" s="426"/>
    </row>
    <row r="129" spans="1:10" ht="18.75" x14ac:dyDescent="0.3">
      <c r="A129" s="357"/>
      <c r="B129" s="346" t="s">
        <v>996</v>
      </c>
      <c r="C129" s="359">
        <v>0</v>
      </c>
      <c r="D129" s="359">
        <v>52.63158</v>
      </c>
      <c r="E129" s="359">
        <v>52.63158</v>
      </c>
      <c r="F129" s="359">
        <v>52.63158</v>
      </c>
      <c r="G129" s="360">
        <f t="shared" si="16"/>
        <v>100</v>
      </c>
      <c r="H129" s="360">
        <f t="shared" si="15"/>
        <v>100</v>
      </c>
      <c r="I129" s="426"/>
      <c r="J129" s="426"/>
    </row>
    <row r="130" spans="1:10" ht="37.5" x14ac:dyDescent="0.3">
      <c r="A130" s="355" t="s">
        <v>997</v>
      </c>
      <c r="B130" s="356" t="s">
        <v>998</v>
      </c>
      <c r="C130" s="362">
        <f>C131</f>
        <v>8950.4737299999997</v>
      </c>
      <c r="D130" s="362">
        <f>D131</f>
        <v>8950.4737299999997</v>
      </c>
      <c r="E130" s="362">
        <f>E131</f>
        <v>8950.4737299999997</v>
      </c>
      <c r="F130" s="362">
        <f>F131</f>
        <v>8950.4737299999997</v>
      </c>
      <c r="G130" s="363">
        <f t="shared" si="16"/>
        <v>100</v>
      </c>
      <c r="H130" s="363">
        <v>0</v>
      </c>
      <c r="I130" s="427"/>
      <c r="J130" s="427"/>
    </row>
    <row r="131" spans="1:10" ht="37.5" x14ac:dyDescent="0.25">
      <c r="A131" s="357" t="s">
        <v>999</v>
      </c>
      <c r="B131" s="358" t="s">
        <v>1000</v>
      </c>
      <c r="C131" s="337">
        <f>C132+C133</f>
        <v>8950.4737299999997</v>
      </c>
      <c r="D131" s="337">
        <f>D132+D133</f>
        <v>8950.4737299999997</v>
      </c>
      <c r="E131" s="337">
        <f t="shared" ref="E131:F131" si="39">E132+E133</f>
        <v>8950.4737299999997</v>
      </c>
      <c r="F131" s="337">
        <f t="shared" si="39"/>
        <v>8950.4737299999997</v>
      </c>
      <c r="G131" s="323">
        <f t="shared" si="16"/>
        <v>100</v>
      </c>
      <c r="H131" s="323">
        <v>0</v>
      </c>
      <c r="I131" s="428"/>
      <c r="J131" s="428"/>
    </row>
    <row r="132" spans="1:10" ht="18.75" x14ac:dyDescent="0.25">
      <c r="A132" s="357"/>
      <c r="B132" s="353" t="s">
        <v>1001</v>
      </c>
      <c r="C132" s="337">
        <v>6775.5256799999997</v>
      </c>
      <c r="D132" s="337">
        <v>6775.5256799999997</v>
      </c>
      <c r="E132" s="337">
        <v>6775.5256799999997</v>
      </c>
      <c r="F132" s="337">
        <v>6775.5256799999997</v>
      </c>
      <c r="G132" s="323">
        <f t="shared" si="16"/>
        <v>100</v>
      </c>
      <c r="H132" s="323">
        <v>0</v>
      </c>
      <c r="I132" s="428"/>
      <c r="J132" s="428"/>
    </row>
    <row r="133" spans="1:10" ht="18.75" x14ac:dyDescent="0.25">
      <c r="A133" s="357"/>
      <c r="B133" s="353" t="s">
        <v>1002</v>
      </c>
      <c r="C133" s="337">
        <v>2174.94805</v>
      </c>
      <c r="D133" s="337">
        <v>2174.94805</v>
      </c>
      <c r="E133" s="337">
        <v>2174.94805</v>
      </c>
      <c r="F133" s="337">
        <v>2174.94805</v>
      </c>
      <c r="G133" s="323">
        <f t="shared" si="16"/>
        <v>100</v>
      </c>
      <c r="H133" s="323">
        <v>0</v>
      </c>
      <c r="I133" s="428"/>
      <c r="J133" s="428"/>
    </row>
    <row r="134" spans="1:10" s="321" customFormat="1" ht="22.5" customHeight="1" x14ac:dyDescent="0.3">
      <c r="A134" s="284" t="s">
        <v>1003</v>
      </c>
      <c r="B134" s="356" t="s">
        <v>1004</v>
      </c>
      <c r="C134" s="362">
        <f>SUM(C135)</f>
        <v>2873.4859900000001</v>
      </c>
      <c r="D134" s="362">
        <f>SUM(D135)</f>
        <v>2873.4859900000001</v>
      </c>
      <c r="E134" s="362">
        <f>SUM(E135)</f>
        <v>2873.4859900000001</v>
      </c>
      <c r="F134" s="362">
        <f>SUM(F135)</f>
        <v>2873.4859900000001</v>
      </c>
      <c r="G134" s="363">
        <f t="shared" si="16"/>
        <v>100</v>
      </c>
      <c r="H134" s="363">
        <v>0</v>
      </c>
      <c r="I134" s="427"/>
      <c r="J134" s="427"/>
    </row>
    <row r="135" spans="1:10" ht="37.5" x14ac:dyDescent="0.3">
      <c r="A135" s="293" t="s">
        <v>1005</v>
      </c>
      <c r="B135" s="345" t="s">
        <v>1006</v>
      </c>
      <c r="C135" s="359">
        <f>SUM(C137:C138)</f>
        <v>2873.4859900000001</v>
      </c>
      <c r="D135" s="359">
        <f>SUM(D137:D138)</f>
        <v>2873.4859900000001</v>
      </c>
      <c r="E135" s="359">
        <f>SUM(E137:E138)</f>
        <v>2873.4859900000001</v>
      </c>
      <c r="F135" s="359">
        <f>SUM(F137:F138)</f>
        <v>2873.4859900000001</v>
      </c>
      <c r="G135" s="360">
        <f t="shared" si="16"/>
        <v>100</v>
      </c>
      <c r="H135" s="360">
        <v>0</v>
      </c>
      <c r="I135" s="426"/>
      <c r="J135" s="426"/>
    </row>
    <row r="136" spans="1:10" ht="17.25" customHeight="1" x14ac:dyDescent="0.3">
      <c r="A136" s="293"/>
      <c r="B136" s="345" t="s">
        <v>229</v>
      </c>
      <c r="C136" s="359"/>
      <c r="D136" s="359"/>
      <c r="E136" s="359"/>
      <c r="F136" s="359"/>
      <c r="G136" s="360"/>
      <c r="H136" s="360"/>
      <c r="I136" s="426"/>
      <c r="J136" s="426"/>
    </row>
    <row r="137" spans="1:10" ht="39" hidden="1" customHeight="1" x14ac:dyDescent="0.3">
      <c r="A137" s="293"/>
      <c r="B137" s="364" t="s">
        <v>1007</v>
      </c>
      <c r="C137" s="359">
        <v>0</v>
      </c>
      <c r="D137" s="359">
        <v>0</v>
      </c>
      <c r="E137" s="359">
        <v>0</v>
      </c>
      <c r="F137" s="359">
        <v>0</v>
      </c>
      <c r="G137" s="360" t="e">
        <f t="shared" si="16"/>
        <v>#DIV/0!</v>
      </c>
      <c r="H137" s="360" t="e">
        <f t="shared" si="15"/>
        <v>#DIV/0!</v>
      </c>
      <c r="I137" s="426"/>
      <c r="J137" s="426"/>
    </row>
    <row r="138" spans="1:10" ht="31.5" x14ac:dyDescent="0.25">
      <c r="A138" s="293"/>
      <c r="B138" s="365" t="s">
        <v>1008</v>
      </c>
      <c r="C138" s="337">
        <v>2873.4859900000001</v>
      </c>
      <c r="D138" s="337">
        <v>2873.4859900000001</v>
      </c>
      <c r="E138" s="337">
        <v>2873.4859900000001</v>
      </c>
      <c r="F138" s="337">
        <v>2873.4859900000001</v>
      </c>
      <c r="G138" s="323">
        <f t="shared" si="16"/>
        <v>100</v>
      </c>
      <c r="H138" s="323">
        <v>0</v>
      </c>
      <c r="I138" s="428"/>
      <c r="J138" s="428"/>
    </row>
    <row r="139" spans="1:10" ht="18.75" x14ac:dyDescent="0.3">
      <c r="A139" s="366" t="s">
        <v>1009</v>
      </c>
      <c r="B139" s="367" t="s">
        <v>1010</v>
      </c>
      <c r="C139" s="350">
        <f>SUM(C141:C151)</f>
        <v>68405.938409999988</v>
      </c>
      <c r="D139" s="350">
        <f t="shared" ref="D139:F139" si="40">SUM(D141:D151)</f>
        <v>79940.644129999986</v>
      </c>
      <c r="E139" s="350">
        <f t="shared" si="40"/>
        <v>62484.202029999993</v>
      </c>
      <c r="F139" s="350">
        <f t="shared" si="40"/>
        <v>62484.202029999993</v>
      </c>
      <c r="G139" s="351">
        <f t="shared" si="16"/>
        <v>78.163245630580334</v>
      </c>
      <c r="H139" s="351">
        <f t="shared" si="15"/>
        <v>100</v>
      </c>
      <c r="I139" s="425"/>
      <c r="J139" s="425"/>
    </row>
    <row r="140" spans="1:10" ht="18.75" x14ac:dyDescent="0.3">
      <c r="A140" s="368"/>
      <c r="B140" s="369" t="s">
        <v>229</v>
      </c>
      <c r="C140" s="359"/>
      <c r="D140" s="359"/>
      <c r="E140" s="359"/>
      <c r="F140" s="359"/>
      <c r="G140" s="360"/>
      <c r="H140" s="360"/>
      <c r="I140" s="426"/>
      <c r="J140" s="426"/>
    </row>
    <row r="141" spans="1:10" ht="110.25" x14ac:dyDescent="0.25">
      <c r="A141" s="368"/>
      <c r="B141" s="347" t="s">
        <v>1011</v>
      </c>
      <c r="C141" s="337">
        <v>7032.1</v>
      </c>
      <c r="D141" s="337">
        <v>8466.9</v>
      </c>
      <c r="E141" s="337">
        <v>6274.8</v>
      </c>
      <c r="F141" s="337">
        <v>6274.8</v>
      </c>
      <c r="G141" s="323">
        <f t="shared" si="16"/>
        <v>74.109768628423637</v>
      </c>
      <c r="H141" s="323">
        <f t="shared" si="15"/>
        <v>100</v>
      </c>
      <c r="I141" s="428"/>
      <c r="J141" s="428"/>
    </row>
    <row r="142" spans="1:10" ht="18.75" x14ac:dyDescent="0.25">
      <c r="A142" s="368"/>
      <c r="B142" s="347" t="s">
        <v>1158</v>
      </c>
      <c r="C142" s="337">
        <v>0</v>
      </c>
      <c r="D142" s="337">
        <v>57.14</v>
      </c>
      <c r="E142" s="337">
        <v>0</v>
      </c>
      <c r="F142" s="337">
        <v>0</v>
      </c>
      <c r="G142" s="323">
        <f t="shared" si="16"/>
        <v>0</v>
      </c>
      <c r="H142" s="323"/>
      <c r="I142" s="428"/>
      <c r="J142" s="428"/>
    </row>
    <row r="143" spans="1:10" ht="18.75" x14ac:dyDescent="0.25">
      <c r="A143" s="368"/>
      <c r="B143" s="347" t="s">
        <v>1159</v>
      </c>
      <c r="C143" s="337">
        <v>0</v>
      </c>
      <c r="D143" s="337">
        <v>4500</v>
      </c>
      <c r="E143" s="337">
        <v>0</v>
      </c>
      <c r="F143" s="337">
        <v>0</v>
      </c>
      <c r="G143" s="323">
        <f t="shared" si="16"/>
        <v>0</v>
      </c>
      <c r="H143" s="323"/>
      <c r="I143" s="428"/>
      <c r="J143" s="428"/>
    </row>
    <row r="144" spans="1:10" ht="47.25" x14ac:dyDescent="0.25">
      <c r="A144" s="370"/>
      <c r="B144" s="347" t="s">
        <v>1012</v>
      </c>
      <c r="C144" s="337">
        <v>26107.599999999999</v>
      </c>
      <c r="D144" s="337">
        <v>27830.03702</v>
      </c>
      <c r="E144" s="337">
        <v>25067.90063</v>
      </c>
      <c r="F144" s="337">
        <v>25067.90063</v>
      </c>
      <c r="G144" s="323">
        <f t="shared" si="16"/>
        <v>90.074981258504991</v>
      </c>
      <c r="H144" s="323">
        <f t="shared" si="15"/>
        <v>100</v>
      </c>
      <c r="I144" s="428"/>
      <c r="J144" s="428"/>
    </row>
    <row r="145" spans="1:11" ht="31.5" x14ac:dyDescent="0.25">
      <c r="A145" s="293"/>
      <c r="B145" s="347" t="s">
        <v>1013</v>
      </c>
      <c r="C145" s="337">
        <v>114.1</v>
      </c>
      <c r="D145" s="337">
        <v>114.1</v>
      </c>
      <c r="E145" s="337">
        <v>114.1</v>
      </c>
      <c r="F145" s="337">
        <v>114.1</v>
      </c>
      <c r="G145" s="323">
        <f t="shared" si="16"/>
        <v>100</v>
      </c>
      <c r="H145" s="323">
        <f>F145/E145*100</f>
        <v>100</v>
      </c>
      <c r="I145" s="428"/>
      <c r="J145" s="428"/>
    </row>
    <row r="146" spans="1:11" ht="31.5" x14ac:dyDescent="0.3">
      <c r="A146" s="310"/>
      <c r="B146" s="347" t="s">
        <v>1014</v>
      </c>
      <c r="C146" s="314">
        <v>3000</v>
      </c>
      <c r="D146" s="314">
        <v>3000</v>
      </c>
      <c r="E146" s="314">
        <v>0</v>
      </c>
      <c r="F146" s="314">
        <v>0</v>
      </c>
      <c r="G146" s="315">
        <f t="shared" si="16"/>
        <v>0</v>
      </c>
      <c r="H146" s="315">
        <v>0</v>
      </c>
      <c r="I146" s="420"/>
      <c r="J146" s="420"/>
    </row>
    <row r="147" spans="1:11" ht="35.25" customHeight="1" x14ac:dyDescent="0.3">
      <c r="A147" s="310"/>
      <c r="B147" s="347" t="s">
        <v>1015</v>
      </c>
      <c r="C147" s="314">
        <v>0</v>
      </c>
      <c r="D147" s="314">
        <v>3862.5</v>
      </c>
      <c r="E147" s="314">
        <v>3862.5</v>
      </c>
      <c r="F147" s="314">
        <v>3862.5</v>
      </c>
      <c r="G147" s="315">
        <f t="shared" si="16"/>
        <v>100</v>
      </c>
      <c r="H147" s="323">
        <f t="shared" si="15"/>
        <v>100</v>
      </c>
      <c r="I147" s="420"/>
      <c r="J147" s="420"/>
      <c r="K147" s="429">
        <v>2814402.36</v>
      </c>
    </row>
    <row r="148" spans="1:11" ht="31.5" x14ac:dyDescent="0.3">
      <c r="A148" s="310"/>
      <c r="B148" s="347" t="s">
        <v>1016</v>
      </c>
      <c r="C148" s="314">
        <v>4605.0640400000002</v>
      </c>
      <c r="D148" s="314">
        <v>4605.0640400000002</v>
      </c>
      <c r="E148" s="314">
        <v>0</v>
      </c>
      <c r="F148" s="314">
        <v>0</v>
      </c>
      <c r="G148" s="315">
        <f t="shared" si="16"/>
        <v>0</v>
      </c>
      <c r="H148" s="315">
        <v>0</v>
      </c>
      <c r="I148" s="420"/>
      <c r="J148" s="420"/>
    </row>
    <row r="149" spans="1:11" ht="18.75" x14ac:dyDescent="0.3">
      <c r="A149" s="310"/>
      <c r="B149" s="347" t="s">
        <v>1017</v>
      </c>
      <c r="C149" s="314">
        <v>26047.59837</v>
      </c>
      <c r="D149" s="314">
        <v>26387.59837</v>
      </c>
      <c r="E149" s="314">
        <v>26047.596699999998</v>
      </c>
      <c r="F149" s="314">
        <v>26047.596699999998</v>
      </c>
      <c r="G149" s="315">
        <f t="shared" si="16"/>
        <v>98.711509606775934</v>
      </c>
      <c r="H149" s="315">
        <v>0</v>
      </c>
      <c r="I149" s="420"/>
      <c r="J149" s="420"/>
    </row>
    <row r="150" spans="1:11" ht="31.5" x14ac:dyDescent="0.3">
      <c r="A150" s="310"/>
      <c r="B150" s="371" t="s">
        <v>1018</v>
      </c>
      <c r="C150" s="314">
        <v>1499.4760000000001</v>
      </c>
      <c r="D150" s="314">
        <v>1017.3047</v>
      </c>
      <c r="E150" s="314">
        <v>1017.3047</v>
      </c>
      <c r="F150" s="314">
        <v>1017.3047</v>
      </c>
      <c r="G150" s="315">
        <f t="shared" si="16"/>
        <v>100</v>
      </c>
      <c r="H150" s="323">
        <f t="shared" si="15"/>
        <v>100</v>
      </c>
      <c r="I150" s="420"/>
      <c r="J150" s="420"/>
      <c r="K150" s="429">
        <v>218229.26</v>
      </c>
    </row>
    <row r="151" spans="1:11" ht="18.75" x14ac:dyDescent="0.3">
      <c r="A151" s="310"/>
      <c r="B151" s="365" t="s">
        <v>1110</v>
      </c>
      <c r="C151" s="314">
        <v>0</v>
      </c>
      <c r="D151" s="314">
        <v>100</v>
      </c>
      <c r="E151" s="314">
        <v>100</v>
      </c>
      <c r="F151" s="314">
        <v>100</v>
      </c>
      <c r="G151" s="315">
        <f t="shared" si="16"/>
        <v>100</v>
      </c>
      <c r="H151" s="323">
        <f>F151/E151*100</f>
        <v>100</v>
      </c>
      <c r="I151" s="420"/>
      <c r="J151" s="420"/>
      <c r="K151" s="429"/>
    </row>
    <row r="152" spans="1:11" ht="37.5" x14ac:dyDescent="0.3">
      <c r="A152" s="339" t="s">
        <v>1019</v>
      </c>
      <c r="B152" s="372" t="s">
        <v>1020</v>
      </c>
      <c r="C152" s="341">
        <f>C153+C174+C169+C172+C173+C175</f>
        <v>324222.76279000001</v>
      </c>
      <c r="D152" s="341">
        <f t="shared" ref="D152:F152" si="41">D153+D174+D169+D172+D173+D175</f>
        <v>353242.46279000002</v>
      </c>
      <c r="E152" s="341">
        <f t="shared" si="41"/>
        <v>270166.04689</v>
      </c>
      <c r="F152" s="341">
        <f t="shared" si="41"/>
        <v>270166.04689</v>
      </c>
      <c r="G152" s="342">
        <f t="shared" si="16"/>
        <v>76.481758380959903</v>
      </c>
      <c r="H152" s="342">
        <f t="shared" si="15"/>
        <v>100</v>
      </c>
      <c r="I152" s="413"/>
      <c r="J152" s="413"/>
    </row>
    <row r="153" spans="1:11" ht="39" customHeight="1" x14ac:dyDescent="0.3">
      <c r="A153" s="373" t="s">
        <v>1021</v>
      </c>
      <c r="B153" s="374" t="s">
        <v>1022</v>
      </c>
      <c r="C153" s="350">
        <f t="shared" ref="C153" si="42">SUM(C155:C168)</f>
        <v>318777.19999999995</v>
      </c>
      <c r="D153" s="350">
        <f t="shared" ref="D153:F153" si="43">SUM(D155:D168)</f>
        <v>347796.89999999997</v>
      </c>
      <c r="E153" s="350">
        <f>SUM(E155:E168)</f>
        <v>265813.96729999996</v>
      </c>
      <c r="F153" s="350">
        <f t="shared" si="43"/>
        <v>265813.96729999996</v>
      </c>
      <c r="G153" s="351">
        <f t="shared" si="16"/>
        <v>76.427928857330244</v>
      </c>
      <c r="H153" s="351">
        <f t="shared" si="15"/>
        <v>100</v>
      </c>
      <c r="I153" s="425"/>
      <c r="J153" s="425"/>
    </row>
    <row r="154" spans="1:11" ht="18.75" x14ac:dyDescent="0.3">
      <c r="A154" s="370"/>
      <c r="B154" s="375" t="s">
        <v>229</v>
      </c>
      <c r="C154" s="359"/>
      <c r="D154" s="359"/>
      <c r="E154" s="359"/>
      <c r="F154" s="359"/>
      <c r="G154" s="360"/>
      <c r="H154" s="360"/>
      <c r="I154" s="426"/>
      <c r="J154" s="426"/>
    </row>
    <row r="155" spans="1:11" ht="41.25" customHeight="1" x14ac:dyDescent="0.25">
      <c r="A155" s="370"/>
      <c r="B155" s="376" t="s">
        <v>1023</v>
      </c>
      <c r="C155" s="337">
        <v>298620.09999999998</v>
      </c>
      <c r="D155" s="337">
        <v>327624.59999999998</v>
      </c>
      <c r="E155" s="337">
        <v>246165.41130000001</v>
      </c>
      <c r="F155" s="337">
        <v>246165.41130000001</v>
      </c>
      <c r="G155" s="323">
        <f t="shared" si="16"/>
        <v>75.136424828904808</v>
      </c>
      <c r="H155" s="323">
        <f t="shared" si="15"/>
        <v>100</v>
      </c>
      <c r="I155" s="428"/>
      <c r="J155" s="428"/>
    </row>
    <row r="156" spans="1:11" ht="31.5" x14ac:dyDescent="0.25">
      <c r="A156" s="370"/>
      <c r="B156" s="376" t="s">
        <v>1024</v>
      </c>
      <c r="C156" s="337">
        <v>974.2</v>
      </c>
      <c r="D156" s="337">
        <v>974.2</v>
      </c>
      <c r="E156" s="337">
        <v>721.80899999999997</v>
      </c>
      <c r="F156" s="337">
        <v>721.80899999999997</v>
      </c>
      <c r="G156" s="323">
        <f t="shared" si="16"/>
        <v>74.092486142475863</v>
      </c>
      <c r="H156" s="323">
        <f t="shared" si="15"/>
        <v>100</v>
      </c>
      <c r="I156" s="428"/>
      <c r="J156" s="428"/>
    </row>
    <row r="157" spans="1:11" ht="47.25" x14ac:dyDescent="0.25">
      <c r="A157" s="370"/>
      <c r="B157" s="376" t="s">
        <v>1025</v>
      </c>
      <c r="C157" s="337">
        <v>71.2</v>
      </c>
      <c r="D157" s="337">
        <v>71.2</v>
      </c>
      <c r="E157" s="337">
        <v>53.4</v>
      </c>
      <c r="F157" s="337">
        <v>53.4</v>
      </c>
      <c r="G157" s="323">
        <f t="shared" si="16"/>
        <v>75</v>
      </c>
      <c r="H157" s="323">
        <f t="shared" si="15"/>
        <v>100</v>
      </c>
      <c r="I157" s="428"/>
      <c r="J157" s="428"/>
    </row>
    <row r="158" spans="1:11" ht="31.5" x14ac:dyDescent="0.25">
      <c r="A158" s="370"/>
      <c r="B158" s="376" t="s">
        <v>1026</v>
      </c>
      <c r="C158" s="337">
        <v>4675.2</v>
      </c>
      <c r="D158" s="337">
        <v>4675.2</v>
      </c>
      <c r="E158" s="337">
        <v>4675.2</v>
      </c>
      <c r="F158" s="337">
        <v>4675.2</v>
      </c>
      <c r="G158" s="323">
        <f t="shared" si="16"/>
        <v>100</v>
      </c>
      <c r="H158" s="323">
        <f t="shared" si="15"/>
        <v>100</v>
      </c>
      <c r="I158" s="428"/>
      <c r="J158" s="428"/>
    </row>
    <row r="159" spans="1:11" ht="63" x14ac:dyDescent="0.25">
      <c r="A159" s="370"/>
      <c r="B159" s="376" t="s">
        <v>1027</v>
      </c>
      <c r="C159" s="337">
        <v>13232.3</v>
      </c>
      <c r="D159" s="337">
        <v>13232.3</v>
      </c>
      <c r="E159" s="337">
        <v>13232.3</v>
      </c>
      <c r="F159" s="337">
        <v>13232.3</v>
      </c>
      <c r="G159" s="323">
        <f t="shared" si="16"/>
        <v>100</v>
      </c>
      <c r="H159" s="323">
        <f t="shared" si="15"/>
        <v>100</v>
      </c>
      <c r="I159" s="428"/>
      <c r="J159" s="428"/>
    </row>
    <row r="160" spans="1:11" ht="77.25" hidden="1" customHeight="1" x14ac:dyDescent="0.25">
      <c r="A160" s="370"/>
      <c r="B160" s="376" t="s">
        <v>1028</v>
      </c>
      <c r="C160" s="337">
        <v>0</v>
      </c>
      <c r="D160" s="337">
        <v>0</v>
      </c>
      <c r="E160" s="337">
        <v>0</v>
      </c>
      <c r="F160" s="337">
        <v>0</v>
      </c>
      <c r="G160" s="323" t="e">
        <f t="shared" si="16"/>
        <v>#DIV/0!</v>
      </c>
      <c r="H160" s="323" t="e">
        <f t="shared" si="15"/>
        <v>#DIV/0!</v>
      </c>
      <c r="I160" s="428"/>
      <c r="J160" s="428"/>
    </row>
    <row r="161" spans="1:10" ht="54" customHeight="1" x14ac:dyDescent="0.25">
      <c r="A161" s="370"/>
      <c r="B161" s="376" t="s">
        <v>1029</v>
      </c>
      <c r="C161" s="337">
        <v>583</v>
      </c>
      <c r="D161" s="337">
        <v>583</v>
      </c>
      <c r="E161" s="337">
        <v>437.24700000000001</v>
      </c>
      <c r="F161" s="337">
        <v>437.24700000000001</v>
      </c>
      <c r="G161" s="323">
        <f t="shared" si="16"/>
        <v>74.999485420240148</v>
      </c>
      <c r="H161" s="323">
        <f t="shared" si="15"/>
        <v>100</v>
      </c>
      <c r="I161" s="428"/>
      <c r="J161" s="428"/>
    </row>
    <row r="162" spans="1:10" ht="31.5" x14ac:dyDescent="0.25">
      <c r="A162" s="370"/>
      <c r="B162" s="376" t="s">
        <v>1030</v>
      </c>
      <c r="C162" s="337">
        <v>25.8</v>
      </c>
      <c r="D162" s="337">
        <v>25.8</v>
      </c>
      <c r="E162" s="337">
        <v>19.350000000000001</v>
      </c>
      <c r="F162" s="337">
        <v>19.350000000000001</v>
      </c>
      <c r="G162" s="323">
        <f t="shared" si="16"/>
        <v>75</v>
      </c>
      <c r="H162" s="323">
        <f t="shared" si="15"/>
        <v>100</v>
      </c>
      <c r="I162" s="428"/>
      <c r="J162" s="428"/>
    </row>
    <row r="163" spans="1:10" ht="31.5" x14ac:dyDescent="0.25">
      <c r="A163" s="370"/>
      <c r="B163" s="376" t="s">
        <v>1031</v>
      </c>
      <c r="C163" s="337">
        <v>56.8</v>
      </c>
      <c r="D163" s="337">
        <v>56.8</v>
      </c>
      <c r="E163" s="337">
        <v>42.6</v>
      </c>
      <c r="F163" s="337">
        <v>42.6</v>
      </c>
      <c r="G163" s="323">
        <f t="shared" si="16"/>
        <v>75.000000000000014</v>
      </c>
      <c r="H163" s="323">
        <f t="shared" ref="H163:H197" si="44">F163/E163*100</f>
        <v>100</v>
      </c>
      <c r="I163" s="428"/>
      <c r="J163" s="428"/>
    </row>
    <row r="164" spans="1:10" ht="31.5" x14ac:dyDescent="0.25">
      <c r="A164" s="370"/>
      <c r="B164" s="376" t="s">
        <v>1032</v>
      </c>
      <c r="C164" s="337">
        <v>172.8</v>
      </c>
      <c r="D164" s="337">
        <v>188</v>
      </c>
      <c r="E164" s="337">
        <v>188</v>
      </c>
      <c r="F164" s="337">
        <v>188</v>
      </c>
      <c r="G164" s="323">
        <f t="shared" si="16"/>
        <v>100</v>
      </c>
      <c r="H164" s="323">
        <f t="shared" si="44"/>
        <v>100</v>
      </c>
      <c r="I164" s="428"/>
      <c r="J164" s="428"/>
    </row>
    <row r="165" spans="1:10" ht="58.5" customHeight="1" x14ac:dyDescent="0.25">
      <c r="A165" s="370"/>
      <c r="B165" s="376" t="s">
        <v>1033</v>
      </c>
      <c r="C165" s="337">
        <v>4.8</v>
      </c>
      <c r="D165" s="337">
        <v>4.8</v>
      </c>
      <c r="E165" s="337">
        <v>4.8</v>
      </c>
      <c r="F165" s="337">
        <v>4.8</v>
      </c>
      <c r="G165" s="323">
        <f t="shared" ref="G165:G197" si="45">F165/D165*100</f>
        <v>100</v>
      </c>
      <c r="H165" s="323">
        <f t="shared" si="44"/>
        <v>100</v>
      </c>
      <c r="I165" s="428"/>
      <c r="J165" s="428"/>
    </row>
    <row r="166" spans="1:10" ht="43.5" customHeight="1" x14ac:dyDescent="0.25">
      <c r="A166" s="370"/>
      <c r="B166" s="376" t="s">
        <v>1034</v>
      </c>
      <c r="C166" s="337">
        <v>348.6</v>
      </c>
      <c r="D166" s="337">
        <v>348.6</v>
      </c>
      <c r="E166" s="337">
        <v>261.45</v>
      </c>
      <c r="F166" s="337">
        <v>261.45</v>
      </c>
      <c r="G166" s="323">
        <f t="shared" si="45"/>
        <v>74.999999999999986</v>
      </c>
      <c r="H166" s="323">
        <f t="shared" si="44"/>
        <v>100</v>
      </c>
      <c r="I166" s="428"/>
      <c r="J166" s="428"/>
    </row>
    <row r="167" spans="1:10" ht="58.5" customHeight="1" x14ac:dyDescent="0.25">
      <c r="A167" s="370"/>
      <c r="B167" s="376" t="s">
        <v>1035</v>
      </c>
      <c r="C167" s="337">
        <v>12.4</v>
      </c>
      <c r="D167" s="337">
        <v>12.4</v>
      </c>
      <c r="E167" s="337">
        <v>12.4</v>
      </c>
      <c r="F167" s="337">
        <v>12.4</v>
      </c>
      <c r="G167" s="323">
        <f t="shared" si="45"/>
        <v>100</v>
      </c>
      <c r="H167" s="323">
        <f t="shared" si="44"/>
        <v>100</v>
      </c>
      <c r="I167" s="428"/>
      <c r="J167" s="428"/>
    </row>
    <row r="168" spans="1:10" ht="73.5" hidden="1" customHeight="1" x14ac:dyDescent="0.3">
      <c r="A168" s="370"/>
      <c r="B168" s="375" t="s">
        <v>1036</v>
      </c>
      <c r="C168" s="359">
        <v>0</v>
      </c>
      <c r="D168" s="359">
        <v>0</v>
      </c>
      <c r="E168" s="359">
        <v>0</v>
      </c>
      <c r="F168" s="359">
        <v>0</v>
      </c>
      <c r="G168" s="360" t="e">
        <f t="shared" si="45"/>
        <v>#DIV/0!</v>
      </c>
      <c r="H168" s="323" t="e">
        <f t="shared" si="44"/>
        <v>#DIV/0!</v>
      </c>
      <c r="I168" s="426"/>
      <c r="J168" s="426"/>
    </row>
    <row r="169" spans="1:10" ht="75" x14ac:dyDescent="0.3">
      <c r="A169" s="366" t="s">
        <v>1037</v>
      </c>
      <c r="B169" s="367" t="s">
        <v>1038</v>
      </c>
      <c r="C169" s="350">
        <f>C171</f>
        <v>3114.7049999999999</v>
      </c>
      <c r="D169" s="350">
        <f>D171</f>
        <v>3114.7049999999999</v>
      </c>
      <c r="E169" s="350">
        <f>E171</f>
        <v>2600.68453</v>
      </c>
      <c r="F169" s="350">
        <f>F171</f>
        <v>2600.68453</v>
      </c>
      <c r="G169" s="351">
        <f t="shared" si="45"/>
        <v>83.496977402354318</v>
      </c>
      <c r="H169" s="318">
        <f t="shared" si="44"/>
        <v>100</v>
      </c>
      <c r="I169" s="425"/>
      <c r="J169" s="425"/>
    </row>
    <row r="170" spans="1:10" ht="18.75" x14ac:dyDescent="0.3">
      <c r="A170" s="368"/>
      <c r="B170" s="369" t="s">
        <v>229</v>
      </c>
      <c r="C170" s="359"/>
      <c r="D170" s="359"/>
      <c r="E170" s="359"/>
      <c r="F170" s="359"/>
      <c r="G170" s="360"/>
      <c r="H170" s="323"/>
      <c r="I170" s="426"/>
      <c r="J170" s="426"/>
    </row>
    <row r="171" spans="1:10" ht="78.75" x14ac:dyDescent="0.25">
      <c r="A171" s="368"/>
      <c r="B171" s="376" t="s">
        <v>1039</v>
      </c>
      <c r="C171" s="337">
        <v>3114.7049999999999</v>
      </c>
      <c r="D171" s="337">
        <v>3114.7049999999999</v>
      </c>
      <c r="E171" s="337">
        <v>2600.68453</v>
      </c>
      <c r="F171" s="337">
        <v>2600.68453</v>
      </c>
      <c r="G171" s="323">
        <f t="shared" si="45"/>
        <v>83.496977402354318</v>
      </c>
      <c r="H171" s="323">
        <f t="shared" si="44"/>
        <v>100</v>
      </c>
      <c r="I171" s="428"/>
      <c r="J171" s="428"/>
    </row>
    <row r="172" spans="1:10" ht="37.5" x14ac:dyDescent="0.3">
      <c r="A172" s="332" t="s">
        <v>1040</v>
      </c>
      <c r="B172" s="377" t="s">
        <v>1041</v>
      </c>
      <c r="C172" s="350">
        <v>1111.9000000000001</v>
      </c>
      <c r="D172" s="350">
        <v>1111.9000000000001</v>
      </c>
      <c r="E172" s="350">
        <v>849.32671000000005</v>
      </c>
      <c r="F172" s="350">
        <v>849.32671000000005</v>
      </c>
      <c r="G172" s="351">
        <f t="shared" si="45"/>
        <v>76.385170428995409</v>
      </c>
      <c r="H172" s="351">
        <f t="shared" si="44"/>
        <v>100</v>
      </c>
      <c r="I172" s="425"/>
      <c r="J172" s="425"/>
    </row>
    <row r="173" spans="1:10" ht="56.25" x14ac:dyDescent="0.3">
      <c r="A173" s="378" t="s">
        <v>1042</v>
      </c>
      <c r="B173" s="379" t="s">
        <v>1043</v>
      </c>
      <c r="C173" s="350">
        <v>2.2000000000000002</v>
      </c>
      <c r="D173" s="350">
        <v>2.2000000000000002</v>
      </c>
      <c r="E173" s="350">
        <v>0</v>
      </c>
      <c r="F173" s="350">
        <v>0</v>
      </c>
      <c r="G173" s="351">
        <f t="shared" si="45"/>
        <v>0</v>
      </c>
      <c r="H173" s="351">
        <v>0</v>
      </c>
      <c r="I173" s="425"/>
      <c r="J173" s="425"/>
    </row>
    <row r="174" spans="1:10" ht="37.5" x14ac:dyDescent="0.3">
      <c r="A174" s="366" t="s">
        <v>1044</v>
      </c>
      <c r="B174" s="367" t="s">
        <v>1045</v>
      </c>
      <c r="C174" s="350">
        <v>1118</v>
      </c>
      <c r="D174" s="350">
        <v>1118</v>
      </c>
      <c r="E174" s="350">
        <v>828</v>
      </c>
      <c r="F174" s="350">
        <v>828</v>
      </c>
      <c r="G174" s="351">
        <f t="shared" si="45"/>
        <v>74.0608228980322</v>
      </c>
      <c r="H174" s="351">
        <f t="shared" si="44"/>
        <v>100</v>
      </c>
      <c r="I174" s="425"/>
      <c r="J174" s="425"/>
    </row>
    <row r="175" spans="1:10" ht="18.75" x14ac:dyDescent="0.3">
      <c r="A175" s="366" t="s">
        <v>1046</v>
      </c>
      <c r="B175" s="367" t="s">
        <v>1047</v>
      </c>
      <c r="C175" s="350">
        <f>SUM(C177:C177)</f>
        <v>98.75779</v>
      </c>
      <c r="D175" s="350">
        <f>SUM(D177:D177)</f>
        <v>98.75779</v>
      </c>
      <c r="E175" s="350">
        <f>SUM(E177:E177)</f>
        <v>74.068349999999995</v>
      </c>
      <c r="F175" s="350">
        <f>SUM(F177:F177)</f>
        <v>74.068349999999995</v>
      </c>
      <c r="G175" s="351">
        <f t="shared" si="45"/>
        <v>75.000007594337617</v>
      </c>
      <c r="H175" s="351">
        <f t="shared" si="44"/>
        <v>100</v>
      </c>
      <c r="I175" s="425"/>
      <c r="J175" s="425"/>
    </row>
    <row r="176" spans="1:10" ht="18.75" x14ac:dyDescent="0.3">
      <c r="A176" s="368"/>
      <c r="B176" s="369" t="s">
        <v>229</v>
      </c>
      <c r="C176" s="359"/>
      <c r="D176" s="359"/>
      <c r="E176" s="359"/>
      <c r="F176" s="359"/>
      <c r="G176" s="360"/>
      <c r="H176" s="360"/>
      <c r="I176" s="426"/>
      <c r="J176" s="426"/>
    </row>
    <row r="177" spans="1:13" ht="56.25" x14ac:dyDescent="0.25">
      <c r="A177" s="368"/>
      <c r="B177" s="375" t="s">
        <v>1048</v>
      </c>
      <c r="C177" s="337">
        <v>98.75779</v>
      </c>
      <c r="D177" s="337">
        <v>98.75779</v>
      </c>
      <c r="E177" s="337">
        <v>74.068349999999995</v>
      </c>
      <c r="F177" s="337">
        <v>74.068349999999995</v>
      </c>
      <c r="G177" s="323">
        <f t="shared" si="45"/>
        <v>75.000007594337617</v>
      </c>
      <c r="H177" s="323">
        <f t="shared" si="44"/>
        <v>100</v>
      </c>
      <c r="I177" s="428"/>
      <c r="J177" s="428"/>
    </row>
    <row r="178" spans="1:13" ht="24" customHeight="1" x14ac:dyDescent="0.3">
      <c r="A178" s="339" t="s">
        <v>1049</v>
      </c>
      <c r="B178" s="380" t="s">
        <v>1050</v>
      </c>
      <c r="C178" s="341">
        <f>C181+C182+C180+C179</f>
        <v>35651.025399999999</v>
      </c>
      <c r="D178" s="341">
        <f t="shared" ref="D178:E178" si="46">D181+D182+D180+D179</f>
        <v>43452.000019999999</v>
      </c>
      <c r="E178" s="341">
        <f t="shared" si="46"/>
        <v>32052.089749999999</v>
      </c>
      <c r="F178" s="341">
        <f>F181+F182+F180+F179</f>
        <v>32052.089749999999</v>
      </c>
      <c r="G178" s="342">
        <f t="shared" si="45"/>
        <v>73.76436006454739</v>
      </c>
      <c r="H178" s="342">
        <f t="shared" si="44"/>
        <v>100</v>
      </c>
      <c r="I178" s="413"/>
      <c r="J178" s="413"/>
    </row>
    <row r="179" spans="1:13" ht="94.5" x14ac:dyDescent="0.3">
      <c r="A179" s="381" t="s">
        <v>1160</v>
      </c>
      <c r="B179" s="343" t="s">
        <v>1161</v>
      </c>
      <c r="C179" s="350">
        <v>0</v>
      </c>
      <c r="D179" s="350">
        <v>89.8</v>
      </c>
      <c r="E179" s="350">
        <v>22.45</v>
      </c>
      <c r="F179" s="350">
        <v>22.45</v>
      </c>
      <c r="G179" s="351">
        <f t="shared" si="45"/>
        <v>25</v>
      </c>
      <c r="H179" s="351">
        <f t="shared" si="44"/>
        <v>100</v>
      </c>
      <c r="I179" s="413"/>
      <c r="J179" s="413"/>
    </row>
    <row r="180" spans="1:13" ht="47.25" x14ac:dyDescent="0.3">
      <c r="A180" s="381" t="s">
        <v>1051</v>
      </c>
      <c r="B180" s="343" t="s">
        <v>1052</v>
      </c>
      <c r="C180" s="350">
        <v>428.48340000000002</v>
      </c>
      <c r="D180" s="350">
        <v>428.48340000000002</v>
      </c>
      <c r="E180" s="350">
        <v>329.07785999999999</v>
      </c>
      <c r="F180" s="350">
        <v>329.07785999999999</v>
      </c>
      <c r="G180" s="351">
        <f t="shared" si="45"/>
        <v>76.800608845056772</v>
      </c>
      <c r="H180" s="351">
        <f t="shared" si="44"/>
        <v>100</v>
      </c>
      <c r="I180" s="413"/>
      <c r="J180" s="413"/>
    </row>
    <row r="181" spans="1:13" ht="75" x14ac:dyDescent="0.3">
      <c r="A181" s="366" t="s">
        <v>1053</v>
      </c>
      <c r="B181" s="367" t="s">
        <v>1054</v>
      </c>
      <c r="C181" s="350">
        <v>12128.1</v>
      </c>
      <c r="D181" s="350">
        <v>22019.4</v>
      </c>
      <c r="E181" s="350">
        <v>14902.4</v>
      </c>
      <c r="F181" s="350">
        <v>14902.4</v>
      </c>
      <c r="G181" s="351">
        <f t="shared" si="45"/>
        <v>67.678501684877872</v>
      </c>
      <c r="H181" s="351">
        <f t="shared" si="44"/>
        <v>100</v>
      </c>
      <c r="I181" s="425"/>
      <c r="J181" s="425"/>
    </row>
    <row r="182" spans="1:13" ht="37.5" x14ac:dyDescent="0.3">
      <c r="A182" s="366" t="s">
        <v>1055</v>
      </c>
      <c r="B182" s="367" t="s">
        <v>1056</v>
      </c>
      <c r="C182" s="350">
        <f>SUM(C184:C190)</f>
        <v>23094.441999999999</v>
      </c>
      <c r="D182" s="350">
        <f>SUM(D184:D190)</f>
        <v>20914.316619999998</v>
      </c>
      <c r="E182" s="350">
        <f t="shared" ref="E182:F182" si="47">SUM(E184:E190)</f>
        <v>16798.161889999999</v>
      </c>
      <c r="F182" s="350">
        <f t="shared" si="47"/>
        <v>16798.161889999999</v>
      </c>
      <c r="G182" s="351">
        <f t="shared" si="45"/>
        <v>80.318961385217861</v>
      </c>
      <c r="H182" s="351">
        <f t="shared" si="44"/>
        <v>100</v>
      </c>
      <c r="I182" s="425"/>
      <c r="J182" s="425"/>
    </row>
    <row r="183" spans="1:13" ht="18.75" x14ac:dyDescent="0.3">
      <c r="A183" s="366"/>
      <c r="B183" s="369" t="s">
        <v>229</v>
      </c>
      <c r="C183" s="350"/>
      <c r="D183" s="350"/>
      <c r="E183" s="350"/>
      <c r="F183" s="350"/>
      <c r="G183" s="351"/>
      <c r="H183" s="351"/>
      <c r="I183" s="425"/>
      <c r="J183" s="425"/>
    </row>
    <row r="184" spans="1:13" ht="31.5" x14ac:dyDescent="0.3">
      <c r="A184" s="366"/>
      <c r="B184" s="346" t="s">
        <v>1057</v>
      </c>
      <c r="C184" s="314">
        <v>2133</v>
      </c>
      <c r="D184" s="314">
        <v>2133</v>
      </c>
      <c r="E184" s="314">
        <v>2133</v>
      </c>
      <c r="F184" s="314">
        <v>2133</v>
      </c>
      <c r="G184" s="323">
        <f t="shared" ref="G184" si="48">F184/D184*100</f>
        <v>100</v>
      </c>
      <c r="H184" s="323">
        <f t="shared" ref="H184" si="49">F184/E184*100</f>
        <v>100</v>
      </c>
      <c r="I184" s="425"/>
      <c r="J184" s="425"/>
    </row>
    <row r="185" spans="1:13" ht="37.5" customHeight="1" x14ac:dyDescent="0.25">
      <c r="A185" s="370"/>
      <c r="B185" s="346" t="s">
        <v>1058</v>
      </c>
      <c r="C185" s="337">
        <v>0</v>
      </c>
      <c r="D185" s="337">
        <v>360.55410000000001</v>
      </c>
      <c r="E185" s="337">
        <v>360.55410000000001</v>
      </c>
      <c r="F185" s="337">
        <v>360.55410000000001</v>
      </c>
      <c r="G185" s="323">
        <f t="shared" si="45"/>
        <v>100</v>
      </c>
      <c r="H185" s="323">
        <f t="shared" si="44"/>
        <v>100</v>
      </c>
      <c r="I185" s="428"/>
      <c r="J185" s="428"/>
    </row>
    <row r="186" spans="1:13" ht="47.25" x14ac:dyDescent="0.25">
      <c r="A186" s="370"/>
      <c r="B186" s="346" t="s">
        <v>1059</v>
      </c>
      <c r="C186" s="337">
        <v>0</v>
      </c>
      <c r="D186" s="337">
        <v>52.5</v>
      </c>
      <c r="E186" s="337">
        <v>52.5</v>
      </c>
      <c r="F186" s="337">
        <v>52.5</v>
      </c>
      <c r="G186" s="323">
        <f t="shared" si="45"/>
        <v>100</v>
      </c>
      <c r="H186" s="323">
        <f t="shared" si="44"/>
        <v>100</v>
      </c>
      <c r="I186" s="428"/>
      <c r="J186" s="428"/>
    </row>
    <row r="187" spans="1:13" ht="61.5" customHeight="1" x14ac:dyDescent="0.25">
      <c r="A187" s="370"/>
      <c r="B187" s="346" t="s">
        <v>1060</v>
      </c>
      <c r="C187" s="337">
        <v>13563.3</v>
      </c>
      <c r="D187" s="337">
        <v>12012.2</v>
      </c>
      <c r="E187" s="337">
        <v>9004.5202700000009</v>
      </c>
      <c r="F187" s="337">
        <v>9004.5202700000009</v>
      </c>
      <c r="G187" s="323">
        <f t="shared" si="45"/>
        <v>74.961458100930727</v>
      </c>
      <c r="H187" s="323">
        <f t="shared" si="44"/>
        <v>100</v>
      </c>
      <c r="I187" s="428"/>
      <c r="J187" s="428"/>
    </row>
    <row r="188" spans="1:13" ht="26.25" customHeight="1" x14ac:dyDescent="0.25">
      <c r="A188" s="382"/>
      <c r="B188" s="346" t="s">
        <v>1061</v>
      </c>
      <c r="C188" s="337">
        <v>7398.1419999999998</v>
      </c>
      <c r="D188" s="337">
        <v>5023.3580000000002</v>
      </c>
      <c r="E188" s="337">
        <v>4055.683</v>
      </c>
      <c r="F188" s="337">
        <v>4055.683</v>
      </c>
      <c r="G188" s="323">
        <f t="shared" si="45"/>
        <v>80.73649140674425</v>
      </c>
      <c r="H188" s="323">
        <f t="shared" si="44"/>
        <v>100</v>
      </c>
      <c r="I188" s="428"/>
      <c r="J188" s="428"/>
      <c r="K188" s="429">
        <v>8378087</v>
      </c>
      <c r="L188" s="429">
        <v>8641068</v>
      </c>
      <c r="M188" s="429">
        <v>8641068</v>
      </c>
    </row>
    <row r="189" spans="1:13" ht="31.5" x14ac:dyDescent="0.25">
      <c r="A189" s="383"/>
      <c r="B189" s="346" t="s">
        <v>1062</v>
      </c>
      <c r="C189" s="337">
        <v>0</v>
      </c>
      <c r="D189" s="337">
        <v>307</v>
      </c>
      <c r="E189" s="337">
        <v>166.2</v>
      </c>
      <c r="F189" s="337">
        <v>166.2</v>
      </c>
      <c r="G189" s="323">
        <f t="shared" si="45"/>
        <v>54.13680781758957</v>
      </c>
      <c r="H189" s="323">
        <f t="shared" si="44"/>
        <v>100</v>
      </c>
      <c r="I189" s="428"/>
      <c r="J189" s="428"/>
      <c r="K189" s="429"/>
      <c r="L189" s="429"/>
      <c r="M189" s="429"/>
    </row>
    <row r="190" spans="1:13" ht="18.75" x14ac:dyDescent="0.25">
      <c r="A190" s="383"/>
      <c r="B190" s="346" t="s">
        <v>1063</v>
      </c>
      <c r="C190" s="337">
        <v>0</v>
      </c>
      <c r="D190" s="337">
        <v>1025.70452</v>
      </c>
      <c r="E190" s="337">
        <v>1025.70452</v>
      </c>
      <c r="F190" s="337">
        <v>1025.70452</v>
      </c>
      <c r="G190" s="323">
        <f t="shared" si="45"/>
        <v>100</v>
      </c>
      <c r="H190" s="323">
        <f t="shared" si="44"/>
        <v>100</v>
      </c>
      <c r="I190" s="428"/>
      <c r="J190" s="428"/>
      <c r="K190" s="429"/>
      <c r="L190" s="429"/>
      <c r="M190" s="429"/>
    </row>
    <row r="191" spans="1:13" ht="57.75" hidden="1" customHeight="1" x14ac:dyDescent="0.25">
      <c r="A191" s="384" t="s">
        <v>1064</v>
      </c>
      <c r="B191" s="385" t="s">
        <v>1065</v>
      </c>
      <c r="C191" s="386">
        <f>C192</f>
        <v>0</v>
      </c>
      <c r="D191" s="386">
        <f>D192</f>
        <v>0</v>
      </c>
      <c r="E191" s="386">
        <f t="shared" ref="E191:F191" si="50">E192</f>
        <v>0</v>
      </c>
      <c r="F191" s="386">
        <f t="shared" si="50"/>
        <v>0</v>
      </c>
      <c r="G191" s="387">
        <v>0</v>
      </c>
      <c r="H191" s="387">
        <v>0</v>
      </c>
      <c r="I191" s="428"/>
      <c r="J191" s="428"/>
      <c r="K191" s="429"/>
      <c r="L191" s="429"/>
      <c r="M191" s="429"/>
    </row>
    <row r="192" spans="1:13" ht="24" hidden="1" customHeight="1" x14ac:dyDescent="0.25">
      <c r="A192" s="312" t="s">
        <v>1066</v>
      </c>
      <c r="B192" s="369" t="s">
        <v>1067</v>
      </c>
      <c r="C192" s="337">
        <v>0</v>
      </c>
      <c r="D192" s="337">
        <v>0</v>
      </c>
      <c r="E192" s="337">
        <v>0</v>
      </c>
      <c r="F192" s="337">
        <v>0</v>
      </c>
      <c r="G192" s="323">
        <v>0</v>
      </c>
      <c r="H192" s="323">
        <v>0</v>
      </c>
      <c r="I192" s="428"/>
      <c r="J192" s="428"/>
      <c r="K192" s="429"/>
      <c r="L192" s="429"/>
      <c r="M192" s="429"/>
    </row>
    <row r="193" spans="1:13" ht="75" x14ac:dyDescent="0.25">
      <c r="A193" s="384" t="s">
        <v>1068</v>
      </c>
      <c r="B193" s="385" t="s">
        <v>1109</v>
      </c>
      <c r="C193" s="386">
        <f>C194</f>
        <v>579.79999999999995</v>
      </c>
      <c r="D193" s="386">
        <f t="shared" ref="D193:F193" si="51">D194</f>
        <v>579.79999999999995</v>
      </c>
      <c r="E193" s="386">
        <f t="shared" si="51"/>
        <v>579.79999999999995</v>
      </c>
      <c r="F193" s="386">
        <f t="shared" si="51"/>
        <v>579.82866999999999</v>
      </c>
      <c r="G193" s="387">
        <f t="shared" ref="G193" si="52">F193/D193*100</f>
        <v>100.00494480855468</v>
      </c>
      <c r="H193" s="387">
        <f t="shared" ref="H193" si="53">F193/E193*100</f>
        <v>100.00494480855468</v>
      </c>
      <c r="I193" s="428"/>
      <c r="J193" s="428"/>
      <c r="K193" s="429"/>
      <c r="L193" s="429"/>
      <c r="M193" s="429"/>
    </row>
    <row r="194" spans="1:13" ht="31.5" x14ac:dyDescent="0.25">
      <c r="A194" s="388" t="s">
        <v>1069</v>
      </c>
      <c r="B194" s="346" t="s">
        <v>1070</v>
      </c>
      <c r="C194" s="337">
        <f>576.8+3</f>
        <v>579.79999999999995</v>
      </c>
      <c r="D194" s="337">
        <v>579.79999999999995</v>
      </c>
      <c r="E194" s="337">
        <v>579.79999999999995</v>
      </c>
      <c r="F194" s="337">
        <v>579.82866999999999</v>
      </c>
      <c r="G194" s="323">
        <f>F194/D194*100</f>
        <v>100.00494480855468</v>
      </c>
      <c r="H194" s="323">
        <f>F194/E194*100</f>
        <v>100.00494480855468</v>
      </c>
      <c r="I194" s="428"/>
      <c r="J194" s="428"/>
      <c r="K194" s="429"/>
      <c r="L194" s="429"/>
      <c r="M194" s="429"/>
    </row>
    <row r="195" spans="1:13" ht="56.25" x14ac:dyDescent="0.25">
      <c r="A195" s="384" t="s">
        <v>1071</v>
      </c>
      <c r="B195" s="385" t="s">
        <v>1072</v>
      </c>
      <c r="C195" s="386">
        <f>C196</f>
        <v>-6068.44488</v>
      </c>
      <c r="D195" s="386">
        <f>D196</f>
        <v>-6068.44488</v>
      </c>
      <c r="E195" s="386">
        <f t="shared" ref="E195:F195" si="54">E196</f>
        <v>-6068.44488</v>
      </c>
      <c r="F195" s="386">
        <f t="shared" si="54"/>
        <v>-6068.4286899999997</v>
      </c>
      <c r="G195" s="387">
        <f t="shared" ref="G195:G196" si="55">F195/D195*100</f>
        <v>99.999733210067475</v>
      </c>
      <c r="H195" s="387">
        <f t="shared" ref="H195:H196" si="56">F195/E195*100</f>
        <v>99.999733210067475</v>
      </c>
      <c r="I195" s="428"/>
      <c r="J195" s="428"/>
      <c r="K195" s="429"/>
      <c r="L195" s="429"/>
      <c r="M195" s="429"/>
    </row>
    <row r="196" spans="1:13" ht="31.5" x14ac:dyDescent="0.25">
      <c r="A196" s="389" t="s">
        <v>1073</v>
      </c>
      <c r="B196" s="346" t="s">
        <v>1074</v>
      </c>
      <c r="C196" s="337">
        <f>-6065.44488-3</f>
        <v>-6068.44488</v>
      </c>
      <c r="D196" s="337">
        <v>-6068.44488</v>
      </c>
      <c r="E196" s="337">
        <v>-6068.44488</v>
      </c>
      <c r="F196" s="337">
        <v>-6068.4286899999997</v>
      </c>
      <c r="G196" s="323">
        <f t="shared" si="55"/>
        <v>99.999733210067475</v>
      </c>
      <c r="H196" s="323">
        <f t="shared" si="56"/>
        <v>99.999733210067475</v>
      </c>
      <c r="I196" s="428"/>
      <c r="J196" s="428"/>
      <c r="K196" s="429"/>
      <c r="L196" s="429"/>
      <c r="M196" s="429"/>
    </row>
    <row r="197" spans="1:13" ht="19.5" thickBot="1" x14ac:dyDescent="0.35">
      <c r="A197" s="390"/>
      <c r="B197" s="391" t="s">
        <v>1075</v>
      </c>
      <c r="C197" s="350">
        <f>C12+C106</f>
        <v>1009386.8766700001</v>
      </c>
      <c r="D197" s="350">
        <f>D12+D106</f>
        <v>1036232.3290000001</v>
      </c>
      <c r="E197" s="350">
        <f>E12+E106</f>
        <v>793544.31633000006</v>
      </c>
      <c r="F197" s="350">
        <f>F12+F106</f>
        <v>794531.46117999987</v>
      </c>
      <c r="G197" s="351">
        <f t="shared" si="45"/>
        <v>76.675031162823302</v>
      </c>
      <c r="H197" s="351">
        <f t="shared" si="44"/>
        <v>100.12439694037066</v>
      </c>
      <c r="I197" s="425"/>
      <c r="J197" s="425"/>
    </row>
  </sheetData>
  <mergeCells count="14">
    <mergeCell ref="E2:H2"/>
    <mergeCell ref="E1:H1"/>
    <mergeCell ref="E3:H3"/>
    <mergeCell ref="E4:H4"/>
    <mergeCell ref="F8:F10"/>
    <mergeCell ref="G8:G10"/>
    <mergeCell ref="H8:H10"/>
    <mergeCell ref="D5:H5"/>
    <mergeCell ref="A6:H6"/>
    <mergeCell ref="A8:A10"/>
    <mergeCell ref="B8:B10"/>
    <mergeCell ref="C8:C10"/>
    <mergeCell ref="D8:D10"/>
    <mergeCell ref="E8:E10"/>
  </mergeCells>
  <pageMargins left="1.1023622047244095" right="0" top="0.19685039370078741" bottom="0.19685039370078741" header="0.31496062992125984" footer="0.31496062992125984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836"/>
  <sheetViews>
    <sheetView view="pageBreakPreview" zoomScale="69" zoomScaleNormal="63" zoomScaleSheetLayoutView="69" workbookViewId="0">
      <selection activeCell="E18" sqref="E18"/>
    </sheetView>
  </sheetViews>
  <sheetFormatPr defaultColWidth="9.140625" defaultRowHeight="15" x14ac:dyDescent="0.25"/>
  <cols>
    <col min="1" max="2" width="9.140625" style="23"/>
    <col min="3" max="3" width="14.42578125" style="23" customWidth="1"/>
    <col min="4" max="4" width="7.5703125" style="23" customWidth="1"/>
    <col min="5" max="5" width="75.5703125" style="23" customWidth="1"/>
    <col min="6" max="11" width="15.85546875" style="23" customWidth="1"/>
    <col min="12" max="12" width="11.85546875" style="23" bestFit="1" customWidth="1"/>
    <col min="13" max="16384" width="9.140625" style="23"/>
  </cols>
  <sheetData>
    <row r="1" spans="1:11" x14ac:dyDescent="0.25">
      <c r="C1" s="22"/>
      <c r="D1" s="22"/>
      <c r="E1" s="22"/>
      <c r="F1" s="58"/>
      <c r="G1" s="58"/>
      <c r="H1" s="58"/>
      <c r="I1" s="58"/>
      <c r="J1" s="58"/>
      <c r="K1" s="58"/>
    </row>
    <row r="2" spans="1:11" ht="15" customHeight="1" x14ac:dyDescent="0.25">
      <c r="A2" s="440" t="s">
        <v>1131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</row>
    <row r="3" spans="1:11" x14ac:dyDescent="0.2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1:11" ht="38.25" x14ac:dyDescent="0.25">
      <c r="A4" s="83" t="s">
        <v>509</v>
      </c>
      <c r="B4" s="83" t="s">
        <v>518</v>
      </c>
      <c r="C4" s="80" t="s">
        <v>0</v>
      </c>
      <c r="D4" s="80" t="s">
        <v>1</v>
      </c>
      <c r="E4" s="80" t="s">
        <v>2</v>
      </c>
      <c r="F4" s="228" t="s">
        <v>774</v>
      </c>
      <c r="G4" s="228" t="s">
        <v>775</v>
      </c>
      <c r="H4" s="228" t="s">
        <v>1132</v>
      </c>
      <c r="I4" s="228" t="s">
        <v>1133</v>
      </c>
      <c r="J4" s="228" t="s">
        <v>773</v>
      </c>
      <c r="K4" s="228" t="s">
        <v>1119</v>
      </c>
    </row>
    <row r="5" spans="1:11" x14ac:dyDescent="0.25">
      <c r="A5" s="84">
        <v>601</v>
      </c>
      <c r="B5" s="84"/>
      <c r="C5" s="84"/>
      <c r="D5" s="84"/>
      <c r="E5" s="85" t="s">
        <v>510</v>
      </c>
      <c r="F5" s="68">
        <f>F6+F120+F129+F184+F303+F422+F436+F458+F414+F452</f>
        <v>405727.62039</v>
      </c>
      <c r="G5" s="68">
        <f>G6+G120+G129+G184+G303+G422+G436+G458+G414+G452</f>
        <v>409244.26873999997</v>
      </c>
      <c r="H5" s="68">
        <f>H6+H120+H129+H184+H303+H422+H436+H458+H414+H452</f>
        <v>305256.46496000001</v>
      </c>
      <c r="I5" s="68">
        <f>I6+I120+I129+I184+I303+I422+I436+I458+I414+I452</f>
        <v>303674.52174999996</v>
      </c>
      <c r="J5" s="236">
        <f>I5/G5*100</f>
        <v>74.203732329585705</v>
      </c>
      <c r="K5" s="236">
        <f>I5/H5*100</f>
        <v>99.481765861958948</v>
      </c>
    </row>
    <row r="6" spans="1:11" x14ac:dyDescent="0.25">
      <c r="A6" s="86"/>
      <c r="B6" s="15" t="s">
        <v>511</v>
      </c>
      <c r="C6" s="87"/>
      <c r="D6" s="86"/>
      <c r="E6" s="81" t="s">
        <v>519</v>
      </c>
      <c r="F6" s="88">
        <f>F7+F18+F60+F72+F67</f>
        <v>91225.277549999999</v>
      </c>
      <c r="G6" s="88">
        <f>G7+G18+G60+G72+G67</f>
        <v>91420.292979999998</v>
      </c>
      <c r="H6" s="88">
        <f>H7+H18+H60+H72+H67</f>
        <v>68864.586319999988</v>
      </c>
      <c r="I6" s="88">
        <f>I7+I18+I60+I72+I67</f>
        <v>67416.928599999999</v>
      </c>
      <c r="J6" s="237">
        <f t="shared" ref="J6" si="0">I6/G6*100</f>
        <v>73.74394284073098</v>
      </c>
      <c r="K6" s="237">
        <f t="shared" ref="K6" si="1">I6/H6*100</f>
        <v>97.897819768679057</v>
      </c>
    </row>
    <row r="7" spans="1:11" ht="25.5" x14ac:dyDescent="0.25">
      <c r="A7" s="86"/>
      <c r="B7" s="15" t="s">
        <v>512</v>
      </c>
      <c r="C7" s="87"/>
      <c r="D7" s="86"/>
      <c r="E7" s="81" t="s">
        <v>513</v>
      </c>
      <c r="F7" s="88">
        <f t="shared" ref="F7:I12" si="2">F8</f>
        <v>2328.4</v>
      </c>
      <c r="G7" s="88">
        <f>G8+G15</f>
        <v>2380.9</v>
      </c>
      <c r="H7" s="88">
        <f>H8+H15</f>
        <v>1922.5</v>
      </c>
      <c r="I7" s="88">
        <f>I8+I15</f>
        <v>1825.4764</v>
      </c>
      <c r="J7" s="237">
        <f t="shared" ref="J7:J70" si="3">I7/G7*100</f>
        <v>76.6716955773027</v>
      </c>
      <c r="K7" s="237">
        <f t="shared" ref="K7:K70" si="4">I7/H7*100</f>
        <v>94.95325877763328</v>
      </c>
    </row>
    <row r="8" spans="1:11" x14ac:dyDescent="0.25">
      <c r="A8" s="86"/>
      <c r="B8" s="15"/>
      <c r="C8" s="82" t="s">
        <v>3</v>
      </c>
      <c r="D8" s="24"/>
      <c r="E8" s="25" t="s">
        <v>4</v>
      </c>
      <c r="F8" s="88">
        <f t="shared" si="2"/>
        <v>2328.4</v>
      </c>
      <c r="G8" s="88">
        <f t="shared" si="2"/>
        <v>2328.4</v>
      </c>
      <c r="H8" s="88">
        <f t="shared" si="2"/>
        <v>1870</v>
      </c>
      <c r="I8" s="88">
        <f t="shared" si="2"/>
        <v>1772.9764</v>
      </c>
      <c r="J8" s="237">
        <f t="shared" si="3"/>
        <v>76.145696615701766</v>
      </c>
      <c r="K8" s="237">
        <f t="shared" si="4"/>
        <v>94.811572192513367</v>
      </c>
    </row>
    <row r="9" spans="1:11" ht="25.5" x14ac:dyDescent="0.25">
      <c r="A9" s="89"/>
      <c r="B9" s="90"/>
      <c r="C9" s="91" t="s">
        <v>5</v>
      </c>
      <c r="D9" s="90"/>
      <c r="E9" s="92" t="s">
        <v>6</v>
      </c>
      <c r="F9" s="93">
        <f t="shared" si="2"/>
        <v>2328.4</v>
      </c>
      <c r="G9" s="93">
        <f t="shared" si="2"/>
        <v>2328.4</v>
      </c>
      <c r="H9" s="93">
        <f t="shared" si="2"/>
        <v>1870</v>
      </c>
      <c r="I9" s="93">
        <f t="shared" si="2"/>
        <v>1772.9764</v>
      </c>
      <c r="J9" s="238">
        <f t="shared" si="3"/>
        <v>76.145696615701766</v>
      </c>
      <c r="K9" s="238">
        <f t="shared" si="4"/>
        <v>94.811572192513367</v>
      </c>
    </row>
    <row r="10" spans="1:11" ht="26.25" x14ac:dyDescent="0.25">
      <c r="A10" s="26"/>
      <c r="B10" s="26"/>
      <c r="C10" s="26" t="s">
        <v>18</v>
      </c>
      <c r="D10" s="26"/>
      <c r="E10" s="30" t="s">
        <v>19</v>
      </c>
      <c r="F10" s="63">
        <f t="shared" si="2"/>
        <v>2328.4</v>
      </c>
      <c r="G10" s="63">
        <f t="shared" si="2"/>
        <v>2328.4</v>
      </c>
      <c r="H10" s="63">
        <f t="shared" si="2"/>
        <v>1870</v>
      </c>
      <c r="I10" s="63">
        <f t="shared" si="2"/>
        <v>1772.9764</v>
      </c>
      <c r="J10" s="239">
        <f t="shared" si="3"/>
        <v>76.145696615701766</v>
      </c>
      <c r="K10" s="239">
        <f t="shared" si="4"/>
        <v>94.811572192513367</v>
      </c>
    </row>
    <row r="11" spans="1:11" ht="39" x14ac:dyDescent="0.25">
      <c r="A11" s="28"/>
      <c r="B11" s="28"/>
      <c r="C11" s="28" t="s">
        <v>20</v>
      </c>
      <c r="D11" s="28"/>
      <c r="E11" s="29" t="s">
        <v>21</v>
      </c>
      <c r="F11" s="60">
        <f t="shared" si="2"/>
        <v>2328.4</v>
      </c>
      <c r="G11" s="60">
        <f t="shared" si="2"/>
        <v>2328.4</v>
      </c>
      <c r="H11" s="60">
        <f t="shared" si="2"/>
        <v>1870</v>
      </c>
      <c r="I11" s="60">
        <f t="shared" si="2"/>
        <v>1772.9764</v>
      </c>
      <c r="J11" s="240">
        <f t="shared" si="3"/>
        <v>76.145696615701766</v>
      </c>
      <c r="K11" s="240">
        <f t="shared" si="4"/>
        <v>94.811572192513367</v>
      </c>
    </row>
    <row r="12" spans="1:11" ht="26.25" x14ac:dyDescent="0.25">
      <c r="A12" s="77"/>
      <c r="B12" s="77"/>
      <c r="C12" s="6" t="s">
        <v>22</v>
      </c>
      <c r="D12" s="6"/>
      <c r="E12" s="3" t="s">
        <v>23</v>
      </c>
      <c r="F12" s="59">
        <f>F13</f>
        <v>2328.4</v>
      </c>
      <c r="G12" s="59">
        <f t="shared" si="2"/>
        <v>2328.4</v>
      </c>
      <c r="H12" s="59">
        <f t="shared" si="2"/>
        <v>1870</v>
      </c>
      <c r="I12" s="59">
        <f t="shared" si="2"/>
        <v>1772.9764</v>
      </c>
      <c r="J12" s="241">
        <f t="shared" si="3"/>
        <v>76.145696615701766</v>
      </c>
      <c r="K12" s="241">
        <f t="shared" si="4"/>
        <v>94.811572192513367</v>
      </c>
    </row>
    <row r="13" spans="1:11" ht="39" x14ac:dyDescent="0.25">
      <c r="A13" s="77"/>
      <c r="B13" s="77"/>
      <c r="C13" s="6"/>
      <c r="D13" s="6" t="s">
        <v>379</v>
      </c>
      <c r="E13" s="3" t="s">
        <v>380</v>
      </c>
      <c r="F13" s="59">
        <v>2328.4</v>
      </c>
      <c r="G13" s="59">
        <v>2328.4</v>
      </c>
      <c r="H13" s="59">
        <v>1870</v>
      </c>
      <c r="I13" s="59">
        <v>1772.9764</v>
      </c>
      <c r="J13" s="241">
        <f t="shared" si="3"/>
        <v>76.145696615701766</v>
      </c>
      <c r="K13" s="241">
        <f t="shared" si="4"/>
        <v>94.811572192513367</v>
      </c>
    </row>
    <row r="14" spans="1:11" x14ac:dyDescent="0.25">
      <c r="A14" s="215"/>
      <c r="B14" s="215"/>
      <c r="C14" s="216" t="s">
        <v>374</v>
      </c>
      <c r="D14" s="216"/>
      <c r="E14" s="217" t="s">
        <v>375</v>
      </c>
      <c r="F14" s="218">
        <f>F15</f>
        <v>0</v>
      </c>
      <c r="G14" s="218">
        <f t="shared" ref="G14:I14" si="5">G15</f>
        <v>52.5</v>
      </c>
      <c r="H14" s="218">
        <f t="shared" si="5"/>
        <v>52.5</v>
      </c>
      <c r="I14" s="218">
        <f t="shared" si="5"/>
        <v>52.5</v>
      </c>
      <c r="J14" s="253">
        <f t="shared" si="3"/>
        <v>100</v>
      </c>
      <c r="K14" s="253">
        <f t="shared" si="4"/>
        <v>100</v>
      </c>
    </row>
    <row r="15" spans="1:11" ht="26.25" x14ac:dyDescent="0.25">
      <c r="A15" s="123"/>
      <c r="B15" s="123"/>
      <c r="C15" s="52" t="s">
        <v>382</v>
      </c>
      <c r="D15" s="52"/>
      <c r="E15" s="54" t="s">
        <v>523</v>
      </c>
      <c r="F15" s="400">
        <v>0</v>
      </c>
      <c r="G15" s="69">
        <f t="shared" ref="G15:I16" si="6">G16</f>
        <v>52.5</v>
      </c>
      <c r="H15" s="69">
        <f t="shared" si="6"/>
        <v>52.5</v>
      </c>
      <c r="I15" s="69">
        <f t="shared" si="6"/>
        <v>52.5</v>
      </c>
      <c r="J15" s="401">
        <f t="shared" si="3"/>
        <v>100</v>
      </c>
      <c r="K15" s="401">
        <f t="shared" si="4"/>
        <v>100</v>
      </c>
    </row>
    <row r="16" spans="1:11" ht="51.75" x14ac:dyDescent="0.25">
      <c r="A16" s="77"/>
      <c r="B16" s="77"/>
      <c r="C16" s="6" t="s">
        <v>1104</v>
      </c>
      <c r="D16" s="6"/>
      <c r="E16" s="3" t="s">
        <v>1108</v>
      </c>
      <c r="F16" s="59">
        <v>0</v>
      </c>
      <c r="G16" s="59">
        <f t="shared" si="6"/>
        <v>52.5</v>
      </c>
      <c r="H16" s="59">
        <f t="shared" si="6"/>
        <v>52.5</v>
      </c>
      <c r="I16" s="59">
        <f t="shared" si="6"/>
        <v>52.5</v>
      </c>
      <c r="J16" s="241">
        <f t="shared" si="3"/>
        <v>100</v>
      </c>
      <c r="K16" s="241">
        <f t="shared" si="4"/>
        <v>100</v>
      </c>
    </row>
    <row r="17" spans="1:11" ht="39" x14ac:dyDescent="0.25">
      <c r="A17" s="77"/>
      <c r="B17" s="77"/>
      <c r="C17" s="6"/>
      <c r="D17" s="6" t="s">
        <v>379</v>
      </c>
      <c r="E17" s="3" t="s">
        <v>380</v>
      </c>
      <c r="F17" s="59">
        <v>0</v>
      </c>
      <c r="G17" s="59">
        <v>52.5</v>
      </c>
      <c r="H17" s="59">
        <v>52.5</v>
      </c>
      <c r="I17" s="59">
        <v>52.5</v>
      </c>
      <c r="J17" s="241">
        <f t="shared" si="3"/>
        <v>100</v>
      </c>
      <c r="K17" s="241">
        <f t="shared" si="4"/>
        <v>100</v>
      </c>
    </row>
    <row r="18" spans="1:11" s="36" customFormat="1" ht="39" x14ac:dyDescent="0.25">
      <c r="A18" s="94"/>
      <c r="B18" s="15" t="s">
        <v>514</v>
      </c>
      <c r="C18" s="10"/>
      <c r="D18" s="10"/>
      <c r="E18" s="95" t="s">
        <v>520</v>
      </c>
      <c r="F18" s="62">
        <f>F19+F53</f>
        <v>48143.6</v>
      </c>
      <c r="G18" s="62">
        <f>G19+G53</f>
        <v>48143.521049999996</v>
      </c>
      <c r="H18" s="62">
        <f>H19+H53</f>
        <v>36908.036469999999</v>
      </c>
      <c r="I18" s="62">
        <f>I19+I53</f>
        <v>35908.693720000003</v>
      </c>
      <c r="J18" s="242">
        <f t="shared" si="3"/>
        <v>74.586762531777893</v>
      </c>
      <c r="K18" s="242">
        <f t="shared" si="4"/>
        <v>97.292343766885864</v>
      </c>
    </row>
    <row r="19" spans="1:11" s="36" customFormat="1" x14ac:dyDescent="0.25">
      <c r="A19" s="94"/>
      <c r="B19" s="15"/>
      <c r="C19" s="82" t="s">
        <v>3</v>
      </c>
      <c r="D19" s="24"/>
      <c r="E19" s="25" t="s">
        <v>4</v>
      </c>
      <c r="F19" s="62">
        <f>F20+F48</f>
        <v>48086.5</v>
      </c>
      <c r="G19" s="62">
        <f>G20+G48</f>
        <v>48086.499999999993</v>
      </c>
      <c r="H19" s="62">
        <f>H20+H48</f>
        <v>36855.815419999999</v>
      </c>
      <c r="I19" s="62">
        <f>I20+I48</f>
        <v>35856.472670000003</v>
      </c>
      <c r="J19" s="242">
        <f t="shared" si="3"/>
        <v>74.566609484990607</v>
      </c>
      <c r="K19" s="242">
        <f t="shared" si="4"/>
        <v>97.288507285453534</v>
      </c>
    </row>
    <row r="20" spans="1:11" ht="25.5" x14ac:dyDescent="0.25">
      <c r="A20" s="89"/>
      <c r="B20" s="90"/>
      <c r="C20" s="91" t="s">
        <v>5</v>
      </c>
      <c r="D20" s="90"/>
      <c r="E20" s="92" t="s">
        <v>6</v>
      </c>
      <c r="F20" s="93">
        <f>F21+F28</f>
        <v>48015.3</v>
      </c>
      <c r="G20" s="93">
        <f>G21+G28</f>
        <v>48015.299999999996</v>
      </c>
      <c r="H20" s="93">
        <f>H21+H28</f>
        <v>36855.815419999999</v>
      </c>
      <c r="I20" s="93">
        <f>I21+I28</f>
        <v>35856.472670000003</v>
      </c>
      <c r="J20" s="238">
        <f t="shared" si="3"/>
        <v>74.677181377602565</v>
      </c>
      <c r="K20" s="238">
        <f t="shared" si="4"/>
        <v>97.288507285453534</v>
      </c>
    </row>
    <row r="21" spans="1:11" ht="26.25" x14ac:dyDescent="0.25">
      <c r="A21" s="26"/>
      <c r="B21" s="26"/>
      <c r="C21" s="26" t="s">
        <v>18</v>
      </c>
      <c r="D21" s="26"/>
      <c r="E21" s="30" t="s">
        <v>19</v>
      </c>
      <c r="F21" s="63">
        <f t="shared" ref="F21:I22" si="7">F22</f>
        <v>46014.5</v>
      </c>
      <c r="G21" s="63">
        <f t="shared" si="7"/>
        <v>46014.499999999993</v>
      </c>
      <c r="H21" s="63">
        <f t="shared" si="7"/>
        <v>35538.312829999995</v>
      </c>
      <c r="I21" s="63">
        <f t="shared" si="7"/>
        <v>34538.970079999999</v>
      </c>
      <c r="J21" s="239">
        <f t="shared" si="3"/>
        <v>75.061057014636702</v>
      </c>
      <c r="K21" s="239">
        <f t="shared" si="4"/>
        <v>97.187984824208101</v>
      </c>
    </row>
    <row r="22" spans="1:11" ht="39" x14ac:dyDescent="0.25">
      <c r="A22" s="28"/>
      <c r="B22" s="28"/>
      <c r="C22" s="28" t="s">
        <v>20</v>
      </c>
      <c r="D22" s="28"/>
      <c r="E22" s="29" t="s">
        <v>21</v>
      </c>
      <c r="F22" s="60">
        <f t="shared" si="7"/>
        <v>46014.5</v>
      </c>
      <c r="G22" s="60">
        <f t="shared" si="7"/>
        <v>46014.499999999993</v>
      </c>
      <c r="H22" s="60">
        <f t="shared" si="7"/>
        <v>35538.312829999995</v>
      </c>
      <c r="I22" s="60">
        <f t="shared" si="7"/>
        <v>34538.970079999999</v>
      </c>
      <c r="J22" s="240">
        <f t="shared" si="3"/>
        <v>75.061057014636702</v>
      </c>
      <c r="K22" s="240">
        <f t="shared" si="4"/>
        <v>97.187984824208101</v>
      </c>
    </row>
    <row r="23" spans="1:11" ht="25.5" x14ac:dyDescent="0.25">
      <c r="A23" s="77"/>
      <c r="B23" s="77"/>
      <c r="C23" s="6" t="s">
        <v>24</v>
      </c>
      <c r="D23" s="6"/>
      <c r="E23" s="1" t="s">
        <v>25</v>
      </c>
      <c r="F23" s="67">
        <f>F24+F25</f>
        <v>46014.5</v>
      </c>
      <c r="G23" s="67">
        <f>G24+G25+G27+G26</f>
        <v>46014.499999999993</v>
      </c>
      <c r="H23" s="67">
        <f>H24+H25+H27+H26</f>
        <v>35538.312829999995</v>
      </c>
      <c r="I23" s="67">
        <f>I24+I25+I27+I26</f>
        <v>34538.970079999999</v>
      </c>
      <c r="J23" s="243">
        <f t="shared" si="3"/>
        <v>75.061057014636702</v>
      </c>
      <c r="K23" s="243">
        <f t="shared" si="4"/>
        <v>97.187984824208101</v>
      </c>
    </row>
    <row r="24" spans="1:11" ht="39" x14ac:dyDescent="0.25">
      <c r="A24" s="77"/>
      <c r="B24" s="77"/>
      <c r="C24" s="6"/>
      <c r="D24" s="6" t="s">
        <v>379</v>
      </c>
      <c r="E24" s="3" t="s">
        <v>380</v>
      </c>
      <c r="F24" s="67">
        <v>43558.7</v>
      </c>
      <c r="G24" s="67">
        <v>43571.928169999999</v>
      </c>
      <c r="H24" s="67">
        <v>33433</v>
      </c>
      <c r="I24" s="67">
        <v>32821.400970000002</v>
      </c>
      <c r="J24" s="243">
        <f t="shared" si="3"/>
        <v>75.326941791385053</v>
      </c>
      <c r="K24" s="243">
        <f t="shared" si="4"/>
        <v>98.170672598929215</v>
      </c>
    </row>
    <row r="25" spans="1:11" x14ac:dyDescent="0.25">
      <c r="A25" s="77"/>
      <c r="B25" s="77"/>
      <c r="C25" s="6"/>
      <c r="D25" s="6" t="s">
        <v>269</v>
      </c>
      <c r="E25" s="3" t="s">
        <v>270</v>
      </c>
      <c r="F25" s="67">
        <v>2455.8000000000002</v>
      </c>
      <c r="G25" s="67">
        <v>2398.3589999999999</v>
      </c>
      <c r="H25" s="67">
        <v>2061.1</v>
      </c>
      <c r="I25" s="67">
        <v>1673.35628</v>
      </c>
      <c r="J25" s="243">
        <f t="shared" si="3"/>
        <v>69.770884175388261</v>
      </c>
      <c r="K25" s="243">
        <f t="shared" si="4"/>
        <v>81.187534811508428</v>
      </c>
    </row>
    <row r="26" spans="1:11" x14ac:dyDescent="0.25">
      <c r="A26" s="77"/>
      <c r="B26" s="77"/>
      <c r="C26" s="6"/>
      <c r="D26" s="6" t="s">
        <v>403</v>
      </c>
      <c r="E26" s="3" t="s">
        <v>404</v>
      </c>
      <c r="F26" s="67"/>
      <c r="G26" s="67">
        <v>2.2128299999999999</v>
      </c>
      <c r="H26" s="67">
        <v>2.2128299999999999</v>
      </c>
      <c r="I26" s="67">
        <v>2.2128299999999999</v>
      </c>
      <c r="J26" s="243">
        <f t="shared" si="3"/>
        <v>100</v>
      </c>
      <c r="K26" s="243">
        <f t="shared" si="4"/>
        <v>100</v>
      </c>
    </row>
    <row r="27" spans="1:11" x14ac:dyDescent="0.25">
      <c r="A27" s="77"/>
      <c r="B27" s="77"/>
      <c r="C27" s="6"/>
      <c r="D27" s="6" t="s">
        <v>386</v>
      </c>
      <c r="E27" s="1" t="s">
        <v>387</v>
      </c>
      <c r="F27" s="67">
        <v>0</v>
      </c>
      <c r="G27" s="67">
        <v>42</v>
      </c>
      <c r="H27" s="67">
        <v>42</v>
      </c>
      <c r="I27" s="67">
        <v>42</v>
      </c>
      <c r="J27" s="243">
        <f t="shared" si="3"/>
        <v>100</v>
      </c>
      <c r="K27" s="243">
        <f t="shared" si="4"/>
        <v>100</v>
      </c>
    </row>
    <row r="28" spans="1:11" ht="39" x14ac:dyDescent="0.25">
      <c r="A28" s="26"/>
      <c r="B28" s="26"/>
      <c r="C28" s="26" t="s">
        <v>28</v>
      </c>
      <c r="D28" s="26"/>
      <c r="E28" s="27" t="s">
        <v>29</v>
      </c>
      <c r="F28" s="63">
        <f>F29</f>
        <v>2000.8000000000002</v>
      </c>
      <c r="G28" s="63">
        <f>G29</f>
        <v>2000.8000000000002</v>
      </c>
      <c r="H28" s="63">
        <f>H29</f>
        <v>1317.5025900000001</v>
      </c>
      <c r="I28" s="63">
        <f>I29</f>
        <v>1317.5025900000001</v>
      </c>
      <c r="J28" s="239">
        <f t="shared" si="3"/>
        <v>65.848789984006402</v>
      </c>
      <c r="K28" s="239">
        <f t="shared" si="4"/>
        <v>100</v>
      </c>
    </row>
    <row r="29" spans="1:11" ht="26.25" x14ac:dyDescent="0.25">
      <c r="A29" s="28"/>
      <c r="B29" s="28"/>
      <c r="C29" s="28" t="s">
        <v>30</v>
      </c>
      <c r="D29" s="31"/>
      <c r="E29" s="29" t="s">
        <v>31</v>
      </c>
      <c r="F29" s="60">
        <f>F30+F33+F39+F41+F44+F46</f>
        <v>2000.8000000000002</v>
      </c>
      <c r="G29" s="60">
        <f>G30+G33+G39+G41+G44+G46+G36</f>
        <v>2000.8000000000002</v>
      </c>
      <c r="H29" s="60">
        <f>H30+H33+H39+H41+H44+H46+H36</f>
        <v>1317.5025900000001</v>
      </c>
      <c r="I29" s="60">
        <f>I30+I33+I39+I41+I44+I46+I36</f>
        <v>1317.5025900000001</v>
      </c>
      <c r="J29" s="240">
        <f t="shared" si="3"/>
        <v>65.848789984006402</v>
      </c>
      <c r="K29" s="240">
        <f t="shared" si="4"/>
        <v>100</v>
      </c>
    </row>
    <row r="30" spans="1:11" ht="26.25" x14ac:dyDescent="0.25">
      <c r="A30" s="77"/>
      <c r="B30" s="77"/>
      <c r="C30" s="6" t="s">
        <v>701</v>
      </c>
      <c r="D30" s="6"/>
      <c r="E30" s="8" t="s">
        <v>32</v>
      </c>
      <c r="F30" s="66">
        <f>SUM(F31:F32)</f>
        <v>974.2</v>
      </c>
      <c r="G30" s="66">
        <f>SUM(G31:G32)</f>
        <v>974.2</v>
      </c>
      <c r="H30" s="66">
        <f>SUM(H31:H32)</f>
        <v>694.01850000000002</v>
      </c>
      <c r="I30" s="66">
        <f>SUM(I31:I32)</f>
        <v>694.01850000000002</v>
      </c>
      <c r="J30" s="244">
        <f t="shared" si="3"/>
        <v>71.239837815643597</v>
      </c>
      <c r="K30" s="244">
        <f t="shared" si="4"/>
        <v>100</v>
      </c>
    </row>
    <row r="31" spans="1:11" ht="39" x14ac:dyDescent="0.25">
      <c r="A31" s="77"/>
      <c r="B31" s="77"/>
      <c r="C31" s="6"/>
      <c r="D31" s="6" t="s">
        <v>379</v>
      </c>
      <c r="E31" s="3" t="s">
        <v>380</v>
      </c>
      <c r="F31" s="66">
        <v>904.7</v>
      </c>
      <c r="G31" s="66">
        <v>904.7</v>
      </c>
      <c r="H31" s="66">
        <v>643.74977999999999</v>
      </c>
      <c r="I31" s="66">
        <v>643.74977999999999</v>
      </c>
      <c r="J31" s="244">
        <f t="shared" si="3"/>
        <v>71.156160053056254</v>
      </c>
      <c r="K31" s="244">
        <f t="shared" si="4"/>
        <v>100</v>
      </c>
    </row>
    <row r="32" spans="1:11" x14ac:dyDescent="0.25">
      <c r="A32" s="77"/>
      <c r="B32" s="77"/>
      <c r="C32" s="6"/>
      <c r="D32" s="6" t="s">
        <v>269</v>
      </c>
      <c r="E32" s="3" t="s">
        <v>270</v>
      </c>
      <c r="F32" s="66">
        <v>69.5</v>
      </c>
      <c r="G32" s="66">
        <v>69.5</v>
      </c>
      <c r="H32" s="66">
        <v>50.268720000000002</v>
      </c>
      <c r="I32" s="66">
        <v>50.268720000000002</v>
      </c>
      <c r="J32" s="244">
        <f t="shared" si="3"/>
        <v>72.329093525179857</v>
      </c>
      <c r="K32" s="244">
        <f t="shared" si="4"/>
        <v>100</v>
      </c>
    </row>
    <row r="33" spans="1:11" ht="26.25" x14ac:dyDescent="0.25">
      <c r="A33" s="77"/>
      <c r="B33" s="77"/>
      <c r="C33" s="6" t="s">
        <v>33</v>
      </c>
      <c r="D33" s="6"/>
      <c r="E33" s="8" t="s">
        <v>34</v>
      </c>
      <c r="F33" s="66">
        <f>SUM(F34:F35)</f>
        <v>583</v>
      </c>
      <c r="G33" s="66">
        <v>0</v>
      </c>
      <c r="H33" s="66">
        <v>0</v>
      </c>
      <c r="I33" s="66">
        <v>0</v>
      </c>
      <c r="J33" s="244"/>
      <c r="K33" s="244"/>
    </row>
    <row r="34" spans="1:11" ht="39" x14ac:dyDescent="0.25">
      <c r="A34" s="77"/>
      <c r="B34" s="77"/>
      <c r="C34" s="6"/>
      <c r="D34" s="6" t="s">
        <v>379</v>
      </c>
      <c r="E34" s="3" t="s">
        <v>380</v>
      </c>
      <c r="F34" s="66">
        <v>517</v>
      </c>
      <c r="G34" s="66">
        <v>0</v>
      </c>
      <c r="H34" s="66">
        <v>0</v>
      </c>
      <c r="I34" s="66">
        <v>0</v>
      </c>
      <c r="J34" s="244"/>
      <c r="K34" s="244"/>
    </row>
    <row r="35" spans="1:11" x14ac:dyDescent="0.25">
      <c r="A35" s="77"/>
      <c r="B35" s="77"/>
      <c r="C35" s="6"/>
      <c r="D35" s="6" t="s">
        <v>269</v>
      </c>
      <c r="E35" s="3" t="s">
        <v>270</v>
      </c>
      <c r="F35" s="66">
        <v>66</v>
      </c>
      <c r="G35" s="66">
        <v>0</v>
      </c>
      <c r="H35" s="66">
        <v>0</v>
      </c>
      <c r="I35" s="66">
        <v>0</v>
      </c>
      <c r="J35" s="244"/>
      <c r="K35" s="244"/>
    </row>
    <row r="36" spans="1:11" ht="26.25" x14ac:dyDescent="0.25">
      <c r="A36" s="77"/>
      <c r="B36" s="77"/>
      <c r="C36" s="6" t="s">
        <v>789</v>
      </c>
      <c r="D36" s="6"/>
      <c r="E36" s="8" t="s">
        <v>34</v>
      </c>
      <c r="F36" s="66">
        <v>0</v>
      </c>
      <c r="G36" s="66">
        <f>SUM(G37:G38)</f>
        <v>583</v>
      </c>
      <c r="H36" s="66">
        <f>H37+H38</f>
        <v>364.21596</v>
      </c>
      <c r="I36" s="66">
        <f>I37+I38</f>
        <v>364.21596</v>
      </c>
      <c r="J36" s="244">
        <f t="shared" si="3"/>
        <v>62.472720411663808</v>
      </c>
      <c r="K36" s="244">
        <f t="shared" si="4"/>
        <v>100</v>
      </c>
    </row>
    <row r="37" spans="1:11" ht="39" x14ac:dyDescent="0.25">
      <c r="A37" s="77"/>
      <c r="B37" s="77"/>
      <c r="C37" s="6"/>
      <c r="D37" s="6" t="s">
        <v>379</v>
      </c>
      <c r="E37" s="3" t="s">
        <v>380</v>
      </c>
      <c r="F37" s="66">
        <v>0</v>
      </c>
      <c r="G37" s="66">
        <v>517</v>
      </c>
      <c r="H37" s="66">
        <v>321.44571999999999</v>
      </c>
      <c r="I37" s="66">
        <v>321.44571999999999</v>
      </c>
      <c r="J37" s="244">
        <f t="shared" si="3"/>
        <v>62.175187620889751</v>
      </c>
      <c r="K37" s="244">
        <f t="shared" si="4"/>
        <v>100</v>
      </c>
    </row>
    <row r="38" spans="1:11" x14ac:dyDescent="0.25">
      <c r="A38" s="77"/>
      <c r="B38" s="77"/>
      <c r="C38" s="6"/>
      <c r="D38" s="6" t="s">
        <v>269</v>
      </c>
      <c r="E38" s="3" t="s">
        <v>270</v>
      </c>
      <c r="F38" s="66">
        <v>0</v>
      </c>
      <c r="G38" s="66">
        <v>66</v>
      </c>
      <c r="H38" s="66">
        <v>42.770240000000001</v>
      </c>
      <c r="I38" s="66">
        <v>42.770240000000001</v>
      </c>
      <c r="J38" s="244">
        <f t="shared" si="3"/>
        <v>64.803393939393942</v>
      </c>
      <c r="K38" s="244">
        <f t="shared" si="4"/>
        <v>100</v>
      </c>
    </row>
    <row r="39" spans="1:11" x14ac:dyDescent="0.25">
      <c r="A39" s="77"/>
      <c r="B39" s="77"/>
      <c r="C39" s="6" t="s">
        <v>35</v>
      </c>
      <c r="D39" s="6"/>
      <c r="E39" s="8" t="s">
        <v>36</v>
      </c>
      <c r="F39" s="66">
        <f>F40</f>
        <v>25.8</v>
      </c>
      <c r="G39" s="66">
        <f>G40</f>
        <v>25.8</v>
      </c>
      <c r="H39" s="66">
        <f>H40</f>
        <v>0</v>
      </c>
      <c r="I39" s="66">
        <f>I40</f>
        <v>0</v>
      </c>
      <c r="J39" s="244">
        <f t="shared" si="3"/>
        <v>0</v>
      </c>
      <c r="K39" s="244"/>
    </row>
    <row r="40" spans="1:11" x14ac:dyDescent="0.25">
      <c r="A40" s="77"/>
      <c r="B40" s="77"/>
      <c r="C40" s="6"/>
      <c r="D40" s="6" t="s">
        <v>269</v>
      </c>
      <c r="E40" s="3" t="s">
        <v>270</v>
      </c>
      <c r="F40" s="66">
        <v>25.8</v>
      </c>
      <c r="G40" s="66">
        <v>25.8</v>
      </c>
      <c r="H40" s="66">
        <v>0</v>
      </c>
      <c r="I40" s="66">
        <v>0</v>
      </c>
      <c r="J40" s="244">
        <f t="shared" si="3"/>
        <v>0</v>
      </c>
      <c r="K40" s="244"/>
    </row>
    <row r="41" spans="1:11" ht="26.25" x14ac:dyDescent="0.25">
      <c r="A41" s="77"/>
      <c r="B41" s="77"/>
      <c r="C41" s="6" t="s">
        <v>37</v>
      </c>
      <c r="D41" s="6"/>
      <c r="E41" s="3" t="s">
        <v>38</v>
      </c>
      <c r="F41" s="66">
        <f>SUM(F42:F43)</f>
        <v>56.800000000000004</v>
      </c>
      <c r="G41" s="66">
        <f>SUM(G42:G43)</f>
        <v>56.800000000000004</v>
      </c>
      <c r="H41" s="66">
        <f>SUM(H42:H43)</f>
        <v>0</v>
      </c>
      <c r="I41" s="66">
        <f>SUM(I42:I43)</f>
        <v>0</v>
      </c>
      <c r="J41" s="244">
        <f t="shared" si="3"/>
        <v>0</v>
      </c>
      <c r="K41" s="244"/>
    </row>
    <row r="42" spans="1:11" ht="39" x14ac:dyDescent="0.25">
      <c r="A42" s="77"/>
      <c r="B42" s="77"/>
      <c r="C42" s="6"/>
      <c r="D42" s="6" t="s">
        <v>379</v>
      </c>
      <c r="E42" s="3" t="s">
        <v>380</v>
      </c>
      <c r="F42" s="66">
        <v>51.7</v>
      </c>
      <c r="G42" s="66">
        <v>51.7</v>
      </c>
      <c r="H42" s="66">
        <v>0</v>
      </c>
      <c r="I42" s="66">
        <v>0</v>
      </c>
      <c r="J42" s="244">
        <f t="shared" si="3"/>
        <v>0</v>
      </c>
      <c r="K42" s="244"/>
    </row>
    <row r="43" spans="1:11" x14ac:dyDescent="0.25">
      <c r="A43" s="77"/>
      <c r="B43" s="77"/>
      <c r="C43" s="6"/>
      <c r="D43" s="6" t="s">
        <v>269</v>
      </c>
      <c r="E43" s="3" t="s">
        <v>270</v>
      </c>
      <c r="F43" s="66">
        <v>5.0999999999999996</v>
      </c>
      <c r="G43" s="66">
        <v>5.0999999999999996</v>
      </c>
      <c r="H43" s="66">
        <v>0</v>
      </c>
      <c r="I43" s="66">
        <v>0</v>
      </c>
      <c r="J43" s="244">
        <f t="shared" si="3"/>
        <v>0</v>
      </c>
      <c r="K43" s="244"/>
    </row>
    <row r="44" spans="1:11" ht="26.25" x14ac:dyDescent="0.25">
      <c r="A44" s="77"/>
      <c r="B44" s="77"/>
      <c r="C44" s="6" t="s">
        <v>39</v>
      </c>
      <c r="D44" s="6"/>
      <c r="E44" s="3" t="s">
        <v>455</v>
      </c>
      <c r="F44" s="66">
        <f>SUM(F45:F45)</f>
        <v>348.6</v>
      </c>
      <c r="G44" s="66">
        <f>SUM(G45:G45)</f>
        <v>348.6</v>
      </c>
      <c r="H44" s="66">
        <f>SUM(H45:H45)</f>
        <v>259.26812999999999</v>
      </c>
      <c r="I44" s="66">
        <f>SUM(I45:I45)</f>
        <v>259.26812999999999</v>
      </c>
      <c r="J44" s="244">
        <f t="shared" si="3"/>
        <v>74.374104991394148</v>
      </c>
      <c r="K44" s="244">
        <f t="shared" si="4"/>
        <v>100</v>
      </c>
    </row>
    <row r="45" spans="1:11" ht="39" x14ac:dyDescent="0.25">
      <c r="A45" s="77"/>
      <c r="B45" s="77"/>
      <c r="C45" s="6"/>
      <c r="D45" s="6" t="s">
        <v>379</v>
      </c>
      <c r="E45" s="3" t="s">
        <v>380</v>
      </c>
      <c r="F45" s="66">
        <v>348.6</v>
      </c>
      <c r="G45" s="66">
        <v>348.6</v>
      </c>
      <c r="H45" s="66">
        <v>259.26812999999999</v>
      </c>
      <c r="I45" s="66">
        <v>259.26812999999999</v>
      </c>
      <c r="J45" s="244">
        <f t="shared" si="3"/>
        <v>74.374104991394148</v>
      </c>
      <c r="K45" s="244">
        <f t="shared" si="4"/>
        <v>100</v>
      </c>
    </row>
    <row r="46" spans="1:11" ht="39" x14ac:dyDescent="0.25">
      <c r="A46" s="77"/>
      <c r="B46" s="77"/>
      <c r="C46" s="6" t="s">
        <v>40</v>
      </c>
      <c r="D46" s="6"/>
      <c r="E46" s="8" t="s">
        <v>41</v>
      </c>
      <c r="F46" s="66">
        <v>12.4</v>
      </c>
      <c r="G46" s="66">
        <v>12.4</v>
      </c>
      <c r="H46" s="66">
        <v>0</v>
      </c>
      <c r="I46" s="66">
        <v>0</v>
      </c>
      <c r="J46" s="244">
        <f t="shared" si="3"/>
        <v>0</v>
      </c>
      <c r="K46" s="244"/>
    </row>
    <row r="47" spans="1:11" x14ac:dyDescent="0.25">
      <c r="A47" s="77"/>
      <c r="B47" s="77"/>
      <c r="C47" s="6"/>
      <c r="D47" s="6" t="s">
        <v>269</v>
      </c>
      <c r="E47" s="3" t="s">
        <v>270</v>
      </c>
      <c r="F47" s="66">
        <v>12.4</v>
      </c>
      <c r="G47" s="66">
        <v>12.4</v>
      </c>
      <c r="H47" s="66">
        <v>0</v>
      </c>
      <c r="I47" s="66">
        <v>0</v>
      </c>
      <c r="J47" s="244">
        <f t="shared" si="3"/>
        <v>0</v>
      </c>
      <c r="K47" s="244"/>
    </row>
    <row r="48" spans="1:11" ht="25.5" x14ac:dyDescent="0.25">
      <c r="A48" s="89"/>
      <c r="B48" s="90"/>
      <c r="C48" s="91" t="s">
        <v>175</v>
      </c>
      <c r="D48" s="90"/>
      <c r="E48" s="92" t="s">
        <v>176</v>
      </c>
      <c r="F48" s="93">
        <f t="shared" ref="F48:I49" si="8">F49</f>
        <v>71.2</v>
      </c>
      <c r="G48" s="93">
        <f t="shared" si="8"/>
        <v>71.2</v>
      </c>
      <c r="H48" s="93">
        <f t="shared" si="8"/>
        <v>0</v>
      </c>
      <c r="I48" s="93">
        <f t="shared" si="8"/>
        <v>0</v>
      </c>
      <c r="J48" s="238">
        <f t="shared" si="3"/>
        <v>0</v>
      </c>
      <c r="K48" s="238"/>
    </row>
    <row r="49" spans="1:11" ht="39" x14ac:dyDescent="0.25">
      <c r="A49" s="28"/>
      <c r="B49" s="28"/>
      <c r="C49" s="28" t="s">
        <v>183</v>
      </c>
      <c r="D49" s="28"/>
      <c r="E49" s="29" t="s">
        <v>184</v>
      </c>
      <c r="F49" s="60">
        <f t="shared" si="8"/>
        <v>71.2</v>
      </c>
      <c r="G49" s="60">
        <f t="shared" si="8"/>
        <v>71.2</v>
      </c>
      <c r="H49" s="60">
        <f t="shared" si="8"/>
        <v>0</v>
      </c>
      <c r="I49" s="60">
        <f t="shared" si="8"/>
        <v>0</v>
      </c>
      <c r="J49" s="240">
        <f t="shared" si="3"/>
        <v>0</v>
      </c>
      <c r="K49" s="240"/>
    </row>
    <row r="50" spans="1:11" ht="38.25" x14ac:dyDescent="0.25">
      <c r="A50" s="77"/>
      <c r="B50" s="77"/>
      <c r="C50" s="6" t="s">
        <v>189</v>
      </c>
      <c r="D50" s="6"/>
      <c r="E50" s="1" t="s">
        <v>190</v>
      </c>
      <c r="F50" s="59">
        <f>F51+F52</f>
        <v>71.2</v>
      </c>
      <c r="G50" s="59">
        <f>G51+G52</f>
        <v>71.2</v>
      </c>
      <c r="H50" s="59">
        <f>H51+H52</f>
        <v>0</v>
      </c>
      <c r="I50" s="59">
        <f>I51+I52</f>
        <v>0</v>
      </c>
      <c r="J50" s="241">
        <f t="shared" si="3"/>
        <v>0</v>
      </c>
      <c r="K50" s="241"/>
    </row>
    <row r="51" spans="1:11" ht="39" x14ac:dyDescent="0.25">
      <c r="A51" s="77"/>
      <c r="B51" s="77"/>
      <c r="C51" s="6"/>
      <c r="D51" s="6" t="s">
        <v>379</v>
      </c>
      <c r="E51" s="3" t="s">
        <v>380</v>
      </c>
      <c r="F51" s="59">
        <v>51.7</v>
      </c>
      <c r="G51" s="59">
        <v>51.7</v>
      </c>
      <c r="H51" s="59">
        <v>0</v>
      </c>
      <c r="I51" s="59">
        <v>0</v>
      </c>
      <c r="J51" s="241">
        <f t="shared" si="3"/>
        <v>0</v>
      </c>
      <c r="K51" s="241"/>
    </row>
    <row r="52" spans="1:11" x14ac:dyDescent="0.25">
      <c r="A52" s="77"/>
      <c r="B52" s="77"/>
      <c r="C52" s="6"/>
      <c r="D52" s="6" t="s">
        <v>269</v>
      </c>
      <c r="E52" s="3" t="s">
        <v>270</v>
      </c>
      <c r="F52" s="59">
        <v>19.5</v>
      </c>
      <c r="G52" s="59">
        <v>19.5</v>
      </c>
      <c r="H52" s="59">
        <v>0</v>
      </c>
      <c r="I52" s="59">
        <v>0</v>
      </c>
      <c r="J52" s="241">
        <f t="shared" si="3"/>
        <v>0</v>
      </c>
      <c r="K52" s="241"/>
    </row>
    <row r="53" spans="1:11" s="36" customFormat="1" x14ac:dyDescent="0.25">
      <c r="A53" s="96"/>
      <c r="B53" s="96"/>
      <c r="C53" s="97" t="s">
        <v>521</v>
      </c>
      <c r="D53" s="98"/>
      <c r="E53" s="99" t="s">
        <v>522</v>
      </c>
      <c r="F53" s="100">
        <f>F54</f>
        <v>57.099999999999994</v>
      </c>
      <c r="G53" s="100">
        <f>G54</f>
        <v>57.021049999999995</v>
      </c>
      <c r="H53" s="100">
        <f>H54</f>
        <v>52.221049999999998</v>
      </c>
      <c r="I53" s="100">
        <f>I54</f>
        <v>52.221049999999998</v>
      </c>
      <c r="J53" s="245">
        <f t="shared" si="3"/>
        <v>91.582056100334881</v>
      </c>
      <c r="K53" s="245">
        <f t="shared" si="4"/>
        <v>100</v>
      </c>
    </row>
    <row r="54" spans="1:11" s="36" customFormat="1" ht="25.5" x14ac:dyDescent="0.25">
      <c r="A54" s="116"/>
      <c r="B54" s="116"/>
      <c r="C54" s="117" t="s">
        <v>382</v>
      </c>
      <c r="D54" s="118"/>
      <c r="E54" s="136" t="s">
        <v>523</v>
      </c>
      <c r="F54" s="120">
        <f>F55+F57</f>
        <v>57.099999999999994</v>
      </c>
      <c r="G54" s="120">
        <f>G55+G57</f>
        <v>57.021049999999995</v>
      </c>
      <c r="H54" s="120">
        <f>H55+H57</f>
        <v>52.221049999999998</v>
      </c>
      <c r="I54" s="120">
        <f>I55+I57</f>
        <v>52.221049999999998</v>
      </c>
      <c r="J54" s="252">
        <f t="shared" si="3"/>
        <v>91.582056100334881</v>
      </c>
      <c r="K54" s="252">
        <f t="shared" si="4"/>
        <v>100</v>
      </c>
    </row>
    <row r="55" spans="1:11" ht="25.5" x14ac:dyDescent="0.25">
      <c r="A55" s="77"/>
      <c r="B55" s="77"/>
      <c r="C55" s="101" t="s">
        <v>399</v>
      </c>
      <c r="D55" s="14"/>
      <c r="E55" s="1" t="s">
        <v>400</v>
      </c>
      <c r="F55" s="66">
        <f>F56</f>
        <v>4.8</v>
      </c>
      <c r="G55" s="66">
        <f>G56</f>
        <v>4.8</v>
      </c>
      <c r="H55" s="66">
        <f>H56</f>
        <v>0</v>
      </c>
      <c r="I55" s="66">
        <f>I56</f>
        <v>0</v>
      </c>
      <c r="J55" s="244">
        <f t="shared" si="3"/>
        <v>0</v>
      </c>
      <c r="K55" s="244"/>
    </row>
    <row r="56" spans="1:11" x14ac:dyDescent="0.25">
      <c r="A56" s="77"/>
      <c r="B56" s="77"/>
      <c r="C56" s="101"/>
      <c r="D56" s="14" t="s">
        <v>269</v>
      </c>
      <c r="E56" s="1" t="s">
        <v>270</v>
      </c>
      <c r="F56" s="66">
        <v>4.8</v>
      </c>
      <c r="G56" s="66">
        <v>4.8</v>
      </c>
      <c r="H56" s="66">
        <v>0</v>
      </c>
      <c r="I56" s="66">
        <v>0</v>
      </c>
      <c r="J56" s="244">
        <f t="shared" si="3"/>
        <v>0</v>
      </c>
      <c r="K56" s="244"/>
    </row>
    <row r="57" spans="1:11" ht="26.25" x14ac:dyDescent="0.25">
      <c r="A57" s="77"/>
      <c r="B57" s="77"/>
      <c r="C57" s="101" t="s">
        <v>746</v>
      </c>
      <c r="D57" s="6"/>
      <c r="E57" s="8" t="s">
        <v>747</v>
      </c>
      <c r="F57" s="66">
        <f>F58+F59</f>
        <v>52.3</v>
      </c>
      <c r="G57" s="66">
        <f>G58+G59</f>
        <v>52.221049999999998</v>
      </c>
      <c r="H57" s="66">
        <f>H58+H59</f>
        <v>52.221049999999998</v>
      </c>
      <c r="I57" s="66">
        <f>I58+I59</f>
        <v>52.221049999999998</v>
      </c>
      <c r="J57" s="244">
        <f t="shared" si="3"/>
        <v>100</v>
      </c>
      <c r="K57" s="244">
        <f t="shared" si="4"/>
        <v>100</v>
      </c>
    </row>
    <row r="58" spans="1:11" ht="39" x14ac:dyDescent="0.25">
      <c r="A58" s="77"/>
      <c r="B58" s="77"/>
      <c r="C58" s="101"/>
      <c r="D58" s="6" t="s">
        <v>379</v>
      </c>
      <c r="E58" s="3" t="s">
        <v>380</v>
      </c>
      <c r="F58" s="66">
        <v>19.7</v>
      </c>
      <c r="G58" s="66">
        <v>19.65137</v>
      </c>
      <c r="H58" s="66">
        <v>19.65137</v>
      </c>
      <c r="I58" s="66">
        <v>19.65137</v>
      </c>
      <c r="J58" s="244">
        <f t="shared" si="3"/>
        <v>100</v>
      </c>
      <c r="K58" s="244">
        <f t="shared" si="4"/>
        <v>100</v>
      </c>
    </row>
    <row r="59" spans="1:11" x14ac:dyDescent="0.25">
      <c r="A59" s="77"/>
      <c r="B59" s="77"/>
      <c r="C59" s="101"/>
      <c r="D59" s="6" t="s">
        <v>386</v>
      </c>
      <c r="E59" s="1" t="s">
        <v>387</v>
      </c>
      <c r="F59" s="66">
        <v>32.6</v>
      </c>
      <c r="G59" s="66">
        <v>32.569679999999998</v>
      </c>
      <c r="H59" s="66">
        <v>32.569679999999998</v>
      </c>
      <c r="I59" s="66">
        <v>32.569679999999998</v>
      </c>
      <c r="J59" s="244">
        <f t="shared" si="3"/>
        <v>100</v>
      </c>
      <c r="K59" s="244">
        <f t="shared" si="4"/>
        <v>100</v>
      </c>
    </row>
    <row r="60" spans="1:11" x14ac:dyDescent="0.25">
      <c r="A60" s="86"/>
      <c r="B60" s="15" t="s">
        <v>515</v>
      </c>
      <c r="C60" s="87"/>
      <c r="D60" s="15"/>
      <c r="E60" s="102" t="s">
        <v>524</v>
      </c>
      <c r="F60" s="103">
        <f t="shared" ref="F60:I65" si="9">F61</f>
        <v>2.2000000000000002</v>
      </c>
      <c r="G60" s="103">
        <f t="shared" si="9"/>
        <v>2.2000000000000002</v>
      </c>
      <c r="H60" s="103">
        <f t="shared" si="9"/>
        <v>0</v>
      </c>
      <c r="I60" s="103">
        <f t="shared" si="9"/>
        <v>0</v>
      </c>
      <c r="J60" s="246">
        <f t="shared" si="3"/>
        <v>0</v>
      </c>
      <c r="K60" s="246"/>
    </row>
    <row r="61" spans="1:11" s="104" customFormat="1" ht="12.75" x14ac:dyDescent="0.2">
      <c r="A61" s="86"/>
      <c r="B61" s="15"/>
      <c r="C61" s="86" t="s">
        <v>3</v>
      </c>
      <c r="D61" s="82"/>
      <c r="E61" s="95" t="s">
        <v>4</v>
      </c>
      <c r="F61" s="103">
        <f t="shared" si="9"/>
        <v>2.2000000000000002</v>
      </c>
      <c r="G61" s="103">
        <f t="shared" si="9"/>
        <v>2.2000000000000002</v>
      </c>
      <c r="H61" s="103">
        <f t="shared" si="9"/>
        <v>0</v>
      </c>
      <c r="I61" s="103">
        <f t="shared" si="9"/>
        <v>0</v>
      </c>
      <c r="J61" s="246">
        <f t="shared" si="3"/>
        <v>0</v>
      </c>
      <c r="K61" s="246"/>
    </row>
    <row r="62" spans="1:11" ht="25.5" x14ac:dyDescent="0.25">
      <c r="A62" s="89"/>
      <c r="B62" s="90"/>
      <c r="C62" s="91" t="s">
        <v>5</v>
      </c>
      <c r="D62" s="90"/>
      <c r="E62" s="92" t="s">
        <v>6</v>
      </c>
      <c r="F62" s="93">
        <f t="shared" si="9"/>
        <v>2.2000000000000002</v>
      </c>
      <c r="G62" s="93">
        <f t="shared" si="9"/>
        <v>2.2000000000000002</v>
      </c>
      <c r="H62" s="93">
        <f t="shared" si="9"/>
        <v>0</v>
      </c>
      <c r="I62" s="93">
        <f t="shared" si="9"/>
        <v>0</v>
      </c>
      <c r="J62" s="238">
        <f t="shared" si="3"/>
        <v>0</v>
      </c>
      <c r="K62" s="238"/>
    </row>
    <row r="63" spans="1:11" ht="38.25" x14ac:dyDescent="0.25">
      <c r="A63" s="105"/>
      <c r="B63" s="106"/>
      <c r="C63" s="107" t="s">
        <v>28</v>
      </c>
      <c r="D63" s="106"/>
      <c r="E63" s="108" t="s">
        <v>525</v>
      </c>
      <c r="F63" s="109">
        <f t="shared" si="9"/>
        <v>2.2000000000000002</v>
      </c>
      <c r="G63" s="109">
        <f t="shared" si="9"/>
        <v>2.2000000000000002</v>
      </c>
      <c r="H63" s="109">
        <f t="shared" si="9"/>
        <v>0</v>
      </c>
      <c r="I63" s="109">
        <f t="shared" si="9"/>
        <v>0</v>
      </c>
      <c r="J63" s="247">
        <f t="shared" si="3"/>
        <v>0</v>
      </c>
      <c r="K63" s="247"/>
    </row>
    <row r="64" spans="1:11" ht="25.5" x14ac:dyDescent="0.25">
      <c r="A64" s="110"/>
      <c r="B64" s="98"/>
      <c r="C64" s="97" t="s">
        <v>30</v>
      </c>
      <c r="D64" s="98"/>
      <c r="E64" s="99" t="s">
        <v>526</v>
      </c>
      <c r="F64" s="111">
        <f t="shared" si="9"/>
        <v>2.2000000000000002</v>
      </c>
      <c r="G64" s="111">
        <f t="shared" si="9"/>
        <v>2.2000000000000002</v>
      </c>
      <c r="H64" s="111">
        <f t="shared" si="9"/>
        <v>0</v>
      </c>
      <c r="I64" s="111">
        <f t="shared" si="9"/>
        <v>0</v>
      </c>
      <c r="J64" s="248">
        <f t="shared" si="3"/>
        <v>0</v>
      </c>
      <c r="K64" s="248"/>
    </row>
    <row r="65" spans="1:11" ht="39" x14ac:dyDescent="0.25">
      <c r="A65" s="77"/>
      <c r="B65" s="77"/>
      <c r="C65" s="6" t="s">
        <v>42</v>
      </c>
      <c r="D65" s="6"/>
      <c r="E65" s="3" t="s">
        <v>43</v>
      </c>
      <c r="F65" s="66">
        <f t="shared" si="9"/>
        <v>2.2000000000000002</v>
      </c>
      <c r="G65" s="66">
        <f t="shared" si="9"/>
        <v>2.2000000000000002</v>
      </c>
      <c r="H65" s="66">
        <f t="shared" si="9"/>
        <v>0</v>
      </c>
      <c r="I65" s="66">
        <f t="shared" si="9"/>
        <v>0</v>
      </c>
      <c r="J65" s="244">
        <f t="shared" si="3"/>
        <v>0</v>
      </c>
      <c r="K65" s="244"/>
    </row>
    <row r="66" spans="1:11" x14ac:dyDescent="0.25">
      <c r="A66" s="77"/>
      <c r="B66" s="77"/>
      <c r="C66" s="6"/>
      <c r="D66" s="6" t="s">
        <v>269</v>
      </c>
      <c r="E66" s="3" t="s">
        <v>270</v>
      </c>
      <c r="F66" s="66">
        <v>2.2000000000000002</v>
      </c>
      <c r="G66" s="66">
        <v>2.2000000000000002</v>
      </c>
      <c r="H66" s="66">
        <v>0</v>
      </c>
      <c r="I66" s="66">
        <v>0</v>
      </c>
      <c r="J66" s="244">
        <f t="shared" si="3"/>
        <v>0</v>
      </c>
      <c r="K66" s="244"/>
    </row>
    <row r="67" spans="1:11" s="36" customFormat="1" x14ac:dyDescent="0.25">
      <c r="A67" s="94"/>
      <c r="B67" s="15" t="s">
        <v>1094</v>
      </c>
      <c r="C67" s="10"/>
      <c r="D67" s="10"/>
      <c r="E67" s="95" t="s">
        <v>1095</v>
      </c>
      <c r="F67" s="103">
        <f t="shared" ref="F67:I70" si="10">F68</f>
        <v>2215.4</v>
      </c>
      <c r="G67" s="103">
        <f t="shared" si="10"/>
        <v>2466.9</v>
      </c>
      <c r="H67" s="103">
        <f t="shared" si="10"/>
        <v>2466.9</v>
      </c>
      <c r="I67" s="103">
        <f t="shared" si="10"/>
        <v>2466.9</v>
      </c>
      <c r="J67" s="246">
        <f t="shared" si="3"/>
        <v>100</v>
      </c>
      <c r="K67" s="246">
        <f t="shared" si="4"/>
        <v>100</v>
      </c>
    </row>
    <row r="68" spans="1:11" s="36" customFormat="1" x14ac:dyDescent="0.25">
      <c r="A68" s="94"/>
      <c r="B68" s="98"/>
      <c r="C68" s="97" t="s">
        <v>521</v>
      </c>
      <c r="D68" s="98"/>
      <c r="E68" s="99" t="s">
        <v>522</v>
      </c>
      <c r="F68" s="100">
        <f t="shared" si="10"/>
        <v>2215.4</v>
      </c>
      <c r="G68" s="100">
        <f t="shared" si="10"/>
        <v>2466.9</v>
      </c>
      <c r="H68" s="100">
        <f t="shared" si="10"/>
        <v>2466.9</v>
      </c>
      <c r="I68" s="100">
        <f t="shared" si="10"/>
        <v>2466.9</v>
      </c>
      <c r="J68" s="245">
        <f t="shared" si="3"/>
        <v>100</v>
      </c>
      <c r="K68" s="245">
        <f t="shared" si="4"/>
        <v>100</v>
      </c>
    </row>
    <row r="69" spans="1:11" s="36" customFormat="1" ht="25.5" x14ac:dyDescent="0.25">
      <c r="A69" s="116"/>
      <c r="B69" s="116"/>
      <c r="C69" s="117" t="s">
        <v>382</v>
      </c>
      <c r="D69" s="118"/>
      <c r="E69" s="136" t="s">
        <v>523</v>
      </c>
      <c r="F69" s="120">
        <f t="shared" si="10"/>
        <v>2215.4</v>
      </c>
      <c r="G69" s="120">
        <f t="shared" si="10"/>
        <v>2466.9</v>
      </c>
      <c r="H69" s="120">
        <f t="shared" si="10"/>
        <v>2466.9</v>
      </c>
      <c r="I69" s="120">
        <f t="shared" si="10"/>
        <v>2466.9</v>
      </c>
      <c r="J69" s="252">
        <f t="shared" si="3"/>
        <v>100</v>
      </c>
      <c r="K69" s="252">
        <f t="shared" si="4"/>
        <v>100</v>
      </c>
    </row>
    <row r="70" spans="1:11" x14ac:dyDescent="0.25">
      <c r="A70" s="77"/>
      <c r="B70" s="77"/>
      <c r="C70" s="20" t="s">
        <v>1096</v>
      </c>
      <c r="D70" s="14"/>
      <c r="E70" s="1" t="s">
        <v>1097</v>
      </c>
      <c r="F70" s="66">
        <f t="shared" si="10"/>
        <v>2215.4</v>
      </c>
      <c r="G70" s="66">
        <f t="shared" si="10"/>
        <v>2466.9</v>
      </c>
      <c r="H70" s="66">
        <f t="shared" si="10"/>
        <v>2466.9</v>
      </c>
      <c r="I70" s="66">
        <f t="shared" si="10"/>
        <v>2466.9</v>
      </c>
      <c r="J70" s="244">
        <f t="shared" si="3"/>
        <v>100</v>
      </c>
      <c r="K70" s="244">
        <f t="shared" si="4"/>
        <v>100</v>
      </c>
    </row>
    <row r="71" spans="1:11" x14ac:dyDescent="0.25">
      <c r="A71" s="77"/>
      <c r="B71" s="77"/>
      <c r="C71" s="15"/>
      <c r="D71" s="14" t="s">
        <v>386</v>
      </c>
      <c r="E71" s="3" t="s">
        <v>387</v>
      </c>
      <c r="F71" s="66">
        <v>2215.4</v>
      </c>
      <c r="G71" s="66">
        <v>2466.9</v>
      </c>
      <c r="H71" s="66">
        <v>2466.9</v>
      </c>
      <c r="I71" s="66">
        <v>2466.9</v>
      </c>
      <c r="J71" s="244">
        <f t="shared" ref="J71:J134" si="11">I71/G71*100</f>
        <v>100</v>
      </c>
      <c r="K71" s="244">
        <f t="shared" ref="K71:K134" si="12">I71/H71*100</f>
        <v>100</v>
      </c>
    </row>
    <row r="72" spans="1:11" x14ac:dyDescent="0.25">
      <c r="A72" s="86"/>
      <c r="B72" s="15" t="s">
        <v>516</v>
      </c>
      <c r="C72" s="87"/>
      <c r="D72" s="86"/>
      <c r="E72" s="81" t="s">
        <v>527</v>
      </c>
      <c r="F72" s="103">
        <f>F73+F105</f>
        <v>38535.67755</v>
      </c>
      <c r="G72" s="103">
        <f>G73+G105</f>
        <v>38426.771930000003</v>
      </c>
      <c r="H72" s="103">
        <f>H73+H105</f>
        <v>27567.149849999998</v>
      </c>
      <c r="I72" s="103">
        <f>I73+I105</f>
        <v>27215.858479999995</v>
      </c>
      <c r="J72" s="246">
        <f t="shared" si="11"/>
        <v>70.825253106291811</v>
      </c>
      <c r="K72" s="246">
        <f t="shared" si="12"/>
        <v>98.725688466484669</v>
      </c>
    </row>
    <row r="73" spans="1:11" x14ac:dyDescent="0.25">
      <c r="A73" s="86"/>
      <c r="B73" s="15"/>
      <c r="C73" s="87" t="s">
        <v>3</v>
      </c>
      <c r="D73" s="86"/>
      <c r="E73" s="102" t="s">
        <v>4</v>
      </c>
      <c r="F73" s="103">
        <f>F74+F94+F99</f>
        <v>3938.07755</v>
      </c>
      <c r="G73" s="103">
        <f>G74+G94+G99</f>
        <v>3446.06603</v>
      </c>
      <c r="H73" s="103">
        <f>H74+H94+H99</f>
        <v>2754.66203</v>
      </c>
      <c r="I73" s="103">
        <f>I74+I94+I99</f>
        <v>2754.66203</v>
      </c>
      <c r="J73" s="246">
        <f t="shared" si="11"/>
        <v>79.936426232668552</v>
      </c>
      <c r="K73" s="246">
        <f t="shared" si="12"/>
        <v>100</v>
      </c>
    </row>
    <row r="74" spans="1:11" ht="25.5" x14ac:dyDescent="0.25">
      <c r="A74" s="89"/>
      <c r="B74" s="90"/>
      <c r="C74" s="91" t="s">
        <v>5</v>
      </c>
      <c r="D74" s="90"/>
      <c r="E74" s="92" t="s">
        <v>487</v>
      </c>
      <c r="F74" s="93">
        <f>F75+F84+F88</f>
        <v>2108</v>
      </c>
      <c r="G74" s="93">
        <f>G75+G84+G88</f>
        <v>2108</v>
      </c>
      <c r="H74" s="93">
        <f>H75+H84+H88</f>
        <v>1416.596</v>
      </c>
      <c r="I74" s="93">
        <f>I75+I84+I88</f>
        <v>1416.596</v>
      </c>
      <c r="J74" s="238">
        <f t="shared" si="11"/>
        <v>67.200948766603418</v>
      </c>
      <c r="K74" s="238">
        <f t="shared" si="12"/>
        <v>100</v>
      </c>
    </row>
    <row r="75" spans="1:11" ht="26.25" x14ac:dyDescent="0.25">
      <c r="A75" s="26"/>
      <c r="B75" s="26"/>
      <c r="C75" s="26" t="s">
        <v>7</v>
      </c>
      <c r="D75" s="26"/>
      <c r="E75" s="27" t="s">
        <v>8</v>
      </c>
      <c r="F75" s="63">
        <f>F76+F79</f>
        <v>908.7</v>
      </c>
      <c r="G75" s="63">
        <f>G76+G79</f>
        <v>908.7</v>
      </c>
      <c r="H75" s="63">
        <f>H76+H79</f>
        <v>545.596</v>
      </c>
      <c r="I75" s="63">
        <f>I76+I79</f>
        <v>545.596</v>
      </c>
      <c r="J75" s="239">
        <f t="shared" si="11"/>
        <v>60.04137779245076</v>
      </c>
      <c r="K75" s="239">
        <f t="shared" si="12"/>
        <v>100</v>
      </c>
    </row>
    <row r="76" spans="1:11" x14ac:dyDescent="0.25">
      <c r="A76" s="28"/>
      <c r="B76" s="28"/>
      <c r="C76" s="28" t="s">
        <v>9</v>
      </c>
      <c r="D76" s="28"/>
      <c r="E76" s="29" t="s">
        <v>10</v>
      </c>
      <c r="F76" s="60">
        <f>F77</f>
        <v>810.7</v>
      </c>
      <c r="G76" s="60">
        <f t="shared" ref="G76:I77" si="13">G77</f>
        <v>810.7</v>
      </c>
      <c r="H76" s="60">
        <f t="shared" si="13"/>
        <v>447.596</v>
      </c>
      <c r="I76" s="60">
        <f t="shared" si="13"/>
        <v>447.596</v>
      </c>
      <c r="J76" s="240">
        <f t="shared" si="11"/>
        <v>55.211052177130867</v>
      </c>
      <c r="K76" s="240">
        <f t="shared" si="12"/>
        <v>100</v>
      </c>
    </row>
    <row r="77" spans="1:11" ht="51.75" x14ac:dyDescent="0.25">
      <c r="A77" s="6"/>
      <c r="B77" s="6"/>
      <c r="C77" s="6" t="s">
        <v>11</v>
      </c>
      <c r="D77" s="10"/>
      <c r="E77" s="3" t="s">
        <v>12</v>
      </c>
      <c r="F77" s="59">
        <f>F78</f>
        <v>810.7</v>
      </c>
      <c r="G77" s="59">
        <f t="shared" si="13"/>
        <v>810.7</v>
      </c>
      <c r="H77" s="59">
        <f t="shared" si="13"/>
        <v>447.596</v>
      </c>
      <c r="I77" s="59">
        <f t="shared" si="13"/>
        <v>447.596</v>
      </c>
      <c r="J77" s="241">
        <f t="shared" si="11"/>
        <v>55.211052177130867</v>
      </c>
      <c r="K77" s="241">
        <f t="shared" si="12"/>
        <v>100</v>
      </c>
    </row>
    <row r="78" spans="1:11" x14ac:dyDescent="0.25">
      <c r="A78" s="6"/>
      <c r="B78" s="6"/>
      <c r="C78" s="6"/>
      <c r="D78" s="6" t="s">
        <v>269</v>
      </c>
      <c r="E78" s="3" t="s">
        <v>270</v>
      </c>
      <c r="F78" s="59">
        <v>810.7</v>
      </c>
      <c r="G78" s="59">
        <v>810.7</v>
      </c>
      <c r="H78" s="59">
        <v>447.596</v>
      </c>
      <c r="I78" s="59">
        <v>447.596</v>
      </c>
      <c r="J78" s="241">
        <f t="shared" si="11"/>
        <v>55.211052177130867</v>
      </c>
      <c r="K78" s="241">
        <f t="shared" si="12"/>
        <v>100</v>
      </c>
    </row>
    <row r="79" spans="1:11" ht="26.25" x14ac:dyDescent="0.25">
      <c r="A79" s="28"/>
      <c r="B79" s="28"/>
      <c r="C79" s="28" t="s">
        <v>13</v>
      </c>
      <c r="D79" s="28"/>
      <c r="E79" s="29" t="s">
        <v>14</v>
      </c>
      <c r="F79" s="65">
        <f>F80+F82</f>
        <v>98</v>
      </c>
      <c r="G79" s="65">
        <f>G80+G82</f>
        <v>98</v>
      </c>
      <c r="H79" s="65">
        <f>H80+H82</f>
        <v>98</v>
      </c>
      <c r="I79" s="65">
        <f>I80+I82</f>
        <v>98</v>
      </c>
      <c r="J79" s="249">
        <f t="shared" si="11"/>
        <v>100</v>
      </c>
      <c r="K79" s="249">
        <f t="shared" si="12"/>
        <v>100</v>
      </c>
    </row>
    <row r="80" spans="1:11" ht="26.25" x14ac:dyDescent="0.25">
      <c r="A80" s="77"/>
      <c r="B80" s="77"/>
      <c r="C80" s="6" t="s">
        <v>15</v>
      </c>
      <c r="D80" s="6"/>
      <c r="E80" s="3" t="s">
        <v>410</v>
      </c>
      <c r="F80" s="59">
        <f>F81</f>
        <v>56</v>
      </c>
      <c r="G80" s="59">
        <f>G81</f>
        <v>56</v>
      </c>
      <c r="H80" s="59">
        <f>H81</f>
        <v>56</v>
      </c>
      <c r="I80" s="59">
        <f>I81</f>
        <v>56</v>
      </c>
      <c r="J80" s="241">
        <f t="shared" si="11"/>
        <v>100</v>
      </c>
      <c r="K80" s="241">
        <f t="shared" si="12"/>
        <v>100</v>
      </c>
    </row>
    <row r="81" spans="1:11" x14ac:dyDescent="0.25">
      <c r="A81" s="77"/>
      <c r="B81" s="77"/>
      <c r="C81" s="6"/>
      <c r="D81" s="6" t="s">
        <v>269</v>
      </c>
      <c r="E81" s="3" t="s">
        <v>270</v>
      </c>
      <c r="F81" s="59">
        <v>56</v>
      </c>
      <c r="G81" s="59">
        <v>56</v>
      </c>
      <c r="H81" s="59">
        <v>56</v>
      </c>
      <c r="I81" s="59">
        <v>56</v>
      </c>
      <c r="J81" s="241">
        <f t="shared" si="11"/>
        <v>100</v>
      </c>
      <c r="K81" s="241">
        <f t="shared" si="12"/>
        <v>100</v>
      </c>
    </row>
    <row r="82" spans="1:11" ht="39" x14ac:dyDescent="0.25">
      <c r="A82" s="77"/>
      <c r="B82" s="77"/>
      <c r="C82" s="6" t="s">
        <v>16</v>
      </c>
      <c r="D82" s="6"/>
      <c r="E82" s="8" t="s">
        <v>17</v>
      </c>
      <c r="F82" s="59">
        <f>F83</f>
        <v>42</v>
      </c>
      <c r="G82" s="59">
        <f>G83</f>
        <v>42</v>
      </c>
      <c r="H82" s="59">
        <f>H83</f>
        <v>42</v>
      </c>
      <c r="I82" s="59">
        <f>I83</f>
        <v>42</v>
      </c>
      <c r="J82" s="241">
        <f t="shared" si="11"/>
        <v>100</v>
      </c>
      <c r="K82" s="241">
        <f t="shared" si="12"/>
        <v>100</v>
      </c>
    </row>
    <row r="83" spans="1:11" x14ac:dyDescent="0.25">
      <c r="A83" s="77"/>
      <c r="B83" s="77"/>
      <c r="C83" s="6"/>
      <c r="D83" s="6" t="s">
        <v>269</v>
      </c>
      <c r="E83" s="3" t="s">
        <v>270</v>
      </c>
      <c r="F83" s="59">
        <v>42</v>
      </c>
      <c r="G83" s="59">
        <v>42</v>
      </c>
      <c r="H83" s="59">
        <v>42</v>
      </c>
      <c r="I83" s="59">
        <v>42</v>
      </c>
      <c r="J83" s="241">
        <f t="shared" si="11"/>
        <v>100</v>
      </c>
      <c r="K83" s="241">
        <f t="shared" si="12"/>
        <v>100</v>
      </c>
    </row>
    <row r="84" spans="1:11" ht="39" x14ac:dyDescent="0.25">
      <c r="A84" s="26"/>
      <c r="B84" s="26"/>
      <c r="C84" s="26" t="s">
        <v>28</v>
      </c>
      <c r="D84" s="26"/>
      <c r="E84" s="27" t="s">
        <v>29</v>
      </c>
      <c r="F84" s="63">
        <f t="shared" ref="F84:I85" si="14">F85</f>
        <v>1118</v>
      </c>
      <c r="G84" s="63">
        <f t="shared" si="14"/>
        <v>1118</v>
      </c>
      <c r="H84" s="63">
        <f t="shared" si="14"/>
        <v>828</v>
      </c>
      <c r="I84" s="63">
        <f t="shared" si="14"/>
        <v>828</v>
      </c>
      <c r="J84" s="239">
        <f t="shared" si="11"/>
        <v>74.0608228980322</v>
      </c>
      <c r="K84" s="239">
        <f t="shared" si="12"/>
        <v>100</v>
      </c>
    </row>
    <row r="85" spans="1:11" ht="26.25" x14ac:dyDescent="0.25">
      <c r="A85" s="28"/>
      <c r="B85" s="28"/>
      <c r="C85" s="28" t="s">
        <v>30</v>
      </c>
      <c r="D85" s="31"/>
      <c r="E85" s="29" t="s">
        <v>31</v>
      </c>
      <c r="F85" s="60">
        <f>F86</f>
        <v>1118</v>
      </c>
      <c r="G85" s="60">
        <f t="shared" si="14"/>
        <v>1118</v>
      </c>
      <c r="H85" s="60">
        <f t="shared" si="14"/>
        <v>828</v>
      </c>
      <c r="I85" s="60">
        <f t="shared" si="14"/>
        <v>828</v>
      </c>
      <c r="J85" s="240">
        <f t="shared" si="11"/>
        <v>74.0608228980322</v>
      </c>
      <c r="K85" s="240">
        <f t="shared" si="12"/>
        <v>100</v>
      </c>
    </row>
    <row r="86" spans="1:11" x14ac:dyDescent="0.25">
      <c r="A86" s="6"/>
      <c r="B86" s="6"/>
      <c r="C86" s="6" t="s">
        <v>44</v>
      </c>
      <c r="D86" s="6"/>
      <c r="E86" s="3" t="s">
        <v>45</v>
      </c>
      <c r="F86" s="66">
        <f>SUM(F87)</f>
        <v>1118</v>
      </c>
      <c r="G86" s="66">
        <f>SUM(G87)</f>
        <v>1118</v>
      </c>
      <c r="H86" s="66">
        <f>SUM(H87)</f>
        <v>828</v>
      </c>
      <c r="I86" s="66">
        <f>SUM(I87)</f>
        <v>828</v>
      </c>
      <c r="J86" s="244">
        <f t="shared" si="11"/>
        <v>74.0608228980322</v>
      </c>
      <c r="K86" s="244">
        <f t="shared" si="12"/>
        <v>100</v>
      </c>
    </row>
    <row r="87" spans="1:11" ht="39" x14ac:dyDescent="0.25">
      <c r="A87" s="6"/>
      <c r="B87" s="6"/>
      <c r="C87" s="6"/>
      <c r="D87" s="6" t="s">
        <v>379</v>
      </c>
      <c r="E87" s="3" t="s">
        <v>380</v>
      </c>
      <c r="F87" s="66">
        <v>1118</v>
      </c>
      <c r="G87" s="66">
        <v>1118</v>
      </c>
      <c r="H87" s="66">
        <v>828</v>
      </c>
      <c r="I87" s="66">
        <v>828</v>
      </c>
      <c r="J87" s="244">
        <f t="shared" si="11"/>
        <v>74.0608228980322</v>
      </c>
      <c r="K87" s="244">
        <f t="shared" si="12"/>
        <v>100</v>
      </c>
    </row>
    <row r="88" spans="1:11" ht="26.25" x14ac:dyDescent="0.25">
      <c r="A88" s="26"/>
      <c r="B88" s="26"/>
      <c r="C88" s="26" t="s">
        <v>47</v>
      </c>
      <c r="D88" s="26"/>
      <c r="E88" s="27" t="s">
        <v>48</v>
      </c>
      <c r="F88" s="63">
        <f>F89</f>
        <v>81.3</v>
      </c>
      <c r="G88" s="63">
        <f>G89</f>
        <v>81.3</v>
      </c>
      <c r="H88" s="63">
        <f>H89</f>
        <v>43</v>
      </c>
      <c r="I88" s="63">
        <f>I89</f>
        <v>43</v>
      </c>
      <c r="J88" s="239">
        <f t="shared" si="11"/>
        <v>52.890528905289059</v>
      </c>
      <c r="K88" s="239">
        <f t="shared" si="12"/>
        <v>100</v>
      </c>
    </row>
    <row r="89" spans="1:11" ht="26.25" x14ac:dyDescent="0.25">
      <c r="A89" s="28"/>
      <c r="B89" s="28"/>
      <c r="C89" s="28" t="s">
        <v>49</v>
      </c>
      <c r="D89" s="31"/>
      <c r="E89" s="29" t="s">
        <v>50</v>
      </c>
      <c r="F89" s="60">
        <f>F90+F92</f>
        <v>81.3</v>
      </c>
      <c r="G89" s="60">
        <f>G90+G92</f>
        <v>81.3</v>
      </c>
      <c r="H89" s="60">
        <f>H90+H92</f>
        <v>43</v>
      </c>
      <c r="I89" s="60">
        <f>I90+I92</f>
        <v>43</v>
      </c>
      <c r="J89" s="240">
        <f t="shared" si="11"/>
        <v>52.890528905289059</v>
      </c>
      <c r="K89" s="240">
        <f t="shared" si="12"/>
        <v>100</v>
      </c>
    </row>
    <row r="90" spans="1:11" x14ac:dyDescent="0.25">
      <c r="A90" s="77"/>
      <c r="B90" s="77"/>
      <c r="C90" s="6" t="s">
        <v>51</v>
      </c>
      <c r="D90" s="6"/>
      <c r="E90" s="8" t="s">
        <v>52</v>
      </c>
      <c r="F90" s="66">
        <f>F91</f>
        <v>50</v>
      </c>
      <c r="G90" s="66">
        <f>G91</f>
        <v>50</v>
      </c>
      <c r="H90" s="66">
        <f>H91</f>
        <v>25</v>
      </c>
      <c r="I90" s="66">
        <f>I91</f>
        <v>25</v>
      </c>
      <c r="J90" s="244">
        <f t="shared" si="11"/>
        <v>50</v>
      </c>
      <c r="K90" s="244">
        <f t="shared" si="12"/>
        <v>100</v>
      </c>
    </row>
    <row r="91" spans="1:11" x14ac:dyDescent="0.25">
      <c r="A91" s="77"/>
      <c r="B91" s="77"/>
      <c r="C91" s="6"/>
      <c r="D91" s="6" t="s">
        <v>269</v>
      </c>
      <c r="E91" s="3" t="s">
        <v>270</v>
      </c>
      <c r="F91" s="66">
        <v>50</v>
      </c>
      <c r="G91" s="66">
        <v>50</v>
      </c>
      <c r="H91" s="66">
        <v>25</v>
      </c>
      <c r="I91" s="66">
        <v>25</v>
      </c>
      <c r="J91" s="244">
        <f t="shared" si="11"/>
        <v>50</v>
      </c>
      <c r="K91" s="244">
        <f t="shared" si="12"/>
        <v>100</v>
      </c>
    </row>
    <row r="92" spans="1:11" x14ac:dyDescent="0.25">
      <c r="A92" s="77"/>
      <c r="B92" s="77"/>
      <c r="C92" s="6" t="s">
        <v>53</v>
      </c>
      <c r="D92" s="6"/>
      <c r="E92" s="8" t="s">
        <v>54</v>
      </c>
      <c r="F92" s="66">
        <f>F93</f>
        <v>31.3</v>
      </c>
      <c r="G92" s="66">
        <f>G93</f>
        <v>31.3</v>
      </c>
      <c r="H92" s="66">
        <f>H93</f>
        <v>18</v>
      </c>
      <c r="I92" s="66">
        <f>I93</f>
        <v>18</v>
      </c>
      <c r="J92" s="244">
        <f t="shared" si="11"/>
        <v>57.507987220447291</v>
      </c>
      <c r="K92" s="244">
        <f t="shared" si="12"/>
        <v>100</v>
      </c>
    </row>
    <row r="93" spans="1:11" x14ac:dyDescent="0.25">
      <c r="A93" s="77"/>
      <c r="B93" s="77"/>
      <c r="C93" s="6"/>
      <c r="D93" s="6" t="s">
        <v>269</v>
      </c>
      <c r="E93" s="3" t="s">
        <v>270</v>
      </c>
      <c r="F93" s="66">
        <v>31.3</v>
      </c>
      <c r="G93" s="66">
        <v>31.3</v>
      </c>
      <c r="H93" s="66">
        <v>18</v>
      </c>
      <c r="I93" s="66">
        <v>18</v>
      </c>
      <c r="J93" s="244">
        <f t="shared" si="11"/>
        <v>57.507987220447291</v>
      </c>
      <c r="K93" s="244">
        <f t="shared" si="12"/>
        <v>100</v>
      </c>
    </row>
    <row r="94" spans="1:11" ht="25.5" x14ac:dyDescent="0.25">
      <c r="A94" s="89"/>
      <c r="B94" s="90"/>
      <c r="C94" s="91" t="s">
        <v>154</v>
      </c>
      <c r="D94" s="90"/>
      <c r="E94" s="92" t="s">
        <v>155</v>
      </c>
      <c r="F94" s="93">
        <f>F95</f>
        <v>300</v>
      </c>
      <c r="G94" s="93">
        <f>G95</f>
        <v>300</v>
      </c>
      <c r="H94" s="93">
        <f>H95</f>
        <v>300</v>
      </c>
      <c r="I94" s="93">
        <f>I95</f>
        <v>300</v>
      </c>
      <c r="J94" s="238">
        <f t="shared" si="11"/>
        <v>100</v>
      </c>
      <c r="K94" s="238">
        <f t="shared" si="12"/>
        <v>100</v>
      </c>
    </row>
    <row r="95" spans="1:11" ht="26.25" x14ac:dyDescent="0.25">
      <c r="A95" s="37"/>
      <c r="B95" s="37"/>
      <c r="C95" s="37" t="s">
        <v>156</v>
      </c>
      <c r="D95" s="37"/>
      <c r="E95" s="38" t="s">
        <v>157</v>
      </c>
      <c r="F95" s="63">
        <f t="shared" ref="F95:I96" si="15">F96</f>
        <v>300</v>
      </c>
      <c r="G95" s="63">
        <f t="shared" si="15"/>
        <v>300</v>
      </c>
      <c r="H95" s="63">
        <f t="shared" si="15"/>
        <v>300</v>
      </c>
      <c r="I95" s="63">
        <f t="shared" si="15"/>
        <v>300</v>
      </c>
      <c r="J95" s="239">
        <f t="shared" si="11"/>
        <v>100</v>
      </c>
      <c r="K95" s="239">
        <f t="shared" si="12"/>
        <v>100</v>
      </c>
    </row>
    <row r="96" spans="1:11" ht="26.25" x14ac:dyDescent="0.25">
      <c r="A96" s="28"/>
      <c r="B96" s="28"/>
      <c r="C96" s="28" t="s">
        <v>158</v>
      </c>
      <c r="D96" s="28"/>
      <c r="E96" s="29" t="s">
        <v>159</v>
      </c>
      <c r="F96" s="60">
        <f t="shared" si="15"/>
        <v>300</v>
      </c>
      <c r="G96" s="60">
        <f t="shared" si="15"/>
        <v>300</v>
      </c>
      <c r="H96" s="60">
        <f t="shared" si="15"/>
        <v>300</v>
      </c>
      <c r="I96" s="60">
        <f t="shared" si="15"/>
        <v>300</v>
      </c>
      <c r="J96" s="240">
        <f t="shared" si="11"/>
        <v>100</v>
      </c>
      <c r="K96" s="240">
        <f t="shared" si="12"/>
        <v>100</v>
      </c>
    </row>
    <row r="97" spans="1:11" ht="26.25" x14ac:dyDescent="0.25">
      <c r="A97" s="6"/>
      <c r="B97" s="6"/>
      <c r="C97" s="6" t="s">
        <v>160</v>
      </c>
      <c r="D97" s="6"/>
      <c r="E97" s="39" t="s">
        <v>161</v>
      </c>
      <c r="F97" s="59">
        <v>300</v>
      </c>
      <c r="G97" s="59">
        <v>300</v>
      </c>
      <c r="H97" s="59">
        <f>H98</f>
        <v>300</v>
      </c>
      <c r="I97" s="59">
        <f>I98</f>
        <v>300</v>
      </c>
      <c r="J97" s="241">
        <f t="shared" si="11"/>
        <v>100</v>
      </c>
      <c r="K97" s="241">
        <f t="shared" si="12"/>
        <v>100</v>
      </c>
    </row>
    <row r="98" spans="1:11" ht="26.25" x14ac:dyDescent="0.25">
      <c r="A98" s="6"/>
      <c r="B98" s="6"/>
      <c r="C98" s="6"/>
      <c r="D98" s="6" t="s">
        <v>444</v>
      </c>
      <c r="E98" s="3" t="s">
        <v>445</v>
      </c>
      <c r="F98" s="59">
        <v>300</v>
      </c>
      <c r="G98" s="59">
        <v>300</v>
      </c>
      <c r="H98" s="59">
        <v>300</v>
      </c>
      <c r="I98" s="59">
        <v>300</v>
      </c>
      <c r="J98" s="241">
        <f t="shared" si="11"/>
        <v>100</v>
      </c>
      <c r="K98" s="241">
        <f t="shared" si="12"/>
        <v>100</v>
      </c>
    </row>
    <row r="99" spans="1:11" ht="25.5" x14ac:dyDescent="0.25">
      <c r="A99" s="89"/>
      <c r="B99" s="90"/>
      <c r="C99" s="91" t="s">
        <v>191</v>
      </c>
      <c r="D99" s="90"/>
      <c r="E99" s="92" t="s">
        <v>192</v>
      </c>
      <c r="F99" s="93">
        <f>F100</f>
        <v>1530.0775500000002</v>
      </c>
      <c r="G99" s="93">
        <f t="shared" ref="G99:I101" si="16">G100</f>
        <v>1038.06603</v>
      </c>
      <c r="H99" s="93">
        <f t="shared" si="16"/>
        <v>1038.06603</v>
      </c>
      <c r="I99" s="93">
        <f t="shared" si="16"/>
        <v>1038.06603</v>
      </c>
      <c r="J99" s="238">
        <f t="shared" si="11"/>
        <v>100</v>
      </c>
      <c r="K99" s="238">
        <f t="shared" si="12"/>
        <v>100</v>
      </c>
    </row>
    <row r="100" spans="1:11" ht="26.25" x14ac:dyDescent="0.25">
      <c r="A100" s="28"/>
      <c r="B100" s="28"/>
      <c r="C100" s="28" t="s">
        <v>193</v>
      </c>
      <c r="D100" s="28"/>
      <c r="E100" s="29" t="s">
        <v>772</v>
      </c>
      <c r="F100" s="60">
        <f>F101</f>
        <v>1530.0775500000002</v>
      </c>
      <c r="G100" s="60">
        <f t="shared" si="16"/>
        <v>1038.06603</v>
      </c>
      <c r="H100" s="60">
        <f t="shared" si="16"/>
        <v>1038.06603</v>
      </c>
      <c r="I100" s="60">
        <f t="shared" si="16"/>
        <v>1038.06603</v>
      </c>
      <c r="J100" s="240">
        <f t="shared" si="11"/>
        <v>100</v>
      </c>
      <c r="K100" s="240">
        <f t="shared" si="12"/>
        <v>100</v>
      </c>
    </row>
    <row r="101" spans="1:11" ht="26.25" x14ac:dyDescent="0.25">
      <c r="A101" s="6"/>
      <c r="B101" s="6"/>
      <c r="C101" s="6" t="s">
        <v>461</v>
      </c>
      <c r="D101" s="6"/>
      <c r="E101" s="3" t="s">
        <v>462</v>
      </c>
      <c r="F101" s="59">
        <f>F102</f>
        <v>1530.0775500000002</v>
      </c>
      <c r="G101" s="59">
        <f t="shared" si="16"/>
        <v>1038.06603</v>
      </c>
      <c r="H101" s="59">
        <f t="shared" si="16"/>
        <v>1038.06603</v>
      </c>
      <c r="I101" s="59">
        <f t="shared" si="16"/>
        <v>1038.06603</v>
      </c>
      <c r="J101" s="241">
        <f t="shared" si="11"/>
        <v>100</v>
      </c>
      <c r="K101" s="241">
        <f t="shared" si="12"/>
        <v>100</v>
      </c>
    </row>
    <row r="102" spans="1:11" x14ac:dyDescent="0.25">
      <c r="A102" s="6"/>
      <c r="B102" s="6"/>
      <c r="C102" s="6"/>
      <c r="D102" s="6" t="s">
        <v>269</v>
      </c>
      <c r="E102" s="3" t="s">
        <v>270</v>
      </c>
      <c r="F102" s="59">
        <f>F103+F104</f>
        <v>1530.0775500000002</v>
      </c>
      <c r="G102" s="59">
        <f>G103+G104</f>
        <v>1038.06603</v>
      </c>
      <c r="H102" s="59">
        <f t="shared" ref="H102:I102" si="17">H103+H104</f>
        <v>1038.06603</v>
      </c>
      <c r="I102" s="59">
        <f t="shared" si="17"/>
        <v>1038.06603</v>
      </c>
      <c r="J102" s="241">
        <f t="shared" si="11"/>
        <v>100</v>
      </c>
      <c r="K102" s="241">
        <f t="shared" si="12"/>
        <v>100</v>
      </c>
    </row>
    <row r="103" spans="1:11" x14ac:dyDescent="0.25">
      <c r="A103" s="6"/>
      <c r="B103" s="6"/>
      <c r="C103" s="6"/>
      <c r="D103" s="6"/>
      <c r="E103" s="1" t="s">
        <v>180</v>
      </c>
      <c r="F103" s="59">
        <v>1499.4760000000001</v>
      </c>
      <c r="G103" s="59">
        <v>1017.3047</v>
      </c>
      <c r="H103" s="59">
        <v>1017.3047</v>
      </c>
      <c r="I103" s="59">
        <v>1017.3047</v>
      </c>
      <c r="J103" s="241">
        <f t="shared" si="11"/>
        <v>100</v>
      </c>
      <c r="K103" s="241">
        <f t="shared" si="12"/>
        <v>100</v>
      </c>
    </row>
    <row r="104" spans="1:11" x14ac:dyDescent="0.25">
      <c r="A104" s="6"/>
      <c r="B104" s="6"/>
      <c r="C104" s="6"/>
      <c r="D104" s="6"/>
      <c r="E104" s="3" t="s">
        <v>145</v>
      </c>
      <c r="F104" s="59">
        <v>30.60155</v>
      </c>
      <c r="G104" s="59">
        <v>20.761330000000001</v>
      </c>
      <c r="H104" s="59">
        <v>20.761330000000001</v>
      </c>
      <c r="I104" s="59">
        <v>20.761330000000001</v>
      </c>
      <c r="J104" s="241">
        <f t="shared" si="11"/>
        <v>100</v>
      </c>
      <c r="K104" s="241">
        <f t="shared" si="12"/>
        <v>100</v>
      </c>
    </row>
    <row r="105" spans="1:11" x14ac:dyDescent="0.25">
      <c r="A105" s="112"/>
      <c r="B105" s="112"/>
      <c r="C105" s="112" t="s">
        <v>374</v>
      </c>
      <c r="D105" s="112"/>
      <c r="E105" s="113" t="s">
        <v>375</v>
      </c>
      <c r="F105" s="114">
        <f>F106</f>
        <v>34597.599999999999</v>
      </c>
      <c r="G105" s="114">
        <f>G106</f>
        <v>34980.705900000001</v>
      </c>
      <c r="H105" s="114">
        <f>H106</f>
        <v>24812.487819999998</v>
      </c>
      <c r="I105" s="114">
        <f>I106</f>
        <v>24461.196449999996</v>
      </c>
      <c r="J105" s="250">
        <f t="shared" si="11"/>
        <v>69.92768104774008</v>
      </c>
      <c r="K105" s="250">
        <f t="shared" si="12"/>
        <v>98.584215446075319</v>
      </c>
    </row>
    <row r="106" spans="1:11" ht="26.25" x14ac:dyDescent="0.25">
      <c r="A106" s="52"/>
      <c r="B106" s="52"/>
      <c r="C106" s="52" t="s">
        <v>382</v>
      </c>
      <c r="D106" s="52"/>
      <c r="E106" s="54" t="s">
        <v>383</v>
      </c>
      <c r="F106" s="69">
        <f>F107+F113+F115+F111</f>
        <v>34597.599999999999</v>
      </c>
      <c r="G106" s="69">
        <f>G107+G113+G115+G111+G117</f>
        <v>34980.705900000001</v>
      </c>
      <c r="H106" s="69">
        <f>H107+H113+H115+H111+H117</f>
        <v>24812.487819999998</v>
      </c>
      <c r="I106" s="69">
        <f>I107+I113+I115+I111+I117</f>
        <v>24461.196449999996</v>
      </c>
      <c r="J106" s="251">
        <f t="shared" si="11"/>
        <v>69.92768104774008</v>
      </c>
      <c r="K106" s="251">
        <f t="shared" si="12"/>
        <v>98.584215446075319</v>
      </c>
    </row>
    <row r="107" spans="1:11" ht="26.25" x14ac:dyDescent="0.25">
      <c r="A107" s="77"/>
      <c r="B107" s="77"/>
      <c r="C107" s="6" t="s">
        <v>393</v>
      </c>
      <c r="D107" s="6"/>
      <c r="E107" s="8" t="s">
        <v>394</v>
      </c>
      <c r="F107" s="59">
        <f>F108+F109+F110</f>
        <v>33317.199999999997</v>
      </c>
      <c r="G107" s="59">
        <f>G108+G109+G110</f>
        <v>33317.199999999997</v>
      </c>
      <c r="H107" s="59">
        <f>H108+H109+H110</f>
        <v>23539.200000000001</v>
      </c>
      <c r="I107" s="59">
        <f>I108+I109+I110</f>
        <v>23192.94284</v>
      </c>
      <c r="J107" s="241">
        <f t="shared" si="11"/>
        <v>69.6125209801544</v>
      </c>
      <c r="K107" s="241">
        <f t="shared" si="12"/>
        <v>98.529018998096788</v>
      </c>
    </row>
    <row r="108" spans="1:11" ht="39" x14ac:dyDescent="0.25">
      <c r="A108" s="77"/>
      <c r="B108" s="77"/>
      <c r="C108" s="6"/>
      <c r="D108" s="6" t="s">
        <v>379</v>
      </c>
      <c r="E108" s="3" t="s">
        <v>380</v>
      </c>
      <c r="F108" s="59">
        <v>17730.599999999999</v>
      </c>
      <c r="G108" s="59">
        <v>17730.599999999999</v>
      </c>
      <c r="H108" s="59">
        <v>11600</v>
      </c>
      <c r="I108" s="59">
        <v>11393.15086</v>
      </c>
      <c r="J108" s="241">
        <f t="shared" si="11"/>
        <v>64.256995589545767</v>
      </c>
      <c r="K108" s="241">
        <f t="shared" si="12"/>
        <v>98.216817758620692</v>
      </c>
    </row>
    <row r="109" spans="1:11" x14ac:dyDescent="0.25">
      <c r="A109" s="77"/>
      <c r="B109" s="77"/>
      <c r="C109" s="6"/>
      <c r="D109" s="6" t="s">
        <v>269</v>
      </c>
      <c r="E109" s="3" t="s">
        <v>270</v>
      </c>
      <c r="F109" s="59">
        <v>15147.4</v>
      </c>
      <c r="G109" s="59">
        <v>15147.4</v>
      </c>
      <c r="H109" s="59">
        <v>11500</v>
      </c>
      <c r="I109" s="59">
        <v>11470.98885</v>
      </c>
      <c r="J109" s="241">
        <f t="shared" si="11"/>
        <v>75.729094432047745</v>
      </c>
      <c r="K109" s="241">
        <f t="shared" si="12"/>
        <v>99.747729130434777</v>
      </c>
    </row>
    <row r="110" spans="1:11" x14ac:dyDescent="0.25">
      <c r="A110" s="77"/>
      <c r="B110" s="77"/>
      <c r="C110" s="6"/>
      <c r="D110" s="6" t="s">
        <v>386</v>
      </c>
      <c r="E110" s="3" t="s">
        <v>387</v>
      </c>
      <c r="F110" s="59">
        <v>439.2</v>
      </c>
      <c r="G110" s="59">
        <v>439.2</v>
      </c>
      <c r="H110" s="59">
        <v>439.2</v>
      </c>
      <c r="I110" s="59">
        <v>328.80313000000001</v>
      </c>
      <c r="J110" s="241">
        <f t="shared" si="11"/>
        <v>74.864100637522768</v>
      </c>
      <c r="K110" s="241">
        <f t="shared" si="12"/>
        <v>74.864100637522768</v>
      </c>
    </row>
    <row r="111" spans="1:11" x14ac:dyDescent="0.25">
      <c r="A111" s="77"/>
      <c r="B111" s="77"/>
      <c r="C111" s="14" t="s">
        <v>395</v>
      </c>
      <c r="D111" s="14"/>
      <c r="E111" s="1" t="s">
        <v>396</v>
      </c>
      <c r="F111" s="59">
        <f>F112</f>
        <v>715.4</v>
      </c>
      <c r="G111" s="59">
        <f>G112</f>
        <v>715.4</v>
      </c>
      <c r="H111" s="59">
        <f>H112</f>
        <v>450</v>
      </c>
      <c r="I111" s="59">
        <f>I112</f>
        <v>444.96579000000003</v>
      </c>
      <c r="J111" s="241">
        <f t="shared" si="11"/>
        <v>62.198181436958357</v>
      </c>
      <c r="K111" s="241">
        <f t="shared" si="12"/>
        <v>98.881286666666668</v>
      </c>
    </row>
    <row r="112" spans="1:11" x14ac:dyDescent="0.25">
      <c r="A112" s="77"/>
      <c r="B112" s="77"/>
      <c r="C112" s="14"/>
      <c r="D112" s="14" t="s">
        <v>269</v>
      </c>
      <c r="E112" s="1" t="s">
        <v>270</v>
      </c>
      <c r="F112" s="59">
        <v>715.4</v>
      </c>
      <c r="G112" s="59">
        <v>715.4</v>
      </c>
      <c r="H112" s="59">
        <v>450</v>
      </c>
      <c r="I112" s="59">
        <v>444.96579000000003</v>
      </c>
      <c r="J112" s="241">
        <f t="shared" si="11"/>
        <v>62.198181436958357</v>
      </c>
      <c r="K112" s="241">
        <f t="shared" si="12"/>
        <v>98.881286666666668</v>
      </c>
    </row>
    <row r="113" spans="1:11" ht="26.25" x14ac:dyDescent="0.25">
      <c r="A113" s="77"/>
      <c r="B113" s="77"/>
      <c r="C113" s="6" t="s">
        <v>405</v>
      </c>
      <c r="D113" s="6"/>
      <c r="E113" s="3" t="s">
        <v>406</v>
      </c>
      <c r="F113" s="59">
        <f>F114</f>
        <v>300</v>
      </c>
      <c r="G113" s="59">
        <f>G114</f>
        <v>300</v>
      </c>
      <c r="H113" s="59">
        <f>H114</f>
        <v>191.18107000000001</v>
      </c>
      <c r="I113" s="59">
        <f>I114</f>
        <v>191.18107000000001</v>
      </c>
      <c r="J113" s="241">
        <f t="shared" si="11"/>
        <v>63.727023333333335</v>
      </c>
      <c r="K113" s="241">
        <f t="shared" si="12"/>
        <v>100</v>
      </c>
    </row>
    <row r="114" spans="1:11" x14ac:dyDescent="0.25">
      <c r="A114" s="77"/>
      <c r="B114" s="77"/>
      <c r="C114" s="6"/>
      <c r="D114" s="6" t="s">
        <v>269</v>
      </c>
      <c r="E114" s="3" t="s">
        <v>270</v>
      </c>
      <c r="F114" s="59">
        <v>300</v>
      </c>
      <c r="G114" s="59">
        <v>300</v>
      </c>
      <c r="H114" s="59">
        <v>191.18107000000001</v>
      </c>
      <c r="I114" s="59">
        <v>191.18107000000001</v>
      </c>
      <c r="J114" s="241">
        <f t="shared" si="11"/>
        <v>63.727023333333335</v>
      </c>
      <c r="K114" s="241">
        <f t="shared" si="12"/>
        <v>100</v>
      </c>
    </row>
    <row r="115" spans="1:11" x14ac:dyDescent="0.25">
      <c r="A115" s="77"/>
      <c r="B115" s="77"/>
      <c r="C115" s="6" t="s">
        <v>407</v>
      </c>
      <c r="D115" s="6"/>
      <c r="E115" s="3" t="s">
        <v>408</v>
      </c>
      <c r="F115" s="67">
        <f>F116</f>
        <v>265</v>
      </c>
      <c r="G115" s="67">
        <f>G116</f>
        <v>265</v>
      </c>
      <c r="H115" s="67">
        <f>H116</f>
        <v>265</v>
      </c>
      <c r="I115" s="67">
        <f>I116</f>
        <v>265</v>
      </c>
      <c r="J115" s="243">
        <f t="shared" si="11"/>
        <v>100</v>
      </c>
      <c r="K115" s="243">
        <f t="shared" si="12"/>
        <v>100</v>
      </c>
    </row>
    <row r="116" spans="1:11" x14ac:dyDescent="0.25">
      <c r="A116" s="77"/>
      <c r="B116" s="77"/>
      <c r="C116" s="6"/>
      <c r="D116" s="6" t="s">
        <v>386</v>
      </c>
      <c r="E116" s="3" t="s">
        <v>387</v>
      </c>
      <c r="F116" s="67">
        <v>265</v>
      </c>
      <c r="G116" s="67">
        <v>265</v>
      </c>
      <c r="H116" s="67">
        <v>265</v>
      </c>
      <c r="I116" s="67">
        <v>265</v>
      </c>
      <c r="J116" s="243">
        <f t="shared" si="11"/>
        <v>100</v>
      </c>
      <c r="K116" s="243">
        <f t="shared" si="12"/>
        <v>100</v>
      </c>
    </row>
    <row r="117" spans="1:11" x14ac:dyDescent="0.25">
      <c r="A117" s="77"/>
      <c r="B117" s="77"/>
      <c r="C117" s="6" t="s">
        <v>401</v>
      </c>
      <c r="D117" s="6"/>
      <c r="E117" s="3" t="s">
        <v>402</v>
      </c>
      <c r="F117" s="67">
        <v>0</v>
      </c>
      <c r="G117" s="67">
        <f>G118+G119</f>
        <v>383.10590000000002</v>
      </c>
      <c r="H117" s="67">
        <f>H118+H119</f>
        <v>367.10674999999998</v>
      </c>
      <c r="I117" s="67">
        <f>I118+I119</f>
        <v>367.10674999999998</v>
      </c>
      <c r="J117" s="243">
        <f t="shared" si="11"/>
        <v>95.823830956401338</v>
      </c>
      <c r="K117" s="243">
        <f t="shared" si="12"/>
        <v>100</v>
      </c>
    </row>
    <row r="118" spans="1:11" x14ac:dyDescent="0.25">
      <c r="A118" s="77"/>
      <c r="B118" s="77"/>
      <c r="C118" s="6"/>
      <c r="D118" s="6" t="s">
        <v>269</v>
      </c>
      <c r="E118" s="3" t="s">
        <v>270</v>
      </c>
      <c r="F118" s="67">
        <v>0</v>
      </c>
      <c r="G118" s="67">
        <v>191.7629</v>
      </c>
      <c r="H118" s="67">
        <v>175.76374999999999</v>
      </c>
      <c r="I118" s="67">
        <v>175.76374999999999</v>
      </c>
      <c r="J118" s="243">
        <f t="shared" si="11"/>
        <v>91.65680639998665</v>
      </c>
      <c r="K118" s="243">
        <f t="shared" si="12"/>
        <v>100</v>
      </c>
    </row>
    <row r="119" spans="1:11" x14ac:dyDescent="0.25">
      <c r="A119" s="77"/>
      <c r="B119" s="77"/>
      <c r="C119" s="6"/>
      <c r="D119" s="6" t="s">
        <v>403</v>
      </c>
      <c r="E119" s="3" t="s">
        <v>404</v>
      </c>
      <c r="F119" s="67">
        <v>0</v>
      </c>
      <c r="G119" s="67">
        <v>191.34299999999999</v>
      </c>
      <c r="H119" s="67">
        <v>191.34299999999999</v>
      </c>
      <c r="I119" s="67">
        <v>191.34299999999999</v>
      </c>
      <c r="J119" s="243">
        <f t="shared" si="11"/>
        <v>100</v>
      </c>
      <c r="K119" s="243">
        <f t="shared" si="12"/>
        <v>100</v>
      </c>
    </row>
    <row r="120" spans="1:11" x14ac:dyDescent="0.25">
      <c r="A120" s="86"/>
      <c r="B120" s="15" t="s">
        <v>528</v>
      </c>
      <c r="C120" s="87"/>
      <c r="D120" s="15"/>
      <c r="E120" s="81" t="s">
        <v>529</v>
      </c>
      <c r="F120" s="103">
        <f t="shared" ref="F120:I125" si="18">F121</f>
        <v>1111.9000000000001</v>
      </c>
      <c r="G120" s="103">
        <f t="shared" si="18"/>
        <v>1111.9000000000001</v>
      </c>
      <c r="H120" s="103">
        <f t="shared" si="18"/>
        <v>849.32670999999993</v>
      </c>
      <c r="I120" s="103">
        <f t="shared" si="18"/>
        <v>849.32670999999993</v>
      </c>
      <c r="J120" s="246">
        <f t="shared" si="11"/>
        <v>76.385170428995394</v>
      </c>
      <c r="K120" s="246">
        <f t="shared" si="12"/>
        <v>100</v>
      </c>
    </row>
    <row r="121" spans="1:11" x14ac:dyDescent="0.25">
      <c r="A121" s="86"/>
      <c r="B121" s="15" t="s">
        <v>517</v>
      </c>
      <c r="C121" s="87"/>
      <c r="D121" s="15"/>
      <c r="E121" s="81" t="s">
        <v>530</v>
      </c>
      <c r="F121" s="103">
        <f t="shared" si="18"/>
        <v>1111.9000000000001</v>
      </c>
      <c r="G121" s="103">
        <f t="shared" si="18"/>
        <v>1111.9000000000001</v>
      </c>
      <c r="H121" s="103">
        <f t="shared" si="18"/>
        <v>849.32670999999993</v>
      </c>
      <c r="I121" s="103">
        <f t="shared" si="18"/>
        <v>849.32670999999993</v>
      </c>
      <c r="J121" s="246">
        <f t="shared" si="11"/>
        <v>76.385170428995394</v>
      </c>
      <c r="K121" s="246">
        <f t="shared" si="12"/>
        <v>100</v>
      </c>
    </row>
    <row r="122" spans="1:11" x14ac:dyDescent="0.25">
      <c r="A122" s="86"/>
      <c r="B122" s="15"/>
      <c r="C122" s="82" t="s">
        <v>3</v>
      </c>
      <c r="D122" s="82"/>
      <c r="E122" s="95" t="s">
        <v>4</v>
      </c>
      <c r="F122" s="103">
        <f t="shared" si="18"/>
        <v>1111.9000000000001</v>
      </c>
      <c r="G122" s="103">
        <f t="shared" si="18"/>
        <v>1111.9000000000001</v>
      </c>
      <c r="H122" s="103">
        <f t="shared" si="18"/>
        <v>849.32670999999993</v>
      </c>
      <c r="I122" s="103">
        <f t="shared" si="18"/>
        <v>849.32670999999993</v>
      </c>
      <c r="J122" s="246">
        <f t="shared" si="11"/>
        <v>76.385170428995394</v>
      </c>
      <c r="K122" s="246">
        <f t="shared" si="12"/>
        <v>100</v>
      </c>
    </row>
    <row r="123" spans="1:11" ht="25.5" x14ac:dyDescent="0.25">
      <c r="A123" s="89"/>
      <c r="B123" s="90"/>
      <c r="C123" s="91" t="s">
        <v>5</v>
      </c>
      <c r="D123" s="90"/>
      <c r="E123" s="92" t="s">
        <v>6</v>
      </c>
      <c r="F123" s="93">
        <f t="shared" si="18"/>
        <v>1111.9000000000001</v>
      </c>
      <c r="G123" s="93">
        <f t="shared" si="18"/>
        <v>1111.9000000000001</v>
      </c>
      <c r="H123" s="93">
        <f t="shared" si="18"/>
        <v>849.32670999999993</v>
      </c>
      <c r="I123" s="93">
        <f t="shared" si="18"/>
        <v>849.32670999999993</v>
      </c>
      <c r="J123" s="238">
        <f t="shared" si="11"/>
        <v>76.385170428995394</v>
      </c>
      <c r="K123" s="238">
        <f t="shared" si="12"/>
        <v>100</v>
      </c>
    </row>
    <row r="124" spans="1:11" ht="38.25" x14ac:dyDescent="0.25">
      <c r="A124" s="105"/>
      <c r="B124" s="106"/>
      <c r="C124" s="107" t="s">
        <v>28</v>
      </c>
      <c r="D124" s="106"/>
      <c r="E124" s="108" t="s">
        <v>531</v>
      </c>
      <c r="F124" s="109">
        <f t="shared" si="18"/>
        <v>1111.9000000000001</v>
      </c>
      <c r="G124" s="109">
        <f t="shared" si="18"/>
        <v>1111.9000000000001</v>
      </c>
      <c r="H124" s="109">
        <f t="shared" si="18"/>
        <v>849.32670999999993</v>
      </c>
      <c r="I124" s="109">
        <f t="shared" si="18"/>
        <v>849.32670999999993</v>
      </c>
      <c r="J124" s="247">
        <f t="shared" si="11"/>
        <v>76.385170428995394</v>
      </c>
      <c r="K124" s="247">
        <f t="shared" si="12"/>
        <v>100</v>
      </c>
    </row>
    <row r="125" spans="1:11" ht="25.5" x14ac:dyDescent="0.25">
      <c r="A125" s="110"/>
      <c r="B125" s="98"/>
      <c r="C125" s="97" t="s">
        <v>30</v>
      </c>
      <c r="D125" s="98"/>
      <c r="E125" s="99" t="s">
        <v>532</v>
      </c>
      <c r="F125" s="111">
        <f t="shared" si="18"/>
        <v>1111.9000000000001</v>
      </c>
      <c r="G125" s="111">
        <f t="shared" si="18"/>
        <v>1111.9000000000001</v>
      </c>
      <c r="H125" s="111">
        <f t="shared" si="18"/>
        <v>849.32670999999993</v>
      </c>
      <c r="I125" s="111">
        <f t="shared" si="18"/>
        <v>849.32670999999993</v>
      </c>
      <c r="J125" s="248">
        <f t="shared" si="11"/>
        <v>76.385170428995394</v>
      </c>
      <c r="K125" s="248">
        <f t="shared" si="12"/>
        <v>100</v>
      </c>
    </row>
    <row r="126" spans="1:11" ht="26.25" x14ac:dyDescent="0.25">
      <c r="A126" s="6"/>
      <c r="B126" s="6"/>
      <c r="C126" s="6" t="s">
        <v>46</v>
      </c>
      <c r="D126" s="6"/>
      <c r="E126" s="3" t="s">
        <v>447</v>
      </c>
      <c r="F126" s="66">
        <f>SUM(F127+F128)</f>
        <v>1111.9000000000001</v>
      </c>
      <c r="G126" s="66">
        <f>SUM(G127+G128)</f>
        <v>1111.9000000000001</v>
      </c>
      <c r="H126" s="66">
        <f>SUM(H127+H128)</f>
        <v>849.32670999999993</v>
      </c>
      <c r="I126" s="66">
        <f>SUM(I127+I128)</f>
        <v>849.32670999999993</v>
      </c>
      <c r="J126" s="244">
        <f t="shared" si="11"/>
        <v>76.385170428995394</v>
      </c>
      <c r="K126" s="244">
        <f t="shared" si="12"/>
        <v>100</v>
      </c>
    </row>
    <row r="127" spans="1:11" ht="39" x14ac:dyDescent="0.25">
      <c r="A127" s="6"/>
      <c r="B127" s="6"/>
      <c r="C127" s="6"/>
      <c r="D127" s="6" t="s">
        <v>379</v>
      </c>
      <c r="E127" s="3" t="s">
        <v>380</v>
      </c>
      <c r="F127" s="66">
        <v>1098.5</v>
      </c>
      <c r="G127" s="66">
        <v>1098.5</v>
      </c>
      <c r="H127" s="66">
        <v>840.95390999999995</v>
      </c>
      <c r="I127" s="66">
        <v>840.95390999999995</v>
      </c>
      <c r="J127" s="244">
        <f t="shared" si="11"/>
        <v>76.554748293126977</v>
      </c>
      <c r="K127" s="244">
        <f t="shared" si="12"/>
        <v>100</v>
      </c>
    </row>
    <row r="128" spans="1:11" x14ac:dyDescent="0.25">
      <c r="A128" s="6"/>
      <c r="B128" s="6"/>
      <c r="C128" s="6"/>
      <c r="D128" s="6" t="s">
        <v>269</v>
      </c>
      <c r="E128" s="3" t="s">
        <v>270</v>
      </c>
      <c r="F128" s="66">
        <v>13.4</v>
      </c>
      <c r="G128" s="66">
        <v>13.4</v>
      </c>
      <c r="H128" s="66">
        <v>8.3727999999999998</v>
      </c>
      <c r="I128" s="66">
        <v>8.3727999999999998</v>
      </c>
      <c r="J128" s="244">
        <f t="shared" si="11"/>
        <v>62.483582089552236</v>
      </c>
      <c r="K128" s="244">
        <f t="shared" si="12"/>
        <v>100</v>
      </c>
    </row>
    <row r="129" spans="1:11" x14ac:dyDescent="0.25">
      <c r="A129" s="86"/>
      <c r="B129" s="15" t="s">
        <v>533</v>
      </c>
      <c r="C129" s="87"/>
      <c r="D129" s="86"/>
      <c r="E129" s="81" t="s">
        <v>534</v>
      </c>
      <c r="F129" s="103">
        <f>F130+F142+F157</f>
        <v>22402.099999999995</v>
      </c>
      <c r="G129" s="103">
        <f>G130+G142+G157</f>
        <v>22402.099999999995</v>
      </c>
      <c r="H129" s="103">
        <f>H130+H142+H157</f>
        <v>15425.11767</v>
      </c>
      <c r="I129" s="103">
        <f>I130+I142+I157</f>
        <v>15324.584629999999</v>
      </c>
      <c r="J129" s="246">
        <f t="shared" si="11"/>
        <v>68.406911093156452</v>
      </c>
      <c r="K129" s="246">
        <f t="shared" si="12"/>
        <v>99.348251065886359</v>
      </c>
    </row>
    <row r="130" spans="1:11" ht="25.5" x14ac:dyDescent="0.25">
      <c r="A130" s="86"/>
      <c r="B130" s="15" t="s">
        <v>535</v>
      </c>
      <c r="C130" s="87"/>
      <c r="D130" s="15"/>
      <c r="E130" s="102" t="s">
        <v>536</v>
      </c>
      <c r="F130" s="103">
        <f t="shared" ref="F130:I132" si="19">F131</f>
        <v>17905.899999999998</v>
      </c>
      <c r="G130" s="103">
        <f t="shared" si="19"/>
        <v>17905.899999999998</v>
      </c>
      <c r="H130" s="103">
        <f t="shared" si="19"/>
        <v>12997.15</v>
      </c>
      <c r="I130" s="103">
        <f t="shared" si="19"/>
        <v>12896.68396</v>
      </c>
      <c r="J130" s="246">
        <f t="shared" si="11"/>
        <v>72.024773733797247</v>
      </c>
      <c r="K130" s="246">
        <f t="shared" si="12"/>
        <v>99.227014845562294</v>
      </c>
    </row>
    <row r="131" spans="1:11" x14ac:dyDescent="0.25">
      <c r="A131" s="86"/>
      <c r="B131" s="15"/>
      <c r="C131" s="87" t="s">
        <v>3</v>
      </c>
      <c r="D131" s="86"/>
      <c r="E131" s="102" t="s">
        <v>4</v>
      </c>
      <c r="F131" s="103">
        <f t="shared" si="19"/>
        <v>17905.899999999998</v>
      </c>
      <c r="G131" s="103">
        <f t="shared" si="19"/>
        <v>17905.899999999998</v>
      </c>
      <c r="H131" s="103">
        <f t="shared" si="19"/>
        <v>12997.15</v>
      </c>
      <c r="I131" s="103">
        <f t="shared" si="19"/>
        <v>12896.68396</v>
      </c>
      <c r="J131" s="246">
        <f t="shared" si="11"/>
        <v>72.024773733797247</v>
      </c>
      <c r="K131" s="246">
        <f t="shared" si="12"/>
        <v>99.227014845562294</v>
      </c>
    </row>
    <row r="132" spans="1:11" ht="38.25" x14ac:dyDescent="0.25">
      <c r="A132" s="89"/>
      <c r="B132" s="90"/>
      <c r="C132" s="91" t="s">
        <v>341</v>
      </c>
      <c r="D132" s="90"/>
      <c r="E132" s="92" t="s">
        <v>537</v>
      </c>
      <c r="F132" s="93">
        <f t="shared" si="19"/>
        <v>17905.899999999998</v>
      </c>
      <c r="G132" s="93">
        <f t="shared" si="19"/>
        <v>17905.899999999998</v>
      </c>
      <c r="H132" s="93">
        <f t="shared" si="19"/>
        <v>12997.15</v>
      </c>
      <c r="I132" s="93">
        <f t="shared" si="19"/>
        <v>12896.68396</v>
      </c>
      <c r="J132" s="238">
        <f t="shared" si="11"/>
        <v>72.024773733797247</v>
      </c>
      <c r="K132" s="238">
        <f t="shared" si="12"/>
        <v>99.227014845562294</v>
      </c>
    </row>
    <row r="133" spans="1:11" ht="26.25" x14ac:dyDescent="0.25">
      <c r="A133" s="28"/>
      <c r="B133" s="28"/>
      <c r="C133" s="28" t="s">
        <v>343</v>
      </c>
      <c r="D133" s="28"/>
      <c r="E133" s="18" t="s">
        <v>344</v>
      </c>
      <c r="F133" s="60">
        <f>F134+F137+F139</f>
        <v>17905.899999999998</v>
      </c>
      <c r="G133" s="60">
        <f>G134+G137+G139</f>
        <v>17905.899999999998</v>
      </c>
      <c r="H133" s="60">
        <f>H134+H137+H139</f>
        <v>12997.15</v>
      </c>
      <c r="I133" s="60">
        <f>I134+I137+I139</f>
        <v>12896.68396</v>
      </c>
      <c r="J133" s="240">
        <f t="shared" si="11"/>
        <v>72.024773733797247</v>
      </c>
      <c r="K133" s="240">
        <f t="shared" si="12"/>
        <v>99.227014845562294</v>
      </c>
    </row>
    <row r="134" spans="1:11" x14ac:dyDescent="0.25">
      <c r="A134" s="6"/>
      <c r="B134" s="6"/>
      <c r="C134" s="6" t="s">
        <v>345</v>
      </c>
      <c r="D134" s="6"/>
      <c r="E134" s="1" t="s">
        <v>346</v>
      </c>
      <c r="F134" s="59">
        <f>SUM(F135)</f>
        <v>24.2</v>
      </c>
      <c r="G134" s="59">
        <f>SUM(G135+G136)</f>
        <v>37.9</v>
      </c>
      <c r="H134" s="59">
        <f>SUM(H135)</f>
        <v>35.299999999999997</v>
      </c>
      <c r="I134" s="59">
        <f>SUM(I135)</f>
        <v>35.299999999999997</v>
      </c>
      <c r="J134" s="241">
        <f t="shared" si="11"/>
        <v>93.139841688654343</v>
      </c>
      <c r="K134" s="241">
        <f t="shared" si="12"/>
        <v>100</v>
      </c>
    </row>
    <row r="135" spans="1:11" x14ac:dyDescent="0.25">
      <c r="A135" s="6"/>
      <c r="B135" s="6"/>
      <c r="C135" s="6"/>
      <c r="D135" s="6" t="s">
        <v>269</v>
      </c>
      <c r="E135" s="3" t="s">
        <v>270</v>
      </c>
      <c r="F135" s="59">
        <v>24.2</v>
      </c>
      <c r="G135" s="59">
        <v>35.299999999999997</v>
      </c>
      <c r="H135" s="59">
        <v>35.299999999999997</v>
      </c>
      <c r="I135" s="59">
        <v>35.299999999999997</v>
      </c>
      <c r="J135" s="241">
        <f t="shared" ref="J135:J198" si="20">I135/G135*100</f>
        <v>100</v>
      </c>
      <c r="K135" s="241">
        <f t="shared" ref="K135:K198" si="21">I135/H135*100</f>
        <v>100</v>
      </c>
    </row>
    <row r="136" spans="1:11" x14ac:dyDescent="0.25">
      <c r="A136" s="6"/>
      <c r="B136" s="6"/>
      <c r="C136" s="6"/>
      <c r="D136" s="6" t="s">
        <v>386</v>
      </c>
      <c r="E136" s="3" t="s">
        <v>387</v>
      </c>
      <c r="F136" s="59">
        <v>0</v>
      </c>
      <c r="G136" s="59">
        <v>2.6</v>
      </c>
      <c r="H136" s="59">
        <v>0</v>
      </c>
      <c r="I136" s="59">
        <v>0</v>
      </c>
      <c r="J136" s="241">
        <f t="shared" si="20"/>
        <v>0</v>
      </c>
      <c r="K136" s="241"/>
    </row>
    <row r="137" spans="1:11" ht="39" x14ac:dyDescent="0.25">
      <c r="A137" s="6"/>
      <c r="B137" s="6"/>
      <c r="C137" s="6" t="s">
        <v>347</v>
      </c>
      <c r="D137" s="6"/>
      <c r="E137" s="8" t="s">
        <v>348</v>
      </c>
      <c r="F137" s="59">
        <f>F138</f>
        <v>140.59999999999991</v>
      </c>
      <c r="G137" s="59">
        <f>G138</f>
        <v>126.9</v>
      </c>
      <c r="H137" s="59">
        <f>H138</f>
        <v>101.85</v>
      </c>
      <c r="I137" s="59">
        <f>I138</f>
        <v>101.85</v>
      </c>
      <c r="J137" s="241">
        <f t="shared" si="20"/>
        <v>80.260047281323864</v>
      </c>
      <c r="K137" s="241">
        <f t="shared" si="21"/>
        <v>100</v>
      </c>
    </row>
    <row r="138" spans="1:11" x14ac:dyDescent="0.25">
      <c r="A138" s="6"/>
      <c r="B138" s="6"/>
      <c r="C138" s="6"/>
      <c r="D138" s="6" t="s">
        <v>269</v>
      </c>
      <c r="E138" s="3" t="s">
        <v>270</v>
      </c>
      <c r="F138" s="59">
        <f>815.3-674.7</f>
        <v>140.59999999999991</v>
      </c>
      <c r="G138" s="59">
        <v>126.9</v>
      </c>
      <c r="H138" s="59">
        <v>101.85</v>
      </c>
      <c r="I138" s="59">
        <v>101.85</v>
      </c>
      <c r="J138" s="241">
        <f t="shared" si="20"/>
        <v>80.260047281323864</v>
      </c>
      <c r="K138" s="241">
        <f t="shared" si="21"/>
        <v>100</v>
      </c>
    </row>
    <row r="139" spans="1:11" x14ac:dyDescent="0.25">
      <c r="A139" s="6"/>
      <c r="B139" s="6"/>
      <c r="C139" s="6" t="s">
        <v>349</v>
      </c>
      <c r="D139" s="6"/>
      <c r="E139" s="50" t="s">
        <v>453</v>
      </c>
      <c r="F139" s="59">
        <f>F140+F141</f>
        <v>17741.099999999999</v>
      </c>
      <c r="G139" s="59">
        <f>G140+G141</f>
        <v>17741.099999999999</v>
      </c>
      <c r="H139" s="59">
        <f>H140+H141</f>
        <v>12860</v>
      </c>
      <c r="I139" s="59">
        <f>I140+I141</f>
        <v>12759.533960000001</v>
      </c>
      <c r="J139" s="241">
        <f t="shared" si="20"/>
        <v>71.920760043063865</v>
      </c>
      <c r="K139" s="241">
        <f t="shared" si="21"/>
        <v>99.218771073094871</v>
      </c>
    </row>
    <row r="140" spans="1:11" ht="39" x14ac:dyDescent="0.25">
      <c r="A140" s="6"/>
      <c r="B140" s="6"/>
      <c r="C140" s="6"/>
      <c r="D140" s="6" t="s">
        <v>379</v>
      </c>
      <c r="E140" s="3" t="s">
        <v>380</v>
      </c>
      <c r="F140" s="66">
        <v>16220.5</v>
      </c>
      <c r="G140" s="66">
        <v>16220.5</v>
      </c>
      <c r="H140" s="66">
        <v>11900</v>
      </c>
      <c r="I140" s="66">
        <v>11802.84447</v>
      </c>
      <c r="J140" s="244">
        <f t="shared" si="20"/>
        <v>72.764985481335344</v>
      </c>
      <c r="K140" s="244">
        <f t="shared" si="21"/>
        <v>99.183566974789912</v>
      </c>
    </row>
    <row r="141" spans="1:11" x14ac:dyDescent="0.25">
      <c r="A141" s="6"/>
      <c r="B141" s="6"/>
      <c r="C141" s="6"/>
      <c r="D141" s="6" t="s">
        <v>269</v>
      </c>
      <c r="E141" s="3" t="s">
        <v>270</v>
      </c>
      <c r="F141" s="59">
        <v>1520.6</v>
      </c>
      <c r="G141" s="59">
        <v>1520.6</v>
      </c>
      <c r="H141" s="59">
        <v>960</v>
      </c>
      <c r="I141" s="59">
        <v>956.68948999999998</v>
      </c>
      <c r="J141" s="241">
        <f t="shared" si="20"/>
        <v>62.915263054057611</v>
      </c>
      <c r="K141" s="241">
        <f t="shared" si="21"/>
        <v>99.655155208333341</v>
      </c>
    </row>
    <row r="142" spans="1:11" x14ac:dyDescent="0.25">
      <c r="A142" s="6"/>
      <c r="B142" s="15" t="s">
        <v>538</v>
      </c>
      <c r="C142" s="87"/>
      <c r="D142" s="15"/>
      <c r="E142" s="81" t="s">
        <v>539</v>
      </c>
      <c r="F142" s="62">
        <f>F143</f>
        <v>3394.8999999999996</v>
      </c>
      <c r="G142" s="62">
        <f t="shared" ref="G142:I144" si="22">G143</f>
        <v>3394.8999999999996</v>
      </c>
      <c r="H142" s="62">
        <f t="shared" si="22"/>
        <v>1788.4376699999998</v>
      </c>
      <c r="I142" s="62">
        <f t="shared" si="22"/>
        <v>1788.4376699999998</v>
      </c>
      <c r="J142" s="242">
        <f t="shared" si="20"/>
        <v>52.680128133376535</v>
      </c>
      <c r="K142" s="242">
        <f t="shared" si="21"/>
        <v>100</v>
      </c>
    </row>
    <row r="143" spans="1:11" x14ac:dyDescent="0.25">
      <c r="A143" s="6"/>
      <c r="B143" s="14"/>
      <c r="C143" s="87" t="s">
        <v>3</v>
      </c>
      <c r="D143" s="86"/>
      <c r="E143" s="102" t="s">
        <v>540</v>
      </c>
      <c r="F143" s="62">
        <f>F144</f>
        <v>3394.8999999999996</v>
      </c>
      <c r="G143" s="62">
        <f t="shared" si="22"/>
        <v>3394.8999999999996</v>
      </c>
      <c r="H143" s="62">
        <f t="shared" si="22"/>
        <v>1788.4376699999998</v>
      </c>
      <c r="I143" s="62">
        <f t="shared" si="22"/>
        <v>1788.4376699999998</v>
      </c>
      <c r="J143" s="242">
        <f t="shared" si="20"/>
        <v>52.680128133376535</v>
      </c>
      <c r="K143" s="242">
        <f t="shared" si="21"/>
        <v>100</v>
      </c>
    </row>
    <row r="144" spans="1:11" ht="38.25" x14ac:dyDescent="0.25">
      <c r="A144" s="90"/>
      <c r="B144" s="90"/>
      <c r="C144" s="91" t="s">
        <v>341</v>
      </c>
      <c r="D144" s="90"/>
      <c r="E144" s="92" t="s">
        <v>342</v>
      </c>
      <c r="F144" s="93">
        <f>F145</f>
        <v>3394.8999999999996</v>
      </c>
      <c r="G144" s="93">
        <f t="shared" si="22"/>
        <v>3394.8999999999996</v>
      </c>
      <c r="H144" s="93">
        <f t="shared" si="22"/>
        <v>1788.4376699999998</v>
      </c>
      <c r="I144" s="93">
        <f t="shared" si="22"/>
        <v>1788.4376699999998</v>
      </c>
      <c r="J144" s="238">
        <f t="shared" si="20"/>
        <v>52.680128133376535</v>
      </c>
      <c r="K144" s="238">
        <f t="shared" si="21"/>
        <v>100</v>
      </c>
    </row>
    <row r="145" spans="1:11" ht="26.25" x14ac:dyDescent="0.25">
      <c r="A145" s="28"/>
      <c r="B145" s="28"/>
      <c r="C145" s="28" t="s">
        <v>350</v>
      </c>
      <c r="D145" s="28"/>
      <c r="E145" s="18" t="s">
        <v>351</v>
      </c>
      <c r="F145" s="60">
        <f>F146+F148+F154+F151</f>
        <v>3394.8999999999996</v>
      </c>
      <c r="G145" s="60">
        <f>G146+G148+G154+G151</f>
        <v>3394.8999999999996</v>
      </c>
      <c r="H145" s="60">
        <f>H146+H148+H154+H151</f>
        <v>1788.4376699999998</v>
      </c>
      <c r="I145" s="60">
        <f>I146+I148+I154+I151</f>
        <v>1788.4376699999998</v>
      </c>
      <c r="J145" s="240">
        <f t="shared" si="20"/>
        <v>52.680128133376535</v>
      </c>
      <c r="K145" s="240">
        <f t="shared" si="21"/>
        <v>100</v>
      </c>
    </row>
    <row r="146" spans="1:11" x14ac:dyDescent="0.25">
      <c r="A146" s="6"/>
      <c r="B146" s="6"/>
      <c r="C146" s="6" t="s">
        <v>352</v>
      </c>
      <c r="D146" s="6"/>
      <c r="E146" s="46" t="s">
        <v>632</v>
      </c>
      <c r="F146" s="59">
        <f>F147</f>
        <v>110.29999999999973</v>
      </c>
      <c r="G146" s="59">
        <f>G147</f>
        <v>110.29999999999973</v>
      </c>
      <c r="H146" s="59">
        <f>H147</f>
        <v>0</v>
      </c>
      <c r="I146" s="59">
        <f>I147</f>
        <v>0</v>
      </c>
      <c r="J146" s="241">
        <f t="shared" si="20"/>
        <v>0</v>
      </c>
      <c r="K146" s="241"/>
    </row>
    <row r="147" spans="1:11" x14ac:dyDescent="0.25">
      <c r="A147" s="6"/>
      <c r="B147" s="6"/>
      <c r="C147" s="6"/>
      <c r="D147" s="6" t="s">
        <v>269</v>
      </c>
      <c r="E147" s="3" t="s">
        <v>270</v>
      </c>
      <c r="F147" s="59">
        <f>4060.2-3949.9</f>
        <v>110.29999999999973</v>
      </c>
      <c r="G147" s="59">
        <f>4060.2-3949.9</f>
        <v>110.29999999999973</v>
      </c>
      <c r="H147" s="59">
        <v>0</v>
      </c>
      <c r="I147" s="59">
        <v>0</v>
      </c>
      <c r="J147" s="241">
        <f t="shared" si="20"/>
        <v>0</v>
      </c>
      <c r="K147" s="241"/>
    </row>
    <row r="148" spans="1:11" ht="26.25" x14ac:dyDescent="0.25">
      <c r="A148" s="6"/>
      <c r="B148" s="6"/>
      <c r="C148" s="6" t="s">
        <v>353</v>
      </c>
      <c r="D148" s="6"/>
      <c r="E148" s="47" t="s">
        <v>708</v>
      </c>
      <c r="F148" s="59">
        <f>F149+F150</f>
        <v>981.49999999999977</v>
      </c>
      <c r="G148" s="59">
        <f>G149+G150</f>
        <v>981.5</v>
      </c>
      <c r="H148" s="59">
        <f>H149+H150</f>
        <v>641.95734999999991</v>
      </c>
      <c r="I148" s="59">
        <f>I149+I150</f>
        <v>641.95734999999991</v>
      </c>
      <c r="J148" s="241">
        <f t="shared" si="20"/>
        <v>65.405741212429945</v>
      </c>
      <c r="K148" s="241">
        <f t="shared" si="21"/>
        <v>100</v>
      </c>
    </row>
    <row r="149" spans="1:11" x14ac:dyDescent="0.25">
      <c r="A149" s="6"/>
      <c r="B149" s="6"/>
      <c r="C149" s="6"/>
      <c r="D149" s="6" t="s">
        <v>269</v>
      </c>
      <c r="E149" s="3" t="s">
        <v>270</v>
      </c>
      <c r="F149" s="59">
        <f>2792.1-1844.9</f>
        <v>947.19999999999982</v>
      </c>
      <c r="G149" s="59">
        <v>947.2</v>
      </c>
      <c r="H149" s="59">
        <v>607.65734999999995</v>
      </c>
      <c r="I149" s="59">
        <v>607.65734999999995</v>
      </c>
      <c r="J149" s="241">
        <f t="shared" si="20"/>
        <v>64.15301414695945</v>
      </c>
      <c r="K149" s="241">
        <f t="shared" si="21"/>
        <v>100</v>
      </c>
    </row>
    <row r="150" spans="1:11" ht="26.25" x14ac:dyDescent="0.25">
      <c r="A150" s="6"/>
      <c r="B150" s="6"/>
      <c r="C150" s="6"/>
      <c r="D150" s="6" t="s">
        <v>444</v>
      </c>
      <c r="E150" s="3" t="s">
        <v>445</v>
      </c>
      <c r="F150" s="59">
        <v>34.299999999999997</v>
      </c>
      <c r="G150" s="59">
        <v>34.299999999999997</v>
      </c>
      <c r="H150" s="59">
        <v>34.299999999999997</v>
      </c>
      <c r="I150" s="59">
        <v>34.299999999999997</v>
      </c>
      <c r="J150" s="241">
        <f t="shared" si="20"/>
        <v>100</v>
      </c>
      <c r="K150" s="241">
        <f t="shared" si="21"/>
        <v>100</v>
      </c>
    </row>
    <row r="151" spans="1:11" ht="26.25" x14ac:dyDescent="0.25">
      <c r="A151" s="6"/>
      <c r="B151" s="6"/>
      <c r="C151" s="6" t="s">
        <v>354</v>
      </c>
      <c r="D151" s="6"/>
      <c r="E151" s="3" t="s">
        <v>355</v>
      </c>
      <c r="F151" s="59">
        <f>F152</f>
        <v>1785</v>
      </c>
      <c r="G151" s="59">
        <f>G152+G153</f>
        <v>1785</v>
      </c>
      <c r="H151" s="59">
        <f t="shared" ref="H151:I151" si="23">H152+H153</f>
        <v>868.08032000000003</v>
      </c>
      <c r="I151" s="59">
        <f t="shared" si="23"/>
        <v>868.08032000000003</v>
      </c>
      <c r="J151" s="241">
        <f t="shared" si="20"/>
        <v>48.631950700280115</v>
      </c>
      <c r="K151" s="241">
        <f t="shared" si="21"/>
        <v>100</v>
      </c>
    </row>
    <row r="152" spans="1:11" x14ac:dyDescent="0.25">
      <c r="A152" s="6"/>
      <c r="B152" s="6"/>
      <c r="C152" s="6"/>
      <c r="D152" s="6" t="s">
        <v>269</v>
      </c>
      <c r="E152" s="3" t="s">
        <v>270</v>
      </c>
      <c r="F152" s="59">
        <v>1785</v>
      </c>
      <c r="G152" s="59">
        <v>1030</v>
      </c>
      <c r="H152" s="59">
        <v>113.08032</v>
      </c>
      <c r="I152" s="59">
        <v>113.08032</v>
      </c>
      <c r="J152" s="241">
        <f t="shared" si="20"/>
        <v>10.978671844660195</v>
      </c>
      <c r="K152" s="241">
        <f t="shared" si="21"/>
        <v>100</v>
      </c>
    </row>
    <row r="153" spans="1:11" x14ac:dyDescent="0.25">
      <c r="A153" s="6"/>
      <c r="B153" s="6"/>
      <c r="C153" s="6"/>
      <c r="D153" s="6" t="s">
        <v>386</v>
      </c>
      <c r="E153" s="3" t="s">
        <v>387</v>
      </c>
      <c r="F153" s="59">
        <v>0</v>
      </c>
      <c r="G153" s="59">
        <v>755</v>
      </c>
      <c r="H153" s="59">
        <v>755</v>
      </c>
      <c r="I153" s="59">
        <v>755</v>
      </c>
      <c r="J153" s="241">
        <f t="shared" si="20"/>
        <v>100</v>
      </c>
      <c r="K153" s="241">
        <f t="shared" si="21"/>
        <v>100</v>
      </c>
    </row>
    <row r="154" spans="1:11" ht="26.25" x14ac:dyDescent="0.25">
      <c r="A154" s="6"/>
      <c r="B154" s="6"/>
      <c r="C154" s="6" t="s">
        <v>356</v>
      </c>
      <c r="D154" s="6"/>
      <c r="E154" s="56" t="s">
        <v>443</v>
      </c>
      <c r="F154" s="59">
        <f>SUM(F156)</f>
        <v>518.1</v>
      </c>
      <c r="G154" s="59">
        <f>SUM(G156+G155)</f>
        <v>518.09999999999991</v>
      </c>
      <c r="H154" s="59">
        <f t="shared" ref="H154:I154" si="24">SUM(H156+H155)</f>
        <v>278.39999999999998</v>
      </c>
      <c r="I154" s="59">
        <f t="shared" si="24"/>
        <v>278.39999999999998</v>
      </c>
      <c r="J154" s="241">
        <f t="shared" si="20"/>
        <v>53.734800231615523</v>
      </c>
      <c r="K154" s="241">
        <f t="shared" si="21"/>
        <v>100</v>
      </c>
    </row>
    <row r="155" spans="1:11" ht="39" x14ac:dyDescent="0.25">
      <c r="A155" s="6"/>
      <c r="B155" s="6"/>
      <c r="C155" s="6"/>
      <c r="D155" s="6" t="s">
        <v>379</v>
      </c>
      <c r="E155" s="3" t="s">
        <v>380</v>
      </c>
      <c r="F155" s="59">
        <v>0</v>
      </c>
      <c r="G155" s="59">
        <v>278.39999999999998</v>
      </c>
      <c r="H155" s="59">
        <v>278.39999999999998</v>
      </c>
      <c r="I155" s="59">
        <v>278.39999999999998</v>
      </c>
      <c r="J155" s="241">
        <f t="shared" si="20"/>
        <v>100</v>
      </c>
      <c r="K155" s="241">
        <f t="shared" si="21"/>
        <v>100</v>
      </c>
    </row>
    <row r="156" spans="1:11" x14ac:dyDescent="0.25">
      <c r="A156" s="6"/>
      <c r="B156" s="6"/>
      <c r="C156" s="6"/>
      <c r="D156" s="6" t="s">
        <v>269</v>
      </c>
      <c r="E156" s="3" t="s">
        <v>270</v>
      </c>
      <c r="F156" s="59">
        <v>518.1</v>
      </c>
      <c r="G156" s="59">
        <v>239.7</v>
      </c>
      <c r="H156" s="59">
        <v>0</v>
      </c>
      <c r="I156" s="59">
        <v>0</v>
      </c>
      <c r="J156" s="241">
        <f t="shared" si="20"/>
        <v>0</v>
      </c>
      <c r="K156" s="241"/>
    </row>
    <row r="157" spans="1:11" ht="25.5" x14ac:dyDescent="0.25">
      <c r="A157" s="6"/>
      <c r="B157" s="15" t="s">
        <v>541</v>
      </c>
      <c r="C157" s="87"/>
      <c r="D157" s="15"/>
      <c r="E157" s="102" t="s">
        <v>542</v>
      </c>
      <c r="F157" s="62">
        <f>F158</f>
        <v>1101.3</v>
      </c>
      <c r="G157" s="62">
        <f>G158</f>
        <v>1101.3</v>
      </c>
      <c r="H157" s="62">
        <f>H158</f>
        <v>639.53</v>
      </c>
      <c r="I157" s="62">
        <f>I158</f>
        <v>639.46299999999997</v>
      </c>
      <c r="J157" s="242">
        <f t="shared" si="20"/>
        <v>58.064378461817853</v>
      </c>
      <c r="K157" s="242">
        <f t="shared" si="21"/>
        <v>99.989523556361704</v>
      </c>
    </row>
    <row r="158" spans="1:11" x14ac:dyDescent="0.25">
      <c r="A158" s="6"/>
      <c r="B158" s="15"/>
      <c r="C158" s="87" t="s">
        <v>3</v>
      </c>
      <c r="D158" s="86"/>
      <c r="E158" s="102" t="s">
        <v>4</v>
      </c>
      <c r="F158" s="62">
        <f>F159+F180</f>
        <v>1101.3</v>
      </c>
      <c r="G158" s="62">
        <f>G159+G180</f>
        <v>1101.3</v>
      </c>
      <c r="H158" s="62">
        <f>H159+H180</f>
        <v>639.53</v>
      </c>
      <c r="I158" s="62">
        <f>I159+I180</f>
        <v>639.46299999999997</v>
      </c>
      <c r="J158" s="242">
        <f t="shared" si="20"/>
        <v>58.064378461817853</v>
      </c>
      <c r="K158" s="242">
        <f t="shared" si="21"/>
        <v>99.989523556361704</v>
      </c>
    </row>
    <row r="159" spans="1:11" ht="25.5" x14ac:dyDescent="0.25">
      <c r="A159" s="90"/>
      <c r="B159" s="90"/>
      <c r="C159" s="91" t="s">
        <v>255</v>
      </c>
      <c r="D159" s="90"/>
      <c r="E159" s="92" t="s">
        <v>256</v>
      </c>
      <c r="F159" s="93">
        <f>F160+F166</f>
        <v>956.09999999999991</v>
      </c>
      <c r="G159" s="93">
        <f>G160+G166</f>
        <v>956.09999999999991</v>
      </c>
      <c r="H159" s="93">
        <f>H160+H166</f>
        <v>500.23</v>
      </c>
      <c r="I159" s="93">
        <f>I160+I166</f>
        <v>500.16300000000001</v>
      </c>
      <c r="J159" s="238">
        <f t="shared" si="20"/>
        <v>52.312833385629119</v>
      </c>
      <c r="K159" s="238">
        <f t="shared" si="21"/>
        <v>99.986606161165852</v>
      </c>
    </row>
    <row r="160" spans="1:11" ht="26.25" x14ac:dyDescent="0.25">
      <c r="A160" s="26"/>
      <c r="B160" s="26"/>
      <c r="C160" s="26" t="s">
        <v>257</v>
      </c>
      <c r="D160" s="26"/>
      <c r="E160" s="27" t="s">
        <v>258</v>
      </c>
      <c r="F160" s="63">
        <f>F161</f>
        <v>562</v>
      </c>
      <c r="G160" s="63">
        <f>G161</f>
        <v>562</v>
      </c>
      <c r="H160" s="63">
        <f>H161</f>
        <v>320</v>
      </c>
      <c r="I160" s="63">
        <f>I161</f>
        <v>320</v>
      </c>
      <c r="J160" s="239">
        <f t="shared" si="20"/>
        <v>56.939501779359439</v>
      </c>
      <c r="K160" s="239">
        <f t="shared" si="21"/>
        <v>100</v>
      </c>
    </row>
    <row r="161" spans="1:11" ht="26.25" x14ac:dyDescent="0.25">
      <c r="A161" s="28"/>
      <c r="B161" s="28"/>
      <c r="C161" s="28" t="s">
        <v>259</v>
      </c>
      <c r="D161" s="31"/>
      <c r="E161" s="29" t="s">
        <v>260</v>
      </c>
      <c r="F161" s="60">
        <f>F162+F164</f>
        <v>562</v>
      </c>
      <c r="G161" s="60">
        <f>G162+G164</f>
        <v>562</v>
      </c>
      <c r="H161" s="60">
        <f>H162+H164</f>
        <v>320</v>
      </c>
      <c r="I161" s="60">
        <f>I162+I164</f>
        <v>320</v>
      </c>
      <c r="J161" s="240">
        <f t="shared" si="20"/>
        <v>56.939501779359439</v>
      </c>
      <c r="K161" s="240">
        <f t="shared" si="21"/>
        <v>100</v>
      </c>
    </row>
    <row r="162" spans="1:11" ht="39" x14ac:dyDescent="0.25">
      <c r="A162" s="6"/>
      <c r="B162" s="6"/>
      <c r="C162" s="6" t="s">
        <v>261</v>
      </c>
      <c r="D162" s="6"/>
      <c r="E162" s="3" t="s">
        <v>262</v>
      </c>
      <c r="F162" s="59">
        <f>F163</f>
        <v>10</v>
      </c>
      <c r="G162" s="59">
        <f>G163</f>
        <v>10</v>
      </c>
      <c r="H162" s="59">
        <f>H163</f>
        <v>0</v>
      </c>
      <c r="I162" s="59">
        <f>I163</f>
        <v>0</v>
      </c>
      <c r="J162" s="241">
        <f t="shared" si="20"/>
        <v>0</v>
      </c>
      <c r="K162" s="241"/>
    </row>
    <row r="163" spans="1:11" x14ac:dyDescent="0.25">
      <c r="A163" s="6"/>
      <c r="B163" s="6"/>
      <c r="C163" s="6"/>
      <c r="D163" s="6" t="s">
        <v>269</v>
      </c>
      <c r="E163" s="3" t="s">
        <v>270</v>
      </c>
      <c r="F163" s="59">
        <v>10</v>
      </c>
      <c r="G163" s="59">
        <v>10</v>
      </c>
      <c r="H163" s="59">
        <v>0</v>
      </c>
      <c r="I163" s="59">
        <v>0</v>
      </c>
      <c r="J163" s="241">
        <f t="shared" si="20"/>
        <v>0</v>
      </c>
      <c r="K163" s="241"/>
    </row>
    <row r="164" spans="1:11" ht="39" x14ac:dyDescent="0.25">
      <c r="A164" s="6"/>
      <c r="B164" s="6"/>
      <c r="C164" s="6" t="s">
        <v>263</v>
      </c>
      <c r="D164" s="6"/>
      <c r="E164" s="3" t="s">
        <v>264</v>
      </c>
      <c r="F164" s="59">
        <f>F165</f>
        <v>552</v>
      </c>
      <c r="G164" s="59">
        <f>G165</f>
        <v>552</v>
      </c>
      <c r="H164" s="59">
        <f>H165</f>
        <v>320</v>
      </c>
      <c r="I164" s="59">
        <f>I165</f>
        <v>320</v>
      </c>
      <c r="J164" s="241">
        <f t="shared" si="20"/>
        <v>57.971014492753625</v>
      </c>
      <c r="K164" s="241">
        <f t="shared" si="21"/>
        <v>100</v>
      </c>
    </row>
    <row r="165" spans="1:11" x14ac:dyDescent="0.25">
      <c r="A165" s="6"/>
      <c r="B165" s="6"/>
      <c r="C165" s="6"/>
      <c r="D165" s="6" t="s">
        <v>269</v>
      </c>
      <c r="E165" s="3" t="s">
        <v>270</v>
      </c>
      <c r="F165" s="59">
        <v>552</v>
      </c>
      <c r="G165" s="59">
        <v>552</v>
      </c>
      <c r="H165" s="59">
        <v>320</v>
      </c>
      <c r="I165" s="59">
        <v>320</v>
      </c>
      <c r="J165" s="241">
        <f t="shared" si="20"/>
        <v>57.971014492753625</v>
      </c>
      <c r="K165" s="241">
        <f t="shared" si="21"/>
        <v>100</v>
      </c>
    </row>
    <row r="166" spans="1:11" ht="26.25" x14ac:dyDescent="0.25">
      <c r="A166" s="26"/>
      <c r="B166" s="26"/>
      <c r="C166" s="26" t="s">
        <v>265</v>
      </c>
      <c r="D166" s="26"/>
      <c r="E166" s="27" t="s">
        <v>266</v>
      </c>
      <c r="F166" s="63">
        <f>F167</f>
        <v>394.09999999999997</v>
      </c>
      <c r="G166" s="63">
        <f>G167</f>
        <v>394.09999999999997</v>
      </c>
      <c r="H166" s="63">
        <f>H167</f>
        <v>180.23000000000002</v>
      </c>
      <c r="I166" s="63">
        <f>I167</f>
        <v>180.16300000000001</v>
      </c>
      <c r="J166" s="239">
        <f t="shared" si="20"/>
        <v>45.715046942400413</v>
      </c>
      <c r="K166" s="239">
        <f t="shared" si="21"/>
        <v>99.962825278810413</v>
      </c>
    </row>
    <row r="167" spans="1:11" ht="26.25" x14ac:dyDescent="0.25">
      <c r="A167" s="28"/>
      <c r="B167" s="28"/>
      <c r="C167" s="28" t="s">
        <v>420</v>
      </c>
      <c r="D167" s="31"/>
      <c r="E167" s="29" t="s">
        <v>267</v>
      </c>
      <c r="F167" s="60">
        <f>F168+F178+F175</f>
        <v>394.09999999999997</v>
      </c>
      <c r="G167" s="60">
        <f>G168+G178+G175</f>
        <v>394.09999999999997</v>
      </c>
      <c r="H167" s="60">
        <f>H168+H178+H175</f>
        <v>180.23000000000002</v>
      </c>
      <c r="I167" s="60">
        <f>I168+I178+I175</f>
        <v>180.16300000000001</v>
      </c>
      <c r="J167" s="240">
        <f t="shared" si="20"/>
        <v>45.715046942400413</v>
      </c>
      <c r="K167" s="240">
        <f t="shared" si="21"/>
        <v>99.962825278810413</v>
      </c>
    </row>
    <row r="168" spans="1:11" ht="26.25" x14ac:dyDescent="0.25">
      <c r="A168" s="77"/>
      <c r="B168" s="77"/>
      <c r="C168" s="6" t="s">
        <v>419</v>
      </c>
      <c r="D168" s="6"/>
      <c r="E168" s="39" t="s">
        <v>268</v>
      </c>
      <c r="F168" s="59">
        <f>F174+F173</f>
        <v>342.9</v>
      </c>
      <c r="G168" s="59">
        <f>G172+G169</f>
        <v>342.9</v>
      </c>
      <c r="H168" s="59">
        <f>H172+H169</f>
        <v>152.52000000000001</v>
      </c>
      <c r="I168" s="59">
        <f>I172+I169</f>
        <v>152.453</v>
      </c>
      <c r="J168" s="241">
        <f t="shared" si="20"/>
        <v>44.459900845727624</v>
      </c>
      <c r="K168" s="241">
        <f t="shared" si="21"/>
        <v>99.956071334906895</v>
      </c>
    </row>
    <row r="169" spans="1:11" x14ac:dyDescent="0.25">
      <c r="A169" s="77"/>
      <c r="B169" s="77"/>
      <c r="C169" s="6"/>
      <c r="D169" s="6" t="s">
        <v>379</v>
      </c>
      <c r="E169" s="3" t="s">
        <v>270</v>
      </c>
      <c r="F169" s="59">
        <v>0</v>
      </c>
      <c r="G169" s="59">
        <f>G170+G171</f>
        <v>322.89999999999998</v>
      </c>
      <c r="H169" s="59">
        <f>H170+H171</f>
        <v>141.72</v>
      </c>
      <c r="I169" s="59">
        <f>I170+I171</f>
        <v>141.72</v>
      </c>
      <c r="J169" s="241">
        <f t="shared" si="20"/>
        <v>43.889749148343142</v>
      </c>
      <c r="K169" s="241">
        <f t="shared" si="21"/>
        <v>100</v>
      </c>
    </row>
    <row r="170" spans="1:11" x14ac:dyDescent="0.25">
      <c r="A170" s="77"/>
      <c r="B170" s="77"/>
      <c r="C170" s="6"/>
      <c r="D170" s="6"/>
      <c r="E170" s="3" t="s">
        <v>147</v>
      </c>
      <c r="F170" s="59">
        <v>0</v>
      </c>
      <c r="G170" s="59">
        <v>114.1</v>
      </c>
      <c r="H170" s="59">
        <v>39.51</v>
      </c>
      <c r="I170" s="59">
        <v>39.51</v>
      </c>
      <c r="J170" s="241">
        <f t="shared" si="20"/>
        <v>34.62751971954426</v>
      </c>
      <c r="K170" s="241">
        <f t="shared" si="21"/>
        <v>100</v>
      </c>
    </row>
    <row r="171" spans="1:11" x14ac:dyDescent="0.25">
      <c r="A171" s="77"/>
      <c r="B171" s="77"/>
      <c r="C171" s="6"/>
      <c r="D171" s="6"/>
      <c r="E171" s="3" t="s">
        <v>101</v>
      </c>
      <c r="F171" s="59">
        <v>0</v>
      </c>
      <c r="G171" s="59">
        <v>208.8</v>
      </c>
      <c r="H171" s="59">
        <v>102.21</v>
      </c>
      <c r="I171" s="59">
        <v>102.21</v>
      </c>
      <c r="J171" s="241">
        <f t="shared" si="20"/>
        <v>48.951149425287348</v>
      </c>
      <c r="K171" s="241">
        <f t="shared" si="21"/>
        <v>100</v>
      </c>
    </row>
    <row r="172" spans="1:11" x14ac:dyDescent="0.25">
      <c r="A172" s="77"/>
      <c r="B172" s="77"/>
      <c r="C172" s="6"/>
      <c r="D172" s="6" t="s">
        <v>269</v>
      </c>
      <c r="E172" s="3" t="s">
        <v>270</v>
      </c>
      <c r="F172" s="59">
        <f>SUM(F173:F174)</f>
        <v>342.9</v>
      </c>
      <c r="G172" s="59">
        <f>SUM(G173:G174)</f>
        <v>20</v>
      </c>
      <c r="H172" s="59">
        <f>SUM(H173:H174)</f>
        <v>10.8</v>
      </c>
      <c r="I172" s="59">
        <f>SUM(I173:I174)</f>
        <v>10.733000000000001</v>
      </c>
      <c r="J172" s="241">
        <f t="shared" si="20"/>
        <v>53.665000000000006</v>
      </c>
      <c r="K172" s="241">
        <f t="shared" si="21"/>
        <v>99.379629629629633</v>
      </c>
    </row>
    <row r="173" spans="1:11" x14ac:dyDescent="0.25">
      <c r="A173" s="77"/>
      <c r="B173" s="77"/>
      <c r="C173" s="6"/>
      <c r="D173" s="6"/>
      <c r="E173" s="3" t="s">
        <v>147</v>
      </c>
      <c r="F173" s="59">
        <v>114.1</v>
      </c>
      <c r="G173" s="59">
        <v>0</v>
      </c>
      <c r="H173" s="59">
        <v>0</v>
      </c>
      <c r="I173" s="59">
        <v>0</v>
      </c>
      <c r="J173" s="241"/>
      <c r="K173" s="241"/>
    </row>
    <row r="174" spans="1:11" x14ac:dyDescent="0.25">
      <c r="A174" s="77"/>
      <c r="B174" s="77"/>
      <c r="C174" s="6"/>
      <c r="D174" s="6"/>
      <c r="E174" s="3" t="s">
        <v>101</v>
      </c>
      <c r="F174" s="59">
        <v>228.8</v>
      </c>
      <c r="G174" s="59">
        <v>20</v>
      </c>
      <c r="H174" s="59">
        <v>10.8</v>
      </c>
      <c r="I174" s="59">
        <v>10.733000000000001</v>
      </c>
      <c r="J174" s="241">
        <f t="shared" si="20"/>
        <v>53.665000000000006</v>
      </c>
      <c r="K174" s="241">
        <f t="shared" si="21"/>
        <v>99.379629629629633</v>
      </c>
    </row>
    <row r="175" spans="1:11" ht="39" x14ac:dyDescent="0.25">
      <c r="A175" s="77"/>
      <c r="B175" s="77"/>
      <c r="C175" s="6" t="s">
        <v>421</v>
      </c>
      <c r="D175" s="6"/>
      <c r="E175" s="3" t="s">
        <v>449</v>
      </c>
      <c r="F175" s="67">
        <f>F176+F177</f>
        <v>31.2</v>
      </c>
      <c r="G175" s="67">
        <f>G176+G177</f>
        <v>31.2</v>
      </c>
      <c r="H175" s="67">
        <f>H176+H177</f>
        <v>7.71</v>
      </c>
      <c r="I175" s="67">
        <f>I176+I177</f>
        <v>7.71</v>
      </c>
      <c r="J175" s="241">
        <f t="shared" si="20"/>
        <v>24.711538461538463</v>
      </c>
      <c r="K175" s="241">
        <f t="shared" si="21"/>
        <v>100</v>
      </c>
    </row>
    <row r="176" spans="1:11" x14ac:dyDescent="0.25">
      <c r="A176" s="77"/>
      <c r="B176" s="77"/>
      <c r="C176" s="6"/>
      <c r="D176" s="6" t="s">
        <v>269</v>
      </c>
      <c r="E176" s="3" t="s">
        <v>270</v>
      </c>
      <c r="F176" s="67">
        <v>27.4</v>
      </c>
      <c r="G176" s="67">
        <v>31.2</v>
      </c>
      <c r="H176" s="67">
        <v>7.71</v>
      </c>
      <c r="I176" s="67">
        <v>7.71</v>
      </c>
      <c r="J176" s="241">
        <f t="shared" si="20"/>
        <v>24.711538461538463</v>
      </c>
      <c r="K176" s="241">
        <f t="shared" si="21"/>
        <v>100</v>
      </c>
    </row>
    <row r="177" spans="1:11" ht="26.25" x14ac:dyDescent="0.25">
      <c r="A177" s="77"/>
      <c r="B177" s="77"/>
      <c r="C177" s="6"/>
      <c r="D177" s="6" t="s">
        <v>444</v>
      </c>
      <c r="E177" s="3" t="s">
        <v>445</v>
      </c>
      <c r="F177" s="67">
        <v>3.8</v>
      </c>
      <c r="G177" s="67">
        <v>0</v>
      </c>
      <c r="H177" s="67">
        <v>0</v>
      </c>
      <c r="I177" s="67">
        <v>0</v>
      </c>
      <c r="J177" s="241"/>
      <c r="K177" s="241"/>
    </row>
    <row r="178" spans="1:11" x14ac:dyDescent="0.25">
      <c r="A178" s="77"/>
      <c r="B178" s="77"/>
      <c r="C178" s="6" t="s">
        <v>422</v>
      </c>
      <c r="D178" s="6"/>
      <c r="E178" s="3" t="s">
        <v>450</v>
      </c>
      <c r="F178" s="67">
        <f>F179</f>
        <v>20</v>
      </c>
      <c r="G178" s="67">
        <f>G179</f>
        <v>20</v>
      </c>
      <c r="H178" s="67">
        <f>H179</f>
        <v>20</v>
      </c>
      <c r="I178" s="67">
        <f>I179</f>
        <v>20</v>
      </c>
      <c r="J178" s="241">
        <f t="shared" si="20"/>
        <v>100</v>
      </c>
      <c r="K178" s="241">
        <f t="shared" si="21"/>
        <v>100</v>
      </c>
    </row>
    <row r="179" spans="1:11" ht="26.25" x14ac:dyDescent="0.25">
      <c r="A179" s="77"/>
      <c r="B179" s="77"/>
      <c r="C179" s="6"/>
      <c r="D179" s="6" t="s">
        <v>444</v>
      </c>
      <c r="E179" s="3" t="s">
        <v>445</v>
      </c>
      <c r="F179" s="67">
        <v>20</v>
      </c>
      <c r="G179" s="67">
        <v>20</v>
      </c>
      <c r="H179" s="67">
        <v>20</v>
      </c>
      <c r="I179" s="67">
        <v>20</v>
      </c>
      <c r="J179" s="241">
        <f t="shared" si="20"/>
        <v>100</v>
      </c>
      <c r="K179" s="241">
        <f t="shared" si="21"/>
        <v>100</v>
      </c>
    </row>
    <row r="180" spans="1:11" ht="38.25" x14ac:dyDescent="0.25">
      <c r="A180" s="90"/>
      <c r="B180" s="90"/>
      <c r="C180" s="91" t="s">
        <v>341</v>
      </c>
      <c r="D180" s="90"/>
      <c r="E180" s="92" t="s">
        <v>342</v>
      </c>
      <c r="F180" s="93">
        <f t="shared" ref="F180:I182" si="25">F181</f>
        <v>145.19999999999999</v>
      </c>
      <c r="G180" s="93">
        <f t="shared" si="25"/>
        <v>145.19999999999999</v>
      </c>
      <c r="H180" s="93">
        <f t="shared" si="25"/>
        <v>139.30000000000001</v>
      </c>
      <c r="I180" s="93">
        <f t="shared" si="25"/>
        <v>139.30000000000001</v>
      </c>
      <c r="J180" s="238">
        <f t="shared" si="20"/>
        <v>95.936639118457308</v>
      </c>
      <c r="K180" s="238">
        <f t="shared" si="21"/>
        <v>100</v>
      </c>
    </row>
    <row r="181" spans="1:11" x14ac:dyDescent="0.25">
      <c r="A181" s="28"/>
      <c r="B181" s="28"/>
      <c r="C181" s="28" t="s">
        <v>357</v>
      </c>
      <c r="D181" s="28"/>
      <c r="E181" s="18" t="s">
        <v>358</v>
      </c>
      <c r="F181" s="60">
        <f t="shared" si="25"/>
        <v>145.19999999999999</v>
      </c>
      <c r="G181" s="60">
        <f t="shared" si="25"/>
        <v>145.19999999999999</v>
      </c>
      <c r="H181" s="60">
        <f t="shared" si="25"/>
        <v>139.30000000000001</v>
      </c>
      <c r="I181" s="60">
        <f t="shared" si="25"/>
        <v>139.30000000000001</v>
      </c>
      <c r="J181" s="240">
        <f t="shared" si="20"/>
        <v>95.936639118457308</v>
      </c>
      <c r="K181" s="240">
        <f t="shared" si="21"/>
        <v>100</v>
      </c>
    </row>
    <row r="182" spans="1:11" x14ac:dyDescent="0.25">
      <c r="A182" s="77"/>
      <c r="B182" s="77"/>
      <c r="C182" s="6" t="s">
        <v>359</v>
      </c>
      <c r="D182" s="6"/>
      <c r="E182" s="50" t="s">
        <v>451</v>
      </c>
      <c r="F182" s="59">
        <f>F183</f>
        <v>145.19999999999999</v>
      </c>
      <c r="G182" s="59">
        <f t="shared" si="25"/>
        <v>145.19999999999999</v>
      </c>
      <c r="H182" s="59">
        <f t="shared" si="25"/>
        <v>139.30000000000001</v>
      </c>
      <c r="I182" s="59">
        <f t="shared" si="25"/>
        <v>139.30000000000001</v>
      </c>
      <c r="J182" s="241">
        <f t="shared" si="20"/>
        <v>95.936639118457308</v>
      </c>
      <c r="K182" s="241">
        <f t="shared" si="21"/>
        <v>100</v>
      </c>
    </row>
    <row r="183" spans="1:11" x14ac:dyDescent="0.25">
      <c r="A183" s="77"/>
      <c r="B183" s="77"/>
      <c r="C183" s="6"/>
      <c r="D183" s="6" t="s">
        <v>269</v>
      </c>
      <c r="E183" s="3" t="s">
        <v>270</v>
      </c>
      <c r="F183" s="59">
        <v>145.19999999999999</v>
      </c>
      <c r="G183" s="59">
        <v>145.19999999999999</v>
      </c>
      <c r="H183" s="59">
        <v>139.30000000000001</v>
      </c>
      <c r="I183" s="59">
        <v>139.30000000000001</v>
      </c>
      <c r="J183" s="241">
        <f t="shared" si="20"/>
        <v>95.936639118457308</v>
      </c>
      <c r="K183" s="241">
        <f t="shared" si="21"/>
        <v>100</v>
      </c>
    </row>
    <row r="184" spans="1:11" x14ac:dyDescent="0.25">
      <c r="A184" s="86"/>
      <c r="B184" s="15" t="s">
        <v>543</v>
      </c>
      <c r="C184" s="87"/>
      <c r="D184" s="86"/>
      <c r="E184" s="81" t="s">
        <v>544</v>
      </c>
      <c r="F184" s="62">
        <f>F185+F212+F219+F269</f>
        <v>126325.80485000001</v>
      </c>
      <c r="G184" s="62">
        <f>G185+G212+G219+G269</f>
        <v>128979.95058</v>
      </c>
      <c r="H184" s="62">
        <f>H185+H212+H219+H269</f>
        <v>101017.97992999999</v>
      </c>
      <c r="I184" s="62">
        <f>I185+I212+I219+I269</f>
        <v>100984.42788999999</v>
      </c>
      <c r="J184" s="242">
        <f t="shared" si="20"/>
        <v>78.29467094373264</v>
      </c>
      <c r="K184" s="242">
        <f t="shared" si="21"/>
        <v>99.96678607112986</v>
      </c>
    </row>
    <row r="185" spans="1:11" x14ac:dyDescent="0.25">
      <c r="A185" s="86"/>
      <c r="B185" s="15" t="s">
        <v>545</v>
      </c>
      <c r="C185" s="87"/>
      <c r="D185" s="15"/>
      <c r="E185" s="102" t="s">
        <v>546</v>
      </c>
      <c r="F185" s="62">
        <f>F186+F206</f>
        <v>519.40000000000009</v>
      </c>
      <c r="G185" s="62">
        <f>G186+G206</f>
        <v>534.6</v>
      </c>
      <c r="H185" s="62">
        <f>H186+H206</f>
        <v>447.95</v>
      </c>
      <c r="I185" s="62">
        <f>I186+I206</f>
        <v>447.95</v>
      </c>
      <c r="J185" s="242">
        <f t="shared" si="20"/>
        <v>83.791619902731014</v>
      </c>
      <c r="K185" s="242">
        <f t="shared" si="21"/>
        <v>100</v>
      </c>
    </row>
    <row r="186" spans="1:11" x14ac:dyDescent="0.25">
      <c r="A186" s="86"/>
      <c r="B186" s="15"/>
      <c r="C186" s="87" t="s">
        <v>3</v>
      </c>
      <c r="D186" s="86"/>
      <c r="E186" s="102" t="s">
        <v>4</v>
      </c>
      <c r="F186" s="62">
        <f>F187+F201</f>
        <v>346.6</v>
      </c>
      <c r="G186" s="62">
        <f>G187+G201</f>
        <v>346.6</v>
      </c>
      <c r="H186" s="62">
        <f>H187+H201</f>
        <v>259.95</v>
      </c>
      <c r="I186" s="62">
        <f>I187+I201</f>
        <v>259.95</v>
      </c>
      <c r="J186" s="242">
        <f t="shared" si="20"/>
        <v>74.999999999999986</v>
      </c>
      <c r="K186" s="242">
        <f t="shared" si="21"/>
        <v>100</v>
      </c>
    </row>
    <row r="187" spans="1:11" ht="25.5" x14ac:dyDescent="0.25">
      <c r="A187" s="90"/>
      <c r="B187" s="90"/>
      <c r="C187" s="91" t="s">
        <v>271</v>
      </c>
      <c r="D187" s="90"/>
      <c r="E187" s="92" t="s">
        <v>272</v>
      </c>
      <c r="F187" s="93">
        <f>F188</f>
        <v>233.60000000000002</v>
      </c>
      <c r="G187" s="93">
        <f>G188</f>
        <v>233.60000000000002</v>
      </c>
      <c r="H187" s="93">
        <f>H188</f>
        <v>146.94999999999999</v>
      </c>
      <c r="I187" s="93">
        <f>I188</f>
        <v>146.94999999999999</v>
      </c>
      <c r="J187" s="238">
        <f t="shared" si="20"/>
        <v>62.906678082191767</v>
      </c>
      <c r="K187" s="238">
        <f t="shared" si="21"/>
        <v>100</v>
      </c>
    </row>
    <row r="188" spans="1:11" ht="26.25" x14ac:dyDescent="0.25">
      <c r="A188" s="26"/>
      <c r="B188" s="26"/>
      <c r="C188" s="26" t="s">
        <v>425</v>
      </c>
      <c r="D188" s="26"/>
      <c r="E188" s="45" t="s">
        <v>426</v>
      </c>
      <c r="F188" s="63">
        <f>F189+F192</f>
        <v>233.60000000000002</v>
      </c>
      <c r="G188" s="63">
        <f>G189+G192</f>
        <v>233.60000000000002</v>
      </c>
      <c r="H188" s="63">
        <f>H189+H192</f>
        <v>146.94999999999999</v>
      </c>
      <c r="I188" s="63">
        <f>I189+I192</f>
        <v>146.94999999999999</v>
      </c>
      <c r="J188" s="239">
        <f t="shared" si="20"/>
        <v>62.906678082191767</v>
      </c>
      <c r="K188" s="239">
        <f t="shared" si="21"/>
        <v>100</v>
      </c>
    </row>
    <row r="189" spans="1:11" x14ac:dyDescent="0.25">
      <c r="A189" s="28"/>
      <c r="B189" s="28"/>
      <c r="C189" s="28" t="s">
        <v>427</v>
      </c>
      <c r="D189" s="28"/>
      <c r="E189" s="18" t="s">
        <v>339</v>
      </c>
      <c r="F189" s="60">
        <f t="shared" ref="F189:I190" si="26">F190</f>
        <v>112.7</v>
      </c>
      <c r="G189" s="60">
        <f t="shared" si="26"/>
        <v>112.7</v>
      </c>
      <c r="H189" s="60">
        <f t="shared" si="26"/>
        <v>98.65</v>
      </c>
      <c r="I189" s="60">
        <f t="shared" si="26"/>
        <v>98.65</v>
      </c>
      <c r="J189" s="240">
        <f t="shared" si="20"/>
        <v>87.533274179236926</v>
      </c>
      <c r="K189" s="240">
        <f t="shared" si="21"/>
        <v>100</v>
      </c>
    </row>
    <row r="190" spans="1:11" x14ac:dyDescent="0.25">
      <c r="A190" s="6"/>
      <c r="B190" s="6"/>
      <c r="C190" s="6" t="s">
        <v>428</v>
      </c>
      <c r="D190" s="6"/>
      <c r="E190" s="17" t="s">
        <v>273</v>
      </c>
      <c r="F190" s="67">
        <f t="shared" si="26"/>
        <v>112.7</v>
      </c>
      <c r="G190" s="67">
        <f t="shared" si="26"/>
        <v>112.7</v>
      </c>
      <c r="H190" s="67">
        <f t="shared" si="26"/>
        <v>98.65</v>
      </c>
      <c r="I190" s="67">
        <f t="shared" si="26"/>
        <v>98.65</v>
      </c>
      <c r="J190" s="243">
        <f t="shared" si="20"/>
        <v>87.533274179236926</v>
      </c>
      <c r="K190" s="243">
        <f t="shared" si="21"/>
        <v>100</v>
      </c>
    </row>
    <row r="191" spans="1:11" x14ac:dyDescent="0.25">
      <c r="A191" s="6"/>
      <c r="B191" s="6"/>
      <c r="C191" s="6"/>
      <c r="D191" s="6" t="s">
        <v>269</v>
      </c>
      <c r="E191" s="3" t="s">
        <v>270</v>
      </c>
      <c r="F191" s="67">
        <v>112.7</v>
      </c>
      <c r="G191" s="67">
        <v>112.7</v>
      </c>
      <c r="H191" s="67">
        <v>98.65</v>
      </c>
      <c r="I191" s="67">
        <v>98.65</v>
      </c>
      <c r="J191" s="243">
        <f t="shared" si="20"/>
        <v>87.533274179236926</v>
      </c>
      <c r="K191" s="243">
        <f t="shared" si="21"/>
        <v>100</v>
      </c>
    </row>
    <row r="192" spans="1:11" x14ac:dyDescent="0.25">
      <c r="A192" s="28"/>
      <c r="B192" s="28"/>
      <c r="C192" s="28" t="s">
        <v>429</v>
      </c>
      <c r="D192" s="28"/>
      <c r="E192" s="18" t="s">
        <v>340</v>
      </c>
      <c r="F192" s="60">
        <f>F193+F195+F197+F199</f>
        <v>120.9</v>
      </c>
      <c r="G192" s="60">
        <f>G193+G195+G197+G199</f>
        <v>120.9</v>
      </c>
      <c r="H192" s="60">
        <f>H193+H195+H197+H199</f>
        <v>48.3</v>
      </c>
      <c r="I192" s="60">
        <f>I193+I195+I197+I199</f>
        <v>48.3</v>
      </c>
      <c r="J192" s="240">
        <f t="shared" si="20"/>
        <v>39.950372208436718</v>
      </c>
      <c r="K192" s="240">
        <f t="shared" si="21"/>
        <v>100</v>
      </c>
    </row>
    <row r="193" spans="1:11" ht="26.25" x14ac:dyDescent="0.25">
      <c r="A193" s="77"/>
      <c r="B193" s="77"/>
      <c r="C193" s="6" t="s">
        <v>430</v>
      </c>
      <c r="D193" s="6"/>
      <c r="E193" s="17" t="s">
        <v>274</v>
      </c>
      <c r="F193" s="67">
        <f>F194</f>
        <v>32.6</v>
      </c>
      <c r="G193" s="67">
        <f>G194</f>
        <v>32.6</v>
      </c>
      <c r="H193" s="67">
        <f>H194</f>
        <v>0</v>
      </c>
      <c r="I193" s="67">
        <f>I194</f>
        <v>0</v>
      </c>
      <c r="J193" s="243">
        <f t="shared" si="20"/>
        <v>0</v>
      </c>
      <c r="K193" s="243"/>
    </row>
    <row r="194" spans="1:11" x14ac:dyDescent="0.25">
      <c r="A194" s="77"/>
      <c r="B194" s="77"/>
      <c r="C194" s="6"/>
      <c r="D194" s="6" t="s">
        <v>269</v>
      </c>
      <c r="E194" s="3" t="s">
        <v>270</v>
      </c>
      <c r="F194" s="67">
        <v>32.6</v>
      </c>
      <c r="G194" s="67">
        <v>32.6</v>
      </c>
      <c r="H194" s="67">
        <v>0</v>
      </c>
      <c r="I194" s="67">
        <v>0</v>
      </c>
      <c r="J194" s="243">
        <f t="shared" si="20"/>
        <v>0</v>
      </c>
      <c r="K194" s="243"/>
    </row>
    <row r="195" spans="1:11" x14ac:dyDescent="0.25">
      <c r="A195" s="77"/>
      <c r="B195" s="77"/>
      <c r="C195" s="6" t="s">
        <v>431</v>
      </c>
      <c r="D195" s="6"/>
      <c r="E195" s="17" t="s">
        <v>275</v>
      </c>
      <c r="F195" s="67">
        <f>F196</f>
        <v>40</v>
      </c>
      <c r="G195" s="67">
        <f>G196</f>
        <v>40</v>
      </c>
      <c r="H195" s="67">
        <f>H196</f>
        <v>0</v>
      </c>
      <c r="I195" s="67">
        <f>I196</f>
        <v>0</v>
      </c>
      <c r="J195" s="243">
        <f t="shared" si="20"/>
        <v>0</v>
      </c>
      <c r="K195" s="243"/>
    </row>
    <row r="196" spans="1:11" x14ac:dyDescent="0.25">
      <c r="A196" s="77"/>
      <c r="B196" s="77"/>
      <c r="C196" s="6"/>
      <c r="D196" s="6" t="s">
        <v>269</v>
      </c>
      <c r="E196" s="3" t="s">
        <v>270</v>
      </c>
      <c r="F196" s="67">
        <v>40</v>
      </c>
      <c r="G196" s="67">
        <v>40</v>
      </c>
      <c r="H196" s="67">
        <v>0</v>
      </c>
      <c r="I196" s="67">
        <v>0</v>
      </c>
      <c r="J196" s="243">
        <f t="shared" si="20"/>
        <v>0</v>
      </c>
      <c r="K196" s="243"/>
    </row>
    <row r="197" spans="1:11" x14ac:dyDescent="0.25">
      <c r="A197" s="77"/>
      <c r="B197" s="77"/>
      <c r="C197" s="6" t="s">
        <v>432</v>
      </c>
      <c r="D197" s="6"/>
      <c r="E197" s="17" t="s">
        <v>276</v>
      </c>
      <c r="F197" s="67">
        <f>F198</f>
        <v>25.4</v>
      </c>
      <c r="G197" s="67">
        <f>G198</f>
        <v>25.4</v>
      </c>
      <c r="H197" s="67">
        <f>H198</f>
        <v>25.4</v>
      </c>
      <c r="I197" s="67">
        <f>I198</f>
        <v>25.4</v>
      </c>
      <c r="J197" s="243">
        <f t="shared" si="20"/>
        <v>100</v>
      </c>
      <c r="K197" s="243">
        <f t="shared" si="21"/>
        <v>100</v>
      </c>
    </row>
    <row r="198" spans="1:11" x14ac:dyDescent="0.25">
      <c r="A198" s="77"/>
      <c r="B198" s="77"/>
      <c r="C198" s="6"/>
      <c r="D198" s="6" t="s">
        <v>269</v>
      </c>
      <c r="E198" s="3" t="s">
        <v>270</v>
      </c>
      <c r="F198" s="67">
        <v>25.4</v>
      </c>
      <c r="G198" s="67">
        <v>25.4</v>
      </c>
      <c r="H198" s="67">
        <v>25.4</v>
      </c>
      <c r="I198" s="67">
        <v>25.4</v>
      </c>
      <c r="J198" s="243">
        <f t="shared" si="20"/>
        <v>100</v>
      </c>
      <c r="K198" s="243">
        <f t="shared" si="21"/>
        <v>100</v>
      </c>
    </row>
    <row r="199" spans="1:11" x14ac:dyDescent="0.25">
      <c r="A199" s="77"/>
      <c r="B199" s="77"/>
      <c r="C199" s="6" t="s">
        <v>433</v>
      </c>
      <c r="D199" s="6"/>
      <c r="E199" s="17" t="s">
        <v>277</v>
      </c>
      <c r="F199" s="67">
        <f>F200</f>
        <v>22.9</v>
      </c>
      <c r="G199" s="67">
        <f>G200</f>
        <v>22.9</v>
      </c>
      <c r="H199" s="67">
        <f>H200</f>
        <v>22.9</v>
      </c>
      <c r="I199" s="67">
        <f>I200</f>
        <v>22.9</v>
      </c>
      <c r="J199" s="243">
        <f t="shared" ref="J199:J262" si="27">I199/G199*100</f>
        <v>100</v>
      </c>
      <c r="K199" s="243">
        <f t="shared" ref="K199:K262" si="28">I199/H199*100</f>
        <v>100</v>
      </c>
    </row>
    <row r="200" spans="1:11" x14ac:dyDescent="0.25">
      <c r="A200" s="77"/>
      <c r="B200" s="77"/>
      <c r="C200" s="6"/>
      <c r="D200" s="6" t="s">
        <v>269</v>
      </c>
      <c r="E200" s="3" t="s">
        <v>270</v>
      </c>
      <c r="F200" s="67">
        <v>22.9</v>
      </c>
      <c r="G200" s="67">
        <v>22.9</v>
      </c>
      <c r="H200" s="67">
        <v>22.9</v>
      </c>
      <c r="I200" s="67">
        <v>22.9</v>
      </c>
      <c r="J200" s="243">
        <f t="shared" si="27"/>
        <v>100</v>
      </c>
      <c r="K200" s="243">
        <f t="shared" si="28"/>
        <v>100</v>
      </c>
    </row>
    <row r="201" spans="1:11" ht="25.5" x14ac:dyDescent="0.25">
      <c r="A201" s="90"/>
      <c r="B201" s="90"/>
      <c r="C201" s="91" t="s">
        <v>278</v>
      </c>
      <c r="D201" s="90"/>
      <c r="E201" s="92" t="s">
        <v>279</v>
      </c>
      <c r="F201" s="93">
        <f t="shared" ref="F201:I204" si="29">F202</f>
        <v>113</v>
      </c>
      <c r="G201" s="93">
        <f t="shared" si="29"/>
        <v>113</v>
      </c>
      <c r="H201" s="93">
        <f t="shared" si="29"/>
        <v>113</v>
      </c>
      <c r="I201" s="93">
        <f t="shared" si="29"/>
        <v>113</v>
      </c>
      <c r="J201" s="238">
        <f t="shared" si="27"/>
        <v>100</v>
      </c>
      <c r="K201" s="238">
        <f t="shared" si="28"/>
        <v>100</v>
      </c>
    </row>
    <row r="202" spans="1:11" ht="26.25" x14ac:dyDescent="0.25">
      <c r="A202" s="26"/>
      <c r="B202" s="26"/>
      <c r="C202" s="26" t="s">
        <v>287</v>
      </c>
      <c r="D202" s="26"/>
      <c r="E202" s="45" t="s">
        <v>288</v>
      </c>
      <c r="F202" s="63">
        <f t="shared" si="29"/>
        <v>113</v>
      </c>
      <c r="G202" s="63">
        <f t="shared" si="29"/>
        <v>113</v>
      </c>
      <c r="H202" s="63">
        <f t="shared" si="29"/>
        <v>113</v>
      </c>
      <c r="I202" s="63">
        <f t="shared" si="29"/>
        <v>113</v>
      </c>
      <c r="J202" s="239">
        <f t="shared" si="27"/>
        <v>100</v>
      </c>
      <c r="K202" s="239">
        <f t="shared" si="28"/>
        <v>100</v>
      </c>
    </row>
    <row r="203" spans="1:11" ht="26.25" x14ac:dyDescent="0.25">
      <c r="A203" s="28"/>
      <c r="B203" s="28"/>
      <c r="C203" s="28" t="s">
        <v>303</v>
      </c>
      <c r="D203" s="31"/>
      <c r="E203" s="18" t="s">
        <v>446</v>
      </c>
      <c r="F203" s="60">
        <f t="shared" si="29"/>
        <v>113</v>
      </c>
      <c r="G203" s="60">
        <f t="shared" si="29"/>
        <v>113</v>
      </c>
      <c r="H203" s="60">
        <f t="shared" si="29"/>
        <v>113</v>
      </c>
      <c r="I203" s="60">
        <f t="shared" si="29"/>
        <v>113</v>
      </c>
      <c r="J203" s="240">
        <f t="shared" si="27"/>
        <v>100</v>
      </c>
      <c r="K203" s="240">
        <f t="shared" si="28"/>
        <v>100</v>
      </c>
    </row>
    <row r="204" spans="1:11" ht="25.5" x14ac:dyDescent="0.25">
      <c r="A204" s="77"/>
      <c r="B204" s="77"/>
      <c r="C204" s="14" t="s">
        <v>475</v>
      </c>
      <c r="D204" s="14"/>
      <c r="E204" s="1" t="s">
        <v>499</v>
      </c>
      <c r="F204" s="67">
        <f>F205</f>
        <v>113</v>
      </c>
      <c r="G204" s="67">
        <f t="shared" si="29"/>
        <v>113</v>
      </c>
      <c r="H204" s="67">
        <f t="shared" si="29"/>
        <v>113</v>
      </c>
      <c r="I204" s="67">
        <f t="shared" si="29"/>
        <v>113</v>
      </c>
      <c r="J204" s="243">
        <f t="shared" si="27"/>
        <v>100</v>
      </c>
      <c r="K204" s="243">
        <f t="shared" si="28"/>
        <v>100</v>
      </c>
    </row>
    <row r="205" spans="1:11" x14ac:dyDescent="0.25">
      <c r="A205" s="77"/>
      <c r="B205" s="77"/>
      <c r="C205" s="14"/>
      <c r="D205" s="6" t="s">
        <v>269</v>
      </c>
      <c r="E205" s="3" t="s">
        <v>270</v>
      </c>
      <c r="F205" s="67">
        <v>113</v>
      </c>
      <c r="G205" s="67">
        <v>113</v>
      </c>
      <c r="H205" s="67">
        <v>113</v>
      </c>
      <c r="I205" s="67">
        <v>113</v>
      </c>
      <c r="J205" s="243">
        <f t="shared" si="27"/>
        <v>100</v>
      </c>
      <c r="K205" s="243">
        <f t="shared" si="28"/>
        <v>100</v>
      </c>
    </row>
    <row r="206" spans="1:11" x14ac:dyDescent="0.25">
      <c r="A206" s="96"/>
      <c r="B206" s="96"/>
      <c r="C206" s="97" t="s">
        <v>521</v>
      </c>
      <c r="D206" s="98"/>
      <c r="E206" s="115" t="s">
        <v>522</v>
      </c>
      <c r="F206" s="100">
        <f t="shared" ref="F206:I208" si="30">F207</f>
        <v>172.8</v>
      </c>
      <c r="G206" s="100">
        <f t="shared" si="30"/>
        <v>188</v>
      </c>
      <c r="H206" s="100">
        <f t="shared" si="30"/>
        <v>188</v>
      </c>
      <c r="I206" s="100">
        <f t="shared" si="30"/>
        <v>188</v>
      </c>
      <c r="J206" s="245">
        <f t="shared" si="27"/>
        <v>100</v>
      </c>
      <c r="K206" s="245">
        <f t="shared" si="28"/>
        <v>100</v>
      </c>
    </row>
    <row r="207" spans="1:11" ht="25.5" x14ac:dyDescent="0.25">
      <c r="A207" s="116"/>
      <c r="B207" s="116"/>
      <c r="C207" s="117" t="s">
        <v>382</v>
      </c>
      <c r="D207" s="118"/>
      <c r="E207" s="119" t="s">
        <v>383</v>
      </c>
      <c r="F207" s="120">
        <f t="shared" si="30"/>
        <v>172.8</v>
      </c>
      <c r="G207" s="120">
        <f>G208+G210</f>
        <v>188</v>
      </c>
      <c r="H207" s="120">
        <f>H208+H210</f>
        <v>188</v>
      </c>
      <c r="I207" s="120">
        <f>I208+I210</f>
        <v>188</v>
      </c>
      <c r="J207" s="252">
        <f t="shared" si="27"/>
        <v>100</v>
      </c>
      <c r="K207" s="252">
        <f t="shared" si="28"/>
        <v>100</v>
      </c>
    </row>
    <row r="208" spans="1:11" ht="26.25" x14ac:dyDescent="0.25">
      <c r="A208" s="77"/>
      <c r="B208" s="77"/>
      <c r="C208" s="6" t="s">
        <v>397</v>
      </c>
      <c r="D208" s="6"/>
      <c r="E208" s="8" t="s">
        <v>398</v>
      </c>
      <c r="F208" s="59">
        <f t="shared" si="30"/>
        <v>172.8</v>
      </c>
      <c r="G208" s="59">
        <f t="shared" si="30"/>
        <v>0</v>
      </c>
      <c r="H208" s="59">
        <f t="shared" si="30"/>
        <v>0</v>
      </c>
      <c r="I208" s="59">
        <f t="shared" si="30"/>
        <v>0</v>
      </c>
      <c r="J208" s="241"/>
      <c r="K208" s="241"/>
    </row>
    <row r="209" spans="1:12" x14ac:dyDescent="0.25">
      <c r="A209" s="77"/>
      <c r="B209" s="77"/>
      <c r="C209" s="6"/>
      <c r="D209" s="6" t="s">
        <v>269</v>
      </c>
      <c r="E209" s="3" t="s">
        <v>270</v>
      </c>
      <c r="F209" s="59">
        <v>172.8</v>
      </c>
      <c r="G209" s="59">
        <v>0</v>
      </c>
      <c r="H209" s="59">
        <v>0</v>
      </c>
      <c r="I209" s="59">
        <v>0</v>
      </c>
      <c r="J209" s="241"/>
      <c r="K209" s="241"/>
    </row>
    <row r="210" spans="1:12" ht="26.25" x14ac:dyDescent="0.25">
      <c r="A210" s="77"/>
      <c r="B210" s="77"/>
      <c r="C210" s="6" t="s">
        <v>1105</v>
      </c>
      <c r="D210" s="6"/>
      <c r="E210" s="8" t="s">
        <v>398</v>
      </c>
      <c r="F210" s="59">
        <v>0</v>
      </c>
      <c r="G210" s="59">
        <v>188</v>
      </c>
      <c r="H210" s="59">
        <f>H211</f>
        <v>188</v>
      </c>
      <c r="I210" s="59">
        <f>I211</f>
        <v>188</v>
      </c>
      <c r="J210" s="241">
        <f t="shared" si="27"/>
        <v>100</v>
      </c>
      <c r="K210" s="241">
        <f t="shared" si="28"/>
        <v>100</v>
      </c>
    </row>
    <row r="211" spans="1:12" ht="26.25" x14ac:dyDescent="0.25">
      <c r="A211" s="77"/>
      <c r="B211" s="77"/>
      <c r="C211" s="6"/>
      <c r="D211" s="6" t="s">
        <v>444</v>
      </c>
      <c r="E211" s="3" t="s">
        <v>445</v>
      </c>
      <c r="F211" s="59">
        <v>0</v>
      </c>
      <c r="G211" s="59">
        <v>188</v>
      </c>
      <c r="H211" s="59">
        <v>188</v>
      </c>
      <c r="I211" s="59">
        <v>188</v>
      </c>
      <c r="J211" s="241">
        <f t="shared" si="27"/>
        <v>100</v>
      </c>
      <c r="K211" s="241">
        <f t="shared" si="28"/>
        <v>100</v>
      </c>
    </row>
    <row r="212" spans="1:12" x14ac:dyDescent="0.25">
      <c r="A212" s="86"/>
      <c r="B212" s="15" t="s">
        <v>547</v>
      </c>
      <c r="C212" s="87"/>
      <c r="D212" s="86"/>
      <c r="E212" s="81" t="s">
        <v>548</v>
      </c>
      <c r="F212" s="103">
        <f>F214</f>
        <v>3807.2</v>
      </c>
      <c r="G212" s="103">
        <f>G214</f>
        <v>3807.2</v>
      </c>
      <c r="H212" s="103">
        <f>H214</f>
        <v>3135.1466599999999</v>
      </c>
      <c r="I212" s="103">
        <f>I214</f>
        <v>3135.1466599999999</v>
      </c>
      <c r="J212" s="246">
        <f t="shared" si="27"/>
        <v>82.347832002521542</v>
      </c>
      <c r="K212" s="246">
        <f t="shared" si="28"/>
        <v>100</v>
      </c>
    </row>
    <row r="213" spans="1:12" x14ac:dyDescent="0.25">
      <c r="A213" s="86"/>
      <c r="B213" s="15"/>
      <c r="C213" s="87" t="s">
        <v>3</v>
      </c>
      <c r="D213" s="86"/>
      <c r="E213" s="102" t="s">
        <v>4</v>
      </c>
      <c r="F213" s="103">
        <f t="shared" ref="F213:I214" si="31">F214</f>
        <v>3807.2</v>
      </c>
      <c r="G213" s="103">
        <f t="shared" si="31"/>
        <v>3807.2</v>
      </c>
      <c r="H213" s="103">
        <f t="shared" si="31"/>
        <v>3135.1466599999999</v>
      </c>
      <c r="I213" s="103">
        <f t="shared" si="31"/>
        <v>3135.1466599999999</v>
      </c>
      <c r="J213" s="246">
        <f t="shared" si="27"/>
        <v>82.347832002521542</v>
      </c>
      <c r="K213" s="246">
        <f t="shared" si="28"/>
        <v>100</v>
      </c>
    </row>
    <row r="214" spans="1:12" ht="25.5" x14ac:dyDescent="0.25">
      <c r="A214" s="90"/>
      <c r="B214" s="90"/>
      <c r="C214" s="91" t="s">
        <v>315</v>
      </c>
      <c r="D214" s="90"/>
      <c r="E214" s="92" t="s">
        <v>316</v>
      </c>
      <c r="F214" s="93">
        <f t="shared" si="31"/>
        <v>3807.2</v>
      </c>
      <c r="G214" s="93">
        <f t="shared" si="31"/>
        <v>3807.2</v>
      </c>
      <c r="H214" s="93">
        <f t="shared" si="31"/>
        <v>3135.1466599999999</v>
      </c>
      <c r="I214" s="93">
        <f t="shared" si="31"/>
        <v>3135.1466599999999</v>
      </c>
      <c r="J214" s="238">
        <f t="shared" si="27"/>
        <v>82.347832002521542</v>
      </c>
      <c r="K214" s="238">
        <f t="shared" si="28"/>
        <v>100</v>
      </c>
    </row>
    <row r="215" spans="1:12" ht="26.25" x14ac:dyDescent="0.25">
      <c r="A215" s="26"/>
      <c r="B215" s="26"/>
      <c r="C215" s="26" t="s">
        <v>328</v>
      </c>
      <c r="D215" s="26"/>
      <c r="E215" s="27" t="s">
        <v>329</v>
      </c>
      <c r="F215" s="63">
        <f t="shared" ref="F215:I217" si="32">F216</f>
        <v>3807.2</v>
      </c>
      <c r="G215" s="63">
        <f t="shared" si="32"/>
        <v>3807.2</v>
      </c>
      <c r="H215" s="63">
        <f t="shared" si="32"/>
        <v>3135.1466599999999</v>
      </c>
      <c r="I215" s="63">
        <f t="shared" si="32"/>
        <v>3135.1466599999999</v>
      </c>
      <c r="J215" s="239">
        <f t="shared" si="27"/>
        <v>82.347832002521542</v>
      </c>
      <c r="K215" s="239">
        <f t="shared" si="28"/>
        <v>100</v>
      </c>
    </row>
    <row r="216" spans="1:12" ht="26.25" x14ac:dyDescent="0.25">
      <c r="A216" s="28"/>
      <c r="B216" s="28"/>
      <c r="C216" s="28" t="s">
        <v>330</v>
      </c>
      <c r="D216" s="28"/>
      <c r="E216" s="29" t="s">
        <v>331</v>
      </c>
      <c r="F216" s="60">
        <f t="shared" si="32"/>
        <v>3807.2</v>
      </c>
      <c r="G216" s="60">
        <f t="shared" si="32"/>
        <v>3807.2</v>
      </c>
      <c r="H216" s="60">
        <f t="shared" si="32"/>
        <v>3135.1466599999999</v>
      </c>
      <c r="I216" s="60">
        <f t="shared" si="32"/>
        <v>3135.1466599999999</v>
      </c>
      <c r="J216" s="240">
        <f t="shared" si="27"/>
        <v>82.347832002521542</v>
      </c>
      <c r="K216" s="240">
        <f t="shared" si="28"/>
        <v>100</v>
      </c>
    </row>
    <row r="217" spans="1:12" ht="26.25" x14ac:dyDescent="0.25">
      <c r="A217" s="77"/>
      <c r="B217" s="77"/>
      <c r="C217" s="6" t="s">
        <v>332</v>
      </c>
      <c r="D217" s="10"/>
      <c r="E217" s="3" t="s">
        <v>333</v>
      </c>
      <c r="F217" s="59">
        <f>F218</f>
        <v>3807.2</v>
      </c>
      <c r="G217" s="59">
        <f t="shared" si="32"/>
        <v>3807.2</v>
      </c>
      <c r="H217" s="59">
        <f t="shared" si="32"/>
        <v>3135.1466599999999</v>
      </c>
      <c r="I217" s="59">
        <f t="shared" si="32"/>
        <v>3135.1466599999999</v>
      </c>
      <c r="J217" s="241">
        <f t="shared" si="27"/>
        <v>82.347832002521542</v>
      </c>
      <c r="K217" s="241">
        <f t="shared" si="28"/>
        <v>100</v>
      </c>
    </row>
    <row r="218" spans="1:12" x14ac:dyDescent="0.25">
      <c r="A218" s="77"/>
      <c r="B218" s="77"/>
      <c r="C218" s="6"/>
      <c r="D218" s="6" t="s">
        <v>269</v>
      </c>
      <c r="E218" s="3" t="s">
        <v>270</v>
      </c>
      <c r="F218" s="59">
        <v>3807.2</v>
      </c>
      <c r="G218" s="59">
        <v>3807.2</v>
      </c>
      <c r="H218" s="59">
        <v>3135.1466599999999</v>
      </c>
      <c r="I218" s="59">
        <v>3135.1466599999999</v>
      </c>
      <c r="J218" s="241">
        <f t="shared" si="27"/>
        <v>82.347832002521542</v>
      </c>
      <c r="K218" s="241">
        <f t="shared" si="28"/>
        <v>100</v>
      </c>
    </row>
    <row r="219" spans="1:12" x14ac:dyDescent="0.25">
      <c r="A219" s="57"/>
      <c r="B219" s="15" t="s">
        <v>549</v>
      </c>
      <c r="C219" s="87"/>
      <c r="D219" s="86"/>
      <c r="E219" s="81" t="s">
        <v>550</v>
      </c>
      <c r="F219" s="103">
        <f t="shared" ref="F219:I220" si="33">F220</f>
        <v>108364.38245</v>
      </c>
      <c r="G219" s="103">
        <f t="shared" si="33"/>
        <v>110686.81947</v>
      </c>
      <c r="H219" s="103">
        <f t="shared" si="33"/>
        <v>94138.851609999998</v>
      </c>
      <c r="I219" s="103">
        <f t="shared" si="33"/>
        <v>94126.245620000002</v>
      </c>
      <c r="J219" s="246">
        <f t="shared" si="27"/>
        <v>85.03835061003943</v>
      </c>
      <c r="K219" s="246">
        <f t="shared" si="28"/>
        <v>99.986609152560931</v>
      </c>
      <c r="L219" s="263"/>
    </row>
    <row r="220" spans="1:12" x14ac:dyDescent="0.25">
      <c r="A220" s="57"/>
      <c r="B220" s="15"/>
      <c r="C220" s="87" t="s">
        <v>3</v>
      </c>
      <c r="D220" s="86"/>
      <c r="E220" s="102" t="s">
        <v>4</v>
      </c>
      <c r="F220" s="103">
        <f t="shared" si="33"/>
        <v>108364.38245</v>
      </c>
      <c r="G220" s="103">
        <f t="shared" si="33"/>
        <v>110686.81947</v>
      </c>
      <c r="H220" s="103">
        <f t="shared" si="33"/>
        <v>94138.851609999998</v>
      </c>
      <c r="I220" s="103">
        <f t="shared" si="33"/>
        <v>94126.245620000002</v>
      </c>
      <c r="J220" s="246">
        <f t="shared" si="27"/>
        <v>85.03835061003943</v>
      </c>
      <c r="K220" s="246">
        <f t="shared" si="28"/>
        <v>99.986609152560931</v>
      </c>
    </row>
    <row r="221" spans="1:12" ht="25.5" x14ac:dyDescent="0.25">
      <c r="A221" s="90"/>
      <c r="B221" s="90"/>
      <c r="C221" s="91" t="s">
        <v>315</v>
      </c>
      <c r="D221" s="90"/>
      <c r="E221" s="92" t="s">
        <v>316</v>
      </c>
      <c r="F221" s="93">
        <f>F222+F252</f>
        <v>108364.38245</v>
      </c>
      <c r="G221" s="93">
        <f>G222+G252</f>
        <v>110686.81947</v>
      </c>
      <c r="H221" s="93">
        <f>H222+H252</f>
        <v>94138.851609999998</v>
      </c>
      <c r="I221" s="93">
        <f>I222+I252</f>
        <v>94126.245620000002</v>
      </c>
      <c r="J221" s="238">
        <f t="shared" si="27"/>
        <v>85.03835061003943</v>
      </c>
      <c r="K221" s="238">
        <f t="shared" si="28"/>
        <v>99.986609152560931</v>
      </c>
    </row>
    <row r="222" spans="1:12" ht="26.25" x14ac:dyDescent="0.25">
      <c r="A222" s="26"/>
      <c r="B222" s="26"/>
      <c r="C222" s="26" t="s">
        <v>317</v>
      </c>
      <c r="D222" s="26"/>
      <c r="E222" s="27" t="s">
        <v>318</v>
      </c>
      <c r="F222" s="63">
        <f>F223+F226+F231+F234+F243+F246</f>
        <v>102880.07</v>
      </c>
      <c r="G222" s="63">
        <f>G223+G226+G231+G234+G243+G246</f>
        <v>105202.50702</v>
      </c>
      <c r="H222" s="63">
        <f>H223+H226+H231+H234+H243+H246</f>
        <v>91008.797149999999</v>
      </c>
      <c r="I222" s="63">
        <f>I223+I226+I231+I234+I243+I246</f>
        <v>90996.191160000002</v>
      </c>
      <c r="J222" s="239">
        <f t="shared" si="27"/>
        <v>86.496219279927189</v>
      </c>
      <c r="K222" s="239">
        <f t="shared" si="28"/>
        <v>99.986148602778229</v>
      </c>
    </row>
    <row r="223" spans="1:12" x14ac:dyDescent="0.25">
      <c r="A223" s="28"/>
      <c r="B223" s="28"/>
      <c r="C223" s="28" t="s">
        <v>319</v>
      </c>
      <c r="D223" s="28"/>
      <c r="E223" s="29" t="s">
        <v>320</v>
      </c>
      <c r="F223" s="60">
        <f>F224</f>
        <v>516</v>
      </c>
      <c r="G223" s="60">
        <f>G224</f>
        <v>516</v>
      </c>
      <c r="H223" s="60">
        <f>H224</f>
        <v>83.242000000000004</v>
      </c>
      <c r="I223" s="60">
        <f>I224</f>
        <v>83.242000000000004</v>
      </c>
      <c r="J223" s="240">
        <f t="shared" si="27"/>
        <v>16.132170542635659</v>
      </c>
      <c r="K223" s="240">
        <f t="shared" si="28"/>
        <v>100</v>
      </c>
    </row>
    <row r="224" spans="1:12" ht="26.25" x14ac:dyDescent="0.25">
      <c r="A224" s="6"/>
      <c r="B224" s="6"/>
      <c r="C224" s="6" t="s">
        <v>321</v>
      </c>
      <c r="D224" s="10"/>
      <c r="E224" s="3" t="s">
        <v>504</v>
      </c>
      <c r="F224" s="59">
        <f>SUM(F225)</f>
        <v>516</v>
      </c>
      <c r="G224" s="59">
        <f>SUM(G225)</f>
        <v>516</v>
      </c>
      <c r="H224" s="59">
        <f>SUM(H225)</f>
        <v>83.242000000000004</v>
      </c>
      <c r="I224" s="59">
        <f>SUM(I225)</f>
        <v>83.242000000000004</v>
      </c>
      <c r="J224" s="241">
        <f t="shared" si="27"/>
        <v>16.132170542635659</v>
      </c>
      <c r="K224" s="241">
        <f t="shared" si="28"/>
        <v>100</v>
      </c>
    </row>
    <row r="225" spans="1:12" x14ac:dyDescent="0.25">
      <c r="A225" s="6"/>
      <c r="B225" s="6"/>
      <c r="C225" s="6"/>
      <c r="D225" s="6" t="s">
        <v>269</v>
      </c>
      <c r="E225" s="3" t="s">
        <v>270</v>
      </c>
      <c r="F225" s="59">
        <v>516</v>
      </c>
      <c r="G225" s="59">
        <v>516</v>
      </c>
      <c r="H225" s="59">
        <v>83.242000000000004</v>
      </c>
      <c r="I225" s="59">
        <v>83.242000000000004</v>
      </c>
      <c r="J225" s="241">
        <f t="shared" si="27"/>
        <v>16.132170542635659</v>
      </c>
      <c r="K225" s="241">
        <f t="shared" si="28"/>
        <v>100</v>
      </c>
    </row>
    <row r="226" spans="1:12" x14ac:dyDescent="0.25">
      <c r="A226" s="28"/>
      <c r="B226" s="28"/>
      <c r="C226" s="28" t="s">
        <v>753</v>
      </c>
      <c r="D226" s="28"/>
      <c r="E226" s="29" t="s">
        <v>754</v>
      </c>
      <c r="F226" s="60">
        <f>F227+F229</f>
        <v>3220.5</v>
      </c>
      <c r="G226" s="60">
        <f>G227+G229</f>
        <v>3220.5</v>
      </c>
      <c r="H226" s="60">
        <f>H227+H229</f>
        <v>3220.4184799999998</v>
      </c>
      <c r="I226" s="60">
        <f>I227+I229</f>
        <v>3220.4184799999998</v>
      </c>
      <c r="J226" s="240">
        <f t="shared" si="27"/>
        <v>99.997468716037872</v>
      </c>
      <c r="K226" s="240">
        <f t="shared" si="28"/>
        <v>100</v>
      </c>
    </row>
    <row r="227" spans="1:12" ht="26.25" x14ac:dyDescent="0.25">
      <c r="A227" s="6"/>
      <c r="B227" s="6"/>
      <c r="C227" s="6" t="s">
        <v>755</v>
      </c>
      <c r="D227" s="10"/>
      <c r="E227" s="3" t="s">
        <v>756</v>
      </c>
      <c r="F227" s="59">
        <f>SUM(F228)</f>
        <v>3150</v>
      </c>
      <c r="G227" s="59">
        <f>SUM(G228)</f>
        <v>3150</v>
      </c>
      <c r="H227" s="59">
        <f>SUM(H228)</f>
        <v>3150</v>
      </c>
      <c r="I227" s="59">
        <f>SUM(I228)</f>
        <v>3150</v>
      </c>
      <c r="J227" s="241">
        <f t="shared" si="27"/>
        <v>100</v>
      </c>
      <c r="K227" s="241">
        <f t="shared" si="28"/>
        <v>100</v>
      </c>
    </row>
    <row r="228" spans="1:12" x14ac:dyDescent="0.25">
      <c r="A228" s="6"/>
      <c r="B228" s="6"/>
      <c r="C228" s="6"/>
      <c r="D228" s="6" t="s">
        <v>269</v>
      </c>
      <c r="E228" s="3" t="s">
        <v>270</v>
      </c>
      <c r="F228" s="59">
        <v>3150</v>
      </c>
      <c r="G228" s="59">
        <v>3150</v>
      </c>
      <c r="H228" s="59">
        <v>3150</v>
      </c>
      <c r="I228" s="59">
        <v>3150</v>
      </c>
      <c r="J228" s="241">
        <f t="shared" si="27"/>
        <v>100</v>
      </c>
      <c r="K228" s="241">
        <f t="shared" si="28"/>
        <v>100</v>
      </c>
    </row>
    <row r="229" spans="1:12" ht="39" x14ac:dyDescent="0.25">
      <c r="A229" s="6"/>
      <c r="B229" s="6"/>
      <c r="C229" s="6" t="s">
        <v>1098</v>
      </c>
      <c r="D229" s="6"/>
      <c r="E229" s="3" t="s">
        <v>1099</v>
      </c>
      <c r="F229" s="59">
        <f>F230</f>
        <v>70.5</v>
      </c>
      <c r="G229" s="59">
        <f>G230</f>
        <v>70.5</v>
      </c>
      <c r="H229" s="59">
        <f t="shared" ref="H229:I229" si="34">H230</f>
        <v>70.418480000000002</v>
      </c>
      <c r="I229" s="59">
        <f t="shared" si="34"/>
        <v>70.418480000000002</v>
      </c>
      <c r="J229" s="241">
        <f t="shared" si="27"/>
        <v>99.884368794326235</v>
      </c>
      <c r="K229" s="241">
        <f t="shared" si="28"/>
        <v>100</v>
      </c>
    </row>
    <row r="230" spans="1:12" x14ac:dyDescent="0.25">
      <c r="A230" s="6"/>
      <c r="B230" s="6"/>
      <c r="C230" s="6"/>
      <c r="D230" s="6" t="s">
        <v>269</v>
      </c>
      <c r="E230" s="3" t="s">
        <v>270</v>
      </c>
      <c r="F230" s="59">
        <v>70.5</v>
      </c>
      <c r="G230" s="59">
        <v>70.5</v>
      </c>
      <c r="H230" s="59">
        <v>70.418480000000002</v>
      </c>
      <c r="I230" s="59">
        <v>70.418480000000002</v>
      </c>
      <c r="J230" s="241">
        <f t="shared" si="27"/>
        <v>99.884368794326235</v>
      </c>
      <c r="K230" s="241">
        <f t="shared" si="28"/>
        <v>100</v>
      </c>
    </row>
    <row r="231" spans="1:12" ht="26.25" x14ac:dyDescent="0.25">
      <c r="A231" s="28"/>
      <c r="B231" s="28"/>
      <c r="C231" s="28" t="s">
        <v>763</v>
      </c>
      <c r="D231" s="28"/>
      <c r="E231" s="29" t="s">
        <v>762</v>
      </c>
      <c r="F231" s="60">
        <f>F232</f>
        <v>974.9</v>
      </c>
      <c r="G231" s="60">
        <f>G232</f>
        <v>974.9</v>
      </c>
      <c r="H231" s="60">
        <f>H232</f>
        <v>974.9</v>
      </c>
      <c r="I231" s="60">
        <f>I232</f>
        <v>974.9</v>
      </c>
      <c r="J231" s="240">
        <f t="shared" si="27"/>
        <v>100</v>
      </c>
      <c r="K231" s="240">
        <f t="shared" si="28"/>
        <v>100</v>
      </c>
    </row>
    <row r="232" spans="1:12" ht="25.5" x14ac:dyDescent="0.25">
      <c r="A232" s="6"/>
      <c r="B232" s="6"/>
      <c r="C232" s="4" t="s">
        <v>764</v>
      </c>
      <c r="D232" s="4"/>
      <c r="E232" s="5" t="s">
        <v>765</v>
      </c>
      <c r="F232" s="59">
        <f>SUM(F233)</f>
        <v>974.9</v>
      </c>
      <c r="G232" s="59">
        <f>SUM(G233)</f>
        <v>974.9</v>
      </c>
      <c r="H232" s="59">
        <f>SUM(H233)</f>
        <v>974.9</v>
      </c>
      <c r="I232" s="59">
        <f>SUM(I233)</f>
        <v>974.9</v>
      </c>
      <c r="J232" s="241">
        <f t="shared" si="27"/>
        <v>100</v>
      </c>
      <c r="K232" s="241">
        <f t="shared" si="28"/>
        <v>100</v>
      </c>
    </row>
    <row r="233" spans="1:12" x14ac:dyDescent="0.25">
      <c r="A233" s="6"/>
      <c r="B233" s="6"/>
      <c r="C233" s="6"/>
      <c r="D233" s="6" t="s">
        <v>269</v>
      </c>
      <c r="E233" s="3" t="s">
        <v>270</v>
      </c>
      <c r="F233" s="59">
        <v>974.9</v>
      </c>
      <c r="G233" s="59">
        <v>974.9</v>
      </c>
      <c r="H233" s="59">
        <v>974.9</v>
      </c>
      <c r="I233" s="59">
        <v>974.9</v>
      </c>
      <c r="J233" s="241">
        <f t="shared" si="27"/>
        <v>100</v>
      </c>
      <c r="K233" s="241">
        <f t="shared" si="28"/>
        <v>100</v>
      </c>
    </row>
    <row r="234" spans="1:12" ht="26.25" x14ac:dyDescent="0.25">
      <c r="A234" s="28"/>
      <c r="B234" s="28"/>
      <c r="C234" s="28" t="s">
        <v>322</v>
      </c>
      <c r="D234" s="28"/>
      <c r="E234" s="29" t="s">
        <v>323</v>
      </c>
      <c r="F234" s="60">
        <f>F235+F239+F241</f>
        <v>34096</v>
      </c>
      <c r="G234" s="60">
        <f>G235+G239+G241</f>
        <v>36418.437019999998</v>
      </c>
      <c r="H234" s="60">
        <f>H235+H239+H241</f>
        <v>30230.55804</v>
      </c>
      <c r="I234" s="60">
        <f>I235+I239+I241</f>
        <v>30217.95205</v>
      </c>
      <c r="J234" s="240">
        <f t="shared" si="27"/>
        <v>82.974324333043555</v>
      </c>
      <c r="K234" s="240">
        <f t="shared" si="28"/>
        <v>99.9583005051269</v>
      </c>
    </row>
    <row r="235" spans="1:12" x14ac:dyDescent="0.25">
      <c r="A235" s="6"/>
      <c r="B235" s="6"/>
      <c r="C235" s="6" t="s">
        <v>324</v>
      </c>
      <c r="D235" s="10"/>
      <c r="E235" s="3" t="s">
        <v>505</v>
      </c>
      <c r="F235" s="59">
        <f>F237+F238</f>
        <v>29008.6</v>
      </c>
      <c r="G235" s="59">
        <f>G237+G238</f>
        <v>30618.899880000001</v>
      </c>
      <c r="H235" s="59">
        <f>H237+H238</f>
        <v>25696.317849999999</v>
      </c>
      <c r="I235" s="59">
        <f>I237+I238</f>
        <v>25696.317849999999</v>
      </c>
      <c r="J235" s="241">
        <f t="shared" si="27"/>
        <v>83.923060432307068</v>
      </c>
      <c r="K235" s="241">
        <f t="shared" si="28"/>
        <v>100</v>
      </c>
    </row>
    <row r="236" spans="1:12" x14ac:dyDescent="0.25">
      <c r="A236" s="6"/>
      <c r="B236" s="6"/>
      <c r="C236" s="6"/>
      <c r="D236" s="6" t="s">
        <v>269</v>
      </c>
      <c r="E236" s="3" t="s">
        <v>270</v>
      </c>
      <c r="F236" s="59">
        <f>SUM(F237+F238)</f>
        <v>29008.6</v>
      </c>
      <c r="G236" s="59">
        <f>SUM(G237+G238)</f>
        <v>30618.899880000001</v>
      </c>
      <c r="H236" s="59">
        <f>SUM(H237+H238)</f>
        <v>25696.317849999999</v>
      </c>
      <c r="I236" s="59">
        <f>SUM(I237+I238)</f>
        <v>25696.317849999999</v>
      </c>
      <c r="J236" s="241">
        <f t="shared" si="27"/>
        <v>83.923060432307068</v>
      </c>
      <c r="K236" s="241">
        <f t="shared" si="28"/>
        <v>100</v>
      </c>
    </row>
    <row r="237" spans="1:12" x14ac:dyDescent="0.25">
      <c r="A237" s="6"/>
      <c r="B237" s="6"/>
      <c r="C237" s="6"/>
      <c r="D237" s="6"/>
      <c r="E237" s="3" t="s">
        <v>81</v>
      </c>
      <c r="F237" s="59">
        <v>26107.599999999999</v>
      </c>
      <c r="G237" s="59">
        <v>27830.03702</v>
      </c>
      <c r="H237" s="59">
        <v>23126.686030000001</v>
      </c>
      <c r="I237" s="59">
        <v>23126.686030000001</v>
      </c>
      <c r="J237" s="241">
        <f t="shared" si="27"/>
        <v>83.099731464173246</v>
      </c>
      <c r="K237" s="241">
        <f t="shared" si="28"/>
        <v>100</v>
      </c>
    </row>
    <row r="238" spans="1:12" x14ac:dyDescent="0.25">
      <c r="A238" s="6"/>
      <c r="B238" s="6"/>
      <c r="C238" s="6"/>
      <c r="D238" s="6"/>
      <c r="E238" s="3" t="s">
        <v>145</v>
      </c>
      <c r="F238" s="59">
        <v>2901</v>
      </c>
      <c r="G238" s="59">
        <v>2788.8628600000002</v>
      </c>
      <c r="H238" s="59">
        <v>2569.6318200000001</v>
      </c>
      <c r="I238" s="59">
        <v>2569.6318200000001</v>
      </c>
      <c r="J238" s="241">
        <f t="shared" si="27"/>
        <v>92.139052689023217</v>
      </c>
      <c r="K238" s="241">
        <f t="shared" si="28"/>
        <v>100</v>
      </c>
      <c r="L238" s="263"/>
    </row>
    <row r="239" spans="1:12" x14ac:dyDescent="0.25">
      <c r="A239" s="6"/>
      <c r="B239" s="6"/>
      <c r="C239" s="6" t="s">
        <v>436</v>
      </c>
      <c r="D239" s="10"/>
      <c r="E239" s="3" t="s">
        <v>506</v>
      </c>
      <c r="F239" s="59">
        <f>F240</f>
        <v>4287.5</v>
      </c>
      <c r="G239" s="59">
        <f>G240</f>
        <v>4299.5371400000004</v>
      </c>
      <c r="H239" s="59">
        <f>H240</f>
        <v>4234.2401900000004</v>
      </c>
      <c r="I239" s="59">
        <f>I240</f>
        <v>4221.6342000000004</v>
      </c>
      <c r="J239" s="241">
        <f t="shared" si="27"/>
        <v>98.188108685578186</v>
      </c>
      <c r="K239" s="241">
        <f t="shared" si="28"/>
        <v>99.702284484716486</v>
      </c>
    </row>
    <row r="240" spans="1:12" x14ac:dyDescent="0.25">
      <c r="A240" s="6"/>
      <c r="B240" s="6"/>
      <c r="C240" s="6"/>
      <c r="D240" s="6" t="s">
        <v>269</v>
      </c>
      <c r="E240" s="3" t="s">
        <v>270</v>
      </c>
      <c r="F240" s="59">
        <v>4287.5</v>
      </c>
      <c r="G240" s="59">
        <v>4299.5371400000004</v>
      </c>
      <c r="H240" s="59">
        <v>4234.2401900000004</v>
      </c>
      <c r="I240" s="59">
        <v>4221.6342000000004</v>
      </c>
      <c r="J240" s="241">
        <f t="shared" si="27"/>
        <v>98.188108685578186</v>
      </c>
      <c r="K240" s="241">
        <f t="shared" si="28"/>
        <v>99.702284484716486</v>
      </c>
    </row>
    <row r="241" spans="1:11" x14ac:dyDescent="0.25">
      <c r="A241" s="6"/>
      <c r="B241" s="6"/>
      <c r="C241" s="6" t="s">
        <v>325</v>
      </c>
      <c r="D241" s="10"/>
      <c r="E241" s="3" t="s">
        <v>629</v>
      </c>
      <c r="F241" s="59">
        <f>F242</f>
        <v>799.9</v>
      </c>
      <c r="G241" s="59">
        <f>G242</f>
        <v>1500</v>
      </c>
      <c r="H241" s="59">
        <f>H242</f>
        <v>300</v>
      </c>
      <c r="I241" s="59">
        <f>I242</f>
        <v>300</v>
      </c>
      <c r="J241" s="241">
        <f t="shared" si="27"/>
        <v>20</v>
      </c>
      <c r="K241" s="241">
        <f t="shared" si="28"/>
        <v>100</v>
      </c>
    </row>
    <row r="242" spans="1:11" x14ac:dyDescent="0.25">
      <c r="A242" s="4"/>
      <c r="B242" s="4"/>
      <c r="C242" s="4"/>
      <c r="D242" s="6" t="s">
        <v>269</v>
      </c>
      <c r="E242" s="3" t="s">
        <v>270</v>
      </c>
      <c r="F242" s="59">
        <v>799.9</v>
      </c>
      <c r="G242" s="59">
        <v>1500</v>
      </c>
      <c r="H242" s="59">
        <v>300</v>
      </c>
      <c r="I242" s="59">
        <v>300</v>
      </c>
      <c r="J242" s="241">
        <f t="shared" si="27"/>
        <v>20</v>
      </c>
      <c r="K242" s="241">
        <f t="shared" si="28"/>
        <v>100</v>
      </c>
    </row>
    <row r="243" spans="1:11" x14ac:dyDescent="0.25">
      <c r="A243" s="28"/>
      <c r="B243" s="28"/>
      <c r="C243" s="28" t="s">
        <v>326</v>
      </c>
      <c r="D243" s="28"/>
      <c r="E243" s="29" t="s">
        <v>630</v>
      </c>
      <c r="F243" s="60">
        <f>F244</f>
        <v>22207.9</v>
      </c>
      <c r="G243" s="60">
        <f>G244</f>
        <v>22207.9</v>
      </c>
      <c r="H243" s="60">
        <f>H244</f>
        <v>14634.90863</v>
      </c>
      <c r="I243" s="60">
        <f>I244</f>
        <v>14634.90863</v>
      </c>
      <c r="J243" s="240">
        <f t="shared" si="27"/>
        <v>65.89956110213032</v>
      </c>
      <c r="K243" s="240">
        <f t="shared" si="28"/>
        <v>100</v>
      </c>
    </row>
    <row r="244" spans="1:11" ht="26.25" x14ac:dyDescent="0.25">
      <c r="A244" s="6"/>
      <c r="B244" s="6"/>
      <c r="C244" s="6" t="s">
        <v>327</v>
      </c>
      <c r="D244" s="10"/>
      <c r="E244" s="3" t="s">
        <v>631</v>
      </c>
      <c r="F244" s="59">
        <v>22207.9</v>
      </c>
      <c r="G244" s="59">
        <v>22207.9</v>
      </c>
      <c r="H244" s="59">
        <f>H245</f>
        <v>14634.90863</v>
      </c>
      <c r="I244" s="59">
        <f>I245</f>
        <v>14634.90863</v>
      </c>
      <c r="J244" s="241">
        <f t="shared" si="27"/>
        <v>65.89956110213032</v>
      </c>
      <c r="K244" s="241">
        <f t="shared" si="28"/>
        <v>100</v>
      </c>
    </row>
    <row r="245" spans="1:11" x14ac:dyDescent="0.25">
      <c r="A245" s="6"/>
      <c r="B245" s="6"/>
      <c r="C245" s="6"/>
      <c r="D245" s="6" t="s">
        <v>269</v>
      </c>
      <c r="E245" s="3" t="s">
        <v>270</v>
      </c>
      <c r="F245" s="59">
        <v>22207.9</v>
      </c>
      <c r="G245" s="59">
        <v>22207.9</v>
      </c>
      <c r="H245" s="59">
        <v>14634.90863</v>
      </c>
      <c r="I245" s="59">
        <v>14634.90863</v>
      </c>
      <c r="J245" s="241">
        <f t="shared" si="27"/>
        <v>65.89956110213032</v>
      </c>
      <c r="K245" s="241">
        <f t="shared" si="28"/>
        <v>100</v>
      </c>
    </row>
    <row r="246" spans="1:11" ht="26.25" x14ac:dyDescent="0.25">
      <c r="A246" s="28"/>
      <c r="B246" s="28"/>
      <c r="C246" s="28" t="s">
        <v>476</v>
      </c>
      <c r="D246" s="28"/>
      <c r="E246" s="29" t="s">
        <v>477</v>
      </c>
      <c r="F246" s="60">
        <f>F247</f>
        <v>41864.770000000004</v>
      </c>
      <c r="G246" s="60">
        <f t="shared" ref="G246:I247" si="35">G247</f>
        <v>41864.770000000004</v>
      </c>
      <c r="H246" s="60">
        <f t="shared" si="35"/>
        <v>41864.770000000004</v>
      </c>
      <c r="I246" s="60">
        <f t="shared" si="35"/>
        <v>41864.770000000004</v>
      </c>
      <c r="J246" s="240">
        <f t="shared" si="27"/>
        <v>100</v>
      </c>
      <c r="K246" s="240">
        <f t="shared" si="28"/>
        <v>100</v>
      </c>
    </row>
    <row r="247" spans="1:11" x14ac:dyDescent="0.25">
      <c r="A247" s="6"/>
      <c r="B247" s="6"/>
      <c r="C247" s="6" t="s">
        <v>478</v>
      </c>
      <c r="D247" s="6"/>
      <c r="E247" s="3" t="s">
        <v>479</v>
      </c>
      <c r="F247" s="59">
        <f>F248</f>
        <v>41864.770000000004</v>
      </c>
      <c r="G247" s="59">
        <f t="shared" si="35"/>
        <v>41864.770000000004</v>
      </c>
      <c r="H247" s="59">
        <f t="shared" si="35"/>
        <v>41864.770000000004</v>
      </c>
      <c r="I247" s="59">
        <f t="shared" si="35"/>
        <v>41864.770000000004</v>
      </c>
      <c r="J247" s="241">
        <f t="shared" si="27"/>
        <v>100</v>
      </c>
      <c r="K247" s="241">
        <f t="shared" si="28"/>
        <v>100</v>
      </c>
    </row>
    <row r="248" spans="1:11" x14ac:dyDescent="0.25">
      <c r="A248" s="6"/>
      <c r="B248" s="6"/>
      <c r="C248" s="6"/>
      <c r="D248" s="6" t="s">
        <v>269</v>
      </c>
      <c r="E248" s="3" t="s">
        <v>270</v>
      </c>
      <c r="F248" s="59">
        <f>F249+F250+F251</f>
        <v>41864.770000000004</v>
      </c>
      <c r="G248" s="59">
        <f>G249+G250+G251</f>
        <v>41864.770000000004</v>
      </c>
      <c r="H248" s="59">
        <f>H249+H250+H251</f>
        <v>41864.770000000004</v>
      </c>
      <c r="I248" s="59">
        <f>I249+I250+I251</f>
        <v>41864.770000000004</v>
      </c>
      <c r="J248" s="241">
        <f t="shared" si="27"/>
        <v>100</v>
      </c>
      <c r="K248" s="241">
        <f t="shared" si="28"/>
        <v>100</v>
      </c>
    </row>
    <row r="249" spans="1:11" x14ac:dyDescent="0.25">
      <c r="A249" s="6"/>
      <c r="B249" s="6"/>
      <c r="C249" s="6"/>
      <c r="D249" s="6"/>
      <c r="E249" s="3" t="s">
        <v>182</v>
      </c>
      <c r="F249" s="59">
        <v>39572.673840000003</v>
      </c>
      <c r="G249" s="59">
        <v>39572.673840000003</v>
      </c>
      <c r="H249" s="59">
        <v>39572.673840000003</v>
      </c>
      <c r="I249" s="59">
        <v>39572.673840000003</v>
      </c>
      <c r="J249" s="241">
        <f t="shared" si="27"/>
        <v>100</v>
      </c>
      <c r="K249" s="241">
        <f t="shared" si="28"/>
        <v>100</v>
      </c>
    </row>
    <row r="250" spans="1:11" x14ac:dyDescent="0.25">
      <c r="A250" s="6"/>
      <c r="B250" s="6"/>
      <c r="C250" s="6"/>
      <c r="D250" s="6"/>
      <c r="E250" s="3" t="s">
        <v>180</v>
      </c>
      <c r="F250" s="59">
        <v>2082.7723099999998</v>
      </c>
      <c r="G250" s="59">
        <v>2082.7723099999998</v>
      </c>
      <c r="H250" s="59">
        <v>2082.7723099999998</v>
      </c>
      <c r="I250" s="59">
        <v>2082.7723099999998</v>
      </c>
      <c r="J250" s="241">
        <f t="shared" si="27"/>
        <v>100</v>
      </c>
      <c r="K250" s="241">
        <f t="shared" si="28"/>
        <v>100</v>
      </c>
    </row>
    <row r="251" spans="1:11" x14ac:dyDescent="0.25">
      <c r="A251" s="6"/>
      <c r="B251" s="6"/>
      <c r="C251" s="6"/>
      <c r="D251" s="6"/>
      <c r="E251" s="3" t="s">
        <v>145</v>
      </c>
      <c r="F251" s="59">
        <v>209.32384999999999</v>
      </c>
      <c r="G251" s="59">
        <v>209.32384999999999</v>
      </c>
      <c r="H251" s="59">
        <v>209.32384999999999</v>
      </c>
      <c r="I251" s="59">
        <v>209.32384999999999</v>
      </c>
      <c r="J251" s="241">
        <f t="shared" si="27"/>
        <v>100</v>
      </c>
      <c r="K251" s="241">
        <f t="shared" si="28"/>
        <v>100</v>
      </c>
    </row>
    <row r="252" spans="1:11" ht="26.25" x14ac:dyDescent="0.25">
      <c r="A252" s="26"/>
      <c r="B252" s="26"/>
      <c r="C252" s="26" t="s">
        <v>334</v>
      </c>
      <c r="D252" s="26"/>
      <c r="E252" s="27" t="s">
        <v>335</v>
      </c>
      <c r="F252" s="63">
        <f>F253+F264</f>
        <v>5484.3124499999994</v>
      </c>
      <c r="G252" s="63">
        <f>G253+G264</f>
        <v>5484.3124499999994</v>
      </c>
      <c r="H252" s="63">
        <f>H253+H264</f>
        <v>3130.0544600000003</v>
      </c>
      <c r="I252" s="63">
        <f>I253+I264</f>
        <v>3130.0544600000003</v>
      </c>
      <c r="J252" s="239">
        <f t="shared" si="27"/>
        <v>57.072868997462031</v>
      </c>
      <c r="K252" s="239">
        <f t="shared" si="28"/>
        <v>100</v>
      </c>
    </row>
    <row r="253" spans="1:11" ht="26.25" x14ac:dyDescent="0.25">
      <c r="A253" s="28"/>
      <c r="B253" s="28"/>
      <c r="C253" s="28" t="s">
        <v>336</v>
      </c>
      <c r="D253" s="28"/>
      <c r="E253" s="49" t="s">
        <v>503</v>
      </c>
      <c r="F253" s="60">
        <f>F254+F256</f>
        <v>4642.9124499999998</v>
      </c>
      <c r="G253" s="60">
        <f>G254+G256+G260</f>
        <v>4642.9124499999998</v>
      </c>
      <c r="H253" s="60">
        <f>H254+H256+H260</f>
        <v>3130.0544600000003</v>
      </c>
      <c r="I253" s="60">
        <f>I254+I256+I260</f>
        <v>3130.0544600000003</v>
      </c>
      <c r="J253" s="240">
        <f t="shared" si="27"/>
        <v>67.415754522788831</v>
      </c>
      <c r="K253" s="240">
        <f t="shared" si="28"/>
        <v>100</v>
      </c>
    </row>
    <row r="254" spans="1:11" ht="26.25" x14ac:dyDescent="0.25">
      <c r="A254" s="77"/>
      <c r="B254" s="77"/>
      <c r="C254" s="6" t="s">
        <v>337</v>
      </c>
      <c r="D254" s="6"/>
      <c r="E254" s="9" t="s">
        <v>706</v>
      </c>
      <c r="F254" s="59">
        <f>F255</f>
        <v>1663.8</v>
      </c>
      <c r="G254" s="59">
        <f>G255</f>
        <v>1663.8</v>
      </c>
      <c r="H254" s="59">
        <f>H255</f>
        <v>150.94201000000001</v>
      </c>
      <c r="I254" s="59">
        <f>I255</f>
        <v>150.94201000000001</v>
      </c>
      <c r="J254" s="241">
        <f t="shared" si="27"/>
        <v>9.0721246544055774</v>
      </c>
      <c r="K254" s="241">
        <f t="shared" si="28"/>
        <v>100</v>
      </c>
    </row>
    <row r="255" spans="1:11" x14ac:dyDescent="0.25">
      <c r="A255" s="77"/>
      <c r="B255" s="77"/>
      <c r="C255" s="6"/>
      <c r="D255" s="6" t="s">
        <v>269</v>
      </c>
      <c r="E255" s="3" t="s">
        <v>270</v>
      </c>
      <c r="F255" s="59">
        <v>1663.8</v>
      </c>
      <c r="G255" s="59">
        <v>1663.8</v>
      </c>
      <c r="H255" s="59">
        <v>150.94201000000001</v>
      </c>
      <c r="I255" s="59">
        <v>150.94201000000001</v>
      </c>
      <c r="J255" s="241">
        <f t="shared" si="27"/>
        <v>9.0721246544055774</v>
      </c>
      <c r="K255" s="241">
        <f t="shared" si="28"/>
        <v>100</v>
      </c>
    </row>
    <row r="256" spans="1:11" ht="26.25" x14ac:dyDescent="0.25">
      <c r="A256" s="77"/>
      <c r="B256" s="77"/>
      <c r="C256" s="6" t="s">
        <v>702</v>
      </c>
      <c r="D256" s="6"/>
      <c r="E256" s="3" t="s">
        <v>703</v>
      </c>
      <c r="F256" s="59">
        <f>F257</f>
        <v>2979.1124500000001</v>
      </c>
      <c r="G256" s="59">
        <v>0</v>
      </c>
      <c r="H256" s="59">
        <f>H257</f>
        <v>0</v>
      </c>
      <c r="I256" s="59">
        <f>I257</f>
        <v>0</v>
      </c>
      <c r="J256" s="241"/>
      <c r="K256" s="241"/>
    </row>
    <row r="257" spans="1:11" x14ac:dyDescent="0.25">
      <c r="A257" s="77"/>
      <c r="B257" s="77"/>
      <c r="C257" s="6"/>
      <c r="D257" s="6" t="s">
        <v>269</v>
      </c>
      <c r="E257" s="3" t="s">
        <v>270</v>
      </c>
      <c r="F257" s="59">
        <f>F258+F259</f>
        <v>2979.1124500000001</v>
      </c>
      <c r="G257" s="59">
        <v>0</v>
      </c>
      <c r="H257" s="59">
        <f>H258+H259</f>
        <v>0</v>
      </c>
      <c r="I257" s="59">
        <f>I258+I259</f>
        <v>0</v>
      </c>
      <c r="J257" s="241"/>
      <c r="K257" s="241"/>
    </row>
    <row r="258" spans="1:11" x14ac:dyDescent="0.25">
      <c r="A258" s="77"/>
      <c r="B258" s="77"/>
      <c r="C258" s="6"/>
      <c r="D258" s="6"/>
      <c r="E258" s="3" t="s">
        <v>180</v>
      </c>
      <c r="F258" s="59">
        <v>2681.2012</v>
      </c>
      <c r="G258" s="59">
        <v>0</v>
      </c>
      <c r="H258" s="59">
        <v>0</v>
      </c>
      <c r="I258" s="59">
        <v>0</v>
      </c>
      <c r="J258" s="241"/>
      <c r="K258" s="241"/>
    </row>
    <row r="259" spans="1:11" x14ac:dyDescent="0.25">
      <c r="A259" s="77"/>
      <c r="B259" s="77"/>
      <c r="C259" s="6"/>
      <c r="D259" s="6"/>
      <c r="E259" s="3" t="s">
        <v>145</v>
      </c>
      <c r="F259" s="59">
        <v>297.91125</v>
      </c>
      <c r="G259" s="59">
        <v>0</v>
      </c>
      <c r="H259" s="59">
        <v>0</v>
      </c>
      <c r="I259" s="59">
        <v>0</v>
      </c>
      <c r="J259" s="241"/>
      <c r="K259" s="241"/>
    </row>
    <row r="260" spans="1:11" ht="26.25" x14ac:dyDescent="0.25">
      <c r="A260" s="77"/>
      <c r="B260" s="77"/>
      <c r="C260" s="6" t="s">
        <v>1106</v>
      </c>
      <c r="D260" s="6"/>
      <c r="E260" s="3" t="s">
        <v>703</v>
      </c>
      <c r="F260" s="59">
        <v>0</v>
      </c>
      <c r="G260" s="59">
        <f>G261</f>
        <v>2979.1124500000001</v>
      </c>
      <c r="H260" s="59">
        <f t="shared" ref="H260:I260" si="36">H261</f>
        <v>2979.1124500000001</v>
      </c>
      <c r="I260" s="59">
        <f t="shared" si="36"/>
        <v>2979.1124500000001</v>
      </c>
      <c r="J260" s="241">
        <f t="shared" si="27"/>
        <v>100</v>
      </c>
      <c r="K260" s="241">
        <f t="shared" si="28"/>
        <v>100</v>
      </c>
    </row>
    <row r="261" spans="1:11" x14ac:dyDescent="0.25">
      <c r="A261" s="77"/>
      <c r="B261" s="77"/>
      <c r="C261" s="6"/>
      <c r="D261" s="6" t="s">
        <v>269</v>
      </c>
      <c r="E261" s="3" t="s">
        <v>270</v>
      </c>
      <c r="F261" s="59">
        <v>0</v>
      </c>
      <c r="G261" s="59">
        <f>G262+G263</f>
        <v>2979.1124500000001</v>
      </c>
      <c r="H261" s="59">
        <f t="shared" ref="H261:I261" si="37">H262+H263</f>
        <v>2979.1124500000001</v>
      </c>
      <c r="I261" s="59">
        <f t="shared" si="37"/>
        <v>2979.1124500000001</v>
      </c>
      <c r="J261" s="241">
        <f t="shared" si="27"/>
        <v>100</v>
      </c>
      <c r="K261" s="241">
        <f t="shared" si="28"/>
        <v>100</v>
      </c>
    </row>
    <row r="262" spans="1:11" x14ac:dyDescent="0.25">
      <c r="A262" s="77"/>
      <c r="B262" s="77"/>
      <c r="C262" s="6"/>
      <c r="D262" s="6"/>
      <c r="E262" s="3" t="s">
        <v>180</v>
      </c>
      <c r="F262" s="59">
        <v>0</v>
      </c>
      <c r="G262" s="59">
        <v>2681.2012</v>
      </c>
      <c r="H262" s="59">
        <v>2681.2012</v>
      </c>
      <c r="I262" s="59">
        <v>2681.2012</v>
      </c>
      <c r="J262" s="241">
        <f t="shared" si="27"/>
        <v>100</v>
      </c>
      <c r="K262" s="241">
        <f t="shared" si="28"/>
        <v>100</v>
      </c>
    </row>
    <row r="263" spans="1:11" x14ac:dyDescent="0.25">
      <c r="A263" s="77"/>
      <c r="B263" s="77"/>
      <c r="C263" s="6"/>
      <c r="D263" s="6"/>
      <c r="E263" s="3" t="s">
        <v>145</v>
      </c>
      <c r="F263" s="59">
        <v>0</v>
      </c>
      <c r="G263" s="59">
        <v>297.91125</v>
      </c>
      <c r="H263" s="59">
        <v>297.91125</v>
      </c>
      <c r="I263" s="59">
        <v>297.91125</v>
      </c>
      <c r="J263" s="241">
        <f t="shared" ref="J263:J326" si="38">I263/G263*100</f>
        <v>100</v>
      </c>
      <c r="K263" s="241">
        <f t="shared" ref="K263:K326" si="39">I263/H263*100</f>
        <v>100</v>
      </c>
    </row>
    <row r="264" spans="1:11" ht="26.25" x14ac:dyDescent="0.25">
      <c r="A264" s="28"/>
      <c r="B264" s="28"/>
      <c r="C264" s="28" t="s">
        <v>480</v>
      </c>
      <c r="D264" s="28"/>
      <c r="E264" s="49" t="s">
        <v>463</v>
      </c>
      <c r="F264" s="60">
        <f>F265+F267</f>
        <v>841.4</v>
      </c>
      <c r="G264" s="60">
        <f>G265+G267</f>
        <v>841.4</v>
      </c>
      <c r="H264" s="60">
        <f>H265+H267</f>
        <v>0</v>
      </c>
      <c r="I264" s="60">
        <f>I265+I267</f>
        <v>0</v>
      </c>
      <c r="J264" s="240">
        <f t="shared" si="38"/>
        <v>0</v>
      </c>
      <c r="K264" s="240"/>
    </row>
    <row r="265" spans="1:11" x14ac:dyDescent="0.25">
      <c r="A265" s="77"/>
      <c r="B265" s="77"/>
      <c r="C265" s="6" t="s">
        <v>481</v>
      </c>
      <c r="D265" s="6"/>
      <c r="E265" s="9" t="s">
        <v>464</v>
      </c>
      <c r="F265" s="59">
        <f>F266</f>
        <v>361.7</v>
      </c>
      <c r="G265" s="59">
        <f>G266</f>
        <v>361.7</v>
      </c>
      <c r="H265" s="59">
        <f>H266</f>
        <v>0</v>
      </c>
      <c r="I265" s="59">
        <f>I266</f>
        <v>0</v>
      </c>
      <c r="J265" s="241">
        <f t="shared" si="38"/>
        <v>0</v>
      </c>
      <c r="K265" s="241"/>
    </row>
    <row r="266" spans="1:11" x14ac:dyDescent="0.25">
      <c r="A266" s="77"/>
      <c r="B266" s="77"/>
      <c r="C266" s="6"/>
      <c r="D266" s="6" t="s">
        <v>269</v>
      </c>
      <c r="E266" s="3" t="s">
        <v>270</v>
      </c>
      <c r="F266" s="59">
        <v>361.7</v>
      </c>
      <c r="G266" s="59">
        <v>361.7</v>
      </c>
      <c r="H266" s="59">
        <v>0</v>
      </c>
      <c r="I266" s="59">
        <v>0</v>
      </c>
      <c r="J266" s="241">
        <f t="shared" si="38"/>
        <v>0</v>
      </c>
      <c r="K266" s="241"/>
    </row>
    <row r="267" spans="1:11" ht="26.25" x14ac:dyDescent="0.25">
      <c r="A267" s="77"/>
      <c r="B267" s="77"/>
      <c r="C267" s="6" t="s">
        <v>482</v>
      </c>
      <c r="D267" s="6"/>
      <c r="E267" s="9" t="s">
        <v>465</v>
      </c>
      <c r="F267" s="59">
        <f>F268</f>
        <v>479.7</v>
      </c>
      <c r="G267" s="59">
        <f>G268</f>
        <v>479.7</v>
      </c>
      <c r="H267" s="59">
        <f>H268</f>
        <v>0</v>
      </c>
      <c r="I267" s="59">
        <f>I268</f>
        <v>0</v>
      </c>
      <c r="J267" s="241">
        <f t="shared" si="38"/>
        <v>0</v>
      </c>
      <c r="K267" s="241"/>
    </row>
    <row r="268" spans="1:11" x14ac:dyDescent="0.25">
      <c r="A268" s="77"/>
      <c r="B268" s="77"/>
      <c r="C268" s="6"/>
      <c r="D268" s="6" t="s">
        <v>269</v>
      </c>
      <c r="E268" s="3" t="s">
        <v>270</v>
      </c>
      <c r="F268" s="59">
        <v>479.7</v>
      </c>
      <c r="G268" s="59">
        <v>479.7</v>
      </c>
      <c r="H268" s="59">
        <v>0</v>
      </c>
      <c r="I268" s="59">
        <v>0</v>
      </c>
      <c r="J268" s="241">
        <f t="shared" si="38"/>
        <v>0</v>
      </c>
      <c r="K268" s="241"/>
    </row>
    <row r="269" spans="1:11" x14ac:dyDescent="0.25">
      <c r="A269" s="77"/>
      <c r="B269" s="15" t="s">
        <v>551</v>
      </c>
      <c r="C269" s="101"/>
      <c r="D269" s="57"/>
      <c r="E269" s="81" t="s">
        <v>552</v>
      </c>
      <c r="F269" s="62">
        <f>F270+F298</f>
        <v>13634.822400000001</v>
      </c>
      <c r="G269" s="62">
        <f>G270+G298</f>
        <v>13951.331109999999</v>
      </c>
      <c r="H269" s="62">
        <f>H270+H298</f>
        <v>3296.0316600000001</v>
      </c>
      <c r="I269" s="62">
        <f>I270+I298</f>
        <v>3275.0856100000001</v>
      </c>
      <c r="J269" s="242">
        <f t="shared" si="38"/>
        <v>23.475076207262351</v>
      </c>
      <c r="K269" s="242">
        <f t="shared" si="39"/>
        <v>99.364507014474484</v>
      </c>
    </row>
    <row r="270" spans="1:11" x14ac:dyDescent="0.25">
      <c r="A270" s="77"/>
      <c r="B270" s="15"/>
      <c r="C270" s="87" t="s">
        <v>3</v>
      </c>
      <c r="D270" s="86"/>
      <c r="E270" s="102" t="s">
        <v>4</v>
      </c>
      <c r="F270" s="62">
        <f>F271+F279+F286</f>
        <v>10964.022400000002</v>
      </c>
      <c r="G270" s="62">
        <f>G271+G279+G286</f>
        <v>11280.53111</v>
      </c>
      <c r="H270" s="62">
        <f>H271+H279+H286</f>
        <v>1573.366</v>
      </c>
      <c r="I270" s="62">
        <f>I271+I279+I286</f>
        <v>1572.93083</v>
      </c>
      <c r="J270" s="242">
        <f t="shared" si="38"/>
        <v>13.943765720442217</v>
      </c>
      <c r="K270" s="242">
        <f t="shared" si="39"/>
        <v>99.972341464096729</v>
      </c>
    </row>
    <row r="271" spans="1:11" s="41" customFormat="1" ht="25.5" x14ac:dyDescent="0.25">
      <c r="A271" s="90"/>
      <c r="B271" s="90"/>
      <c r="C271" s="91" t="s">
        <v>191</v>
      </c>
      <c r="D271" s="90"/>
      <c r="E271" s="92" t="s">
        <v>192</v>
      </c>
      <c r="F271" s="93">
        <f>F272+F276</f>
        <v>5002.8</v>
      </c>
      <c r="G271" s="93">
        <f>G272+G276</f>
        <v>5319.3087100000002</v>
      </c>
      <c r="H271" s="93">
        <f>H272+H276</f>
        <v>1166.866</v>
      </c>
      <c r="I271" s="93">
        <f>I272+I276</f>
        <v>1166.43083</v>
      </c>
      <c r="J271" s="238">
        <f t="shared" si="38"/>
        <v>21.928240934901481</v>
      </c>
      <c r="K271" s="238">
        <f t="shared" si="39"/>
        <v>99.962706086217267</v>
      </c>
    </row>
    <row r="272" spans="1:11" ht="26.25" x14ac:dyDescent="0.25">
      <c r="A272" s="28"/>
      <c r="B272" s="28"/>
      <c r="C272" s="28" t="s">
        <v>193</v>
      </c>
      <c r="D272" s="28"/>
      <c r="E272" s="29" t="s">
        <v>772</v>
      </c>
      <c r="F272" s="60">
        <f t="shared" ref="F272:I273" si="40">F273</f>
        <v>1121.9000000000001</v>
      </c>
      <c r="G272" s="60">
        <f t="shared" si="40"/>
        <v>1438.4087099999999</v>
      </c>
      <c r="H272" s="60">
        <f t="shared" si="40"/>
        <v>1166.866</v>
      </c>
      <c r="I272" s="60">
        <f t="shared" si="40"/>
        <v>1166.43083</v>
      </c>
      <c r="J272" s="240">
        <f t="shared" si="38"/>
        <v>81.091752426888462</v>
      </c>
      <c r="K272" s="240">
        <f t="shared" si="39"/>
        <v>99.962706086217267</v>
      </c>
    </row>
    <row r="273" spans="1:11" ht="38.25" x14ac:dyDescent="0.25">
      <c r="A273" s="77"/>
      <c r="B273" s="77"/>
      <c r="C273" s="6" t="s">
        <v>194</v>
      </c>
      <c r="D273" s="6"/>
      <c r="E273" s="21" t="s">
        <v>491</v>
      </c>
      <c r="F273" s="59">
        <f t="shared" si="40"/>
        <v>1121.9000000000001</v>
      </c>
      <c r="G273" s="59">
        <f>G274+G275</f>
        <v>1438.4087099999999</v>
      </c>
      <c r="H273" s="59">
        <f>H274+H275</f>
        <v>1166.866</v>
      </c>
      <c r="I273" s="59">
        <f>I274+I275</f>
        <v>1166.43083</v>
      </c>
      <c r="J273" s="241">
        <f t="shared" si="38"/>
        <v>81.091752426888462</v>
      </c>
      <c r="K273" s="241">
        <f t="shared" si="39"/>
        <v>99.962706086217267</v>
      </c>
    </row>
    <row r="274" spans="1:11" x14ac:dyDescent="0.25">
      <c r="A274" s="77"/>
      <c r="B274" s="77"/>
      <c r="C274" s="6"/>
      <c r="D274" s="6" t="s">
        <v>269</v>
      </c>
      <c r="E274" s="3" t="s">
        <v>270</v>
      </c>
      <c r="F274" s="59">
        <f>864.2+257.7</f>
        <v>1121.9000000000001</v>
      </c>
      <c r="G274" s="59">
        <v>1221.5427099999999</v>
      </c>
      <c r="H274" s="59">
        <v>950</v>
      </c>
      <c r="I274" s="59">
        <v>949.56483000000003</v>
      </c>
      <c r="J274" s="241">
        <f t="shared" si="38"/>
        <v>77.7348857495126</v>
      </c>
      <c r="K274" s="241">
        <f t="shared" si="39"/>
        <v>99.954192631578948</v>
      </c>
    </row>
    <row r="275" spans="1:11" x14ac:dyDescent="0.25">
      <c r="A275" s="77"/>
      <c r="B275" s="77"/>
      <c r="C275" s="6"/>
      <c r="D275" s="6" t="s">
        <v>386</v>
      </c>
      <c r="E275" s="7" t="s">
        <v>387</v>
      </c>
      <c r="F275" s="59">
        <v>0</v>
      </c>
      <c r="G275" s="59">
        <v>216.86600000000001</v>
      </c>
      <c r="H275" s="59">
        <v>216.86600000000001</v>
      </c>
      <c r="I275" s="59">
        <v>216.86600000000001</v>
      </c>
      <c r="J275" s="241">
        <f t="shared" si="38"/>
        <v>100</v>
      </c>
      <c r="K275" s="241">
        <f t="shared" si="39"/>
        <v>100</v>
      </c>
    </row>
    <row r="276" spans="1:11" ht="26.25" x14ac:dyDescent="0.25">
      <c r="A276" s="131"/>
      <c r="B276" s="131"/>
      <c r="C276" s="28" t="s">
        <v>493</v>
      </c>
      <c r="D276" s="28"/>
      <c r="E276" s="29" t="s">
        <v>495</v>
      </c>
      <c r="F276" s="60">
        <f t="shared" ref="F276:I277" si="41">F277</f>
        <v>3880.9</v>
      </c>
      <c r="G276" s="60">
        <f t="shared" si="41"/>
        <v>3880.9</v>
      </c>
      <c r="H276" s="60">
        <f t="shared" si="41"/>
        <v>0</v>
      </c>
      <c r="I276" s="60">
        <f t="shared" si="41"/>
        <v>0</v>
      </c>
      <c r="J276" s="240">
        <f t="shared" si="38"/>
        <v>0</v>
      </c>
      <c r="K276" s="240"/>
    </row>
    <row r="277" spans="1:11" x14ac:dyDescent="0.25">
      <c r="A277" s="77"/>
      <c r="B277" s="77"/>
      <c r="C277" s="6" t="s">
        <v>494</v>
      </c>
      <c r="D277" s="6"/>
      <c r="E277" s="11" t="s">
        <v>610</v>
      </c>
      <c r="F277" s="59">
        <f t="shared" si="41"/>
        <v>3880.9</v>
      </c>
      <c r="G277" s="59">
        <f t="shared" si="41"/>
        <v>3880.9</v>
      </c>
      <c r="H277" s="59">
        <f t="shared" si="41"/>
        <v>0</v>
      </c>
      <c r="I277" s="59">
        <f t="shared" si="41"/>
        <v>0</v>
      </c>
      <c r="J277" s="241">
        <f t="shared" si="38"/>
        <v>0</v>
      </c>
      <c r="K277" s="241"/>
    </row>
    <row r="278" spans="1:11" ht="26.25" x14ac:dyDescent="0.25">
      <c r="A278" s="77"/>
      <c r="B278" s="77"/>
      <c r="C278" s="6"/>
      <c r="D278" s="6" t="s">
        <v>285</v>
      </c>
      <c r="E278" s="3" t="s">
        <v>286</v>
      </c>
      <c r="F278" s="67">
        <v>3880.9</v>
      </c>
      <c r="G278" s="67">
        <v>3880.9</v>
      </c>
      <c r="H278" s="67">
        <v>0</v>
      </c>
      <c r="I278" s="67">
        <v>0</v>
      </c>
      <c r="J278" s="243">
        <f t="shared" si="38"/>
        <v>0</v>
      </c>
      <c r="K278" s="243"/>
    </row>
    <row r="279" spans="1:11" ht="25.5" x14ac:dyDescent="0.25">
      <c r="A279" s="90"/>
      <c r="B279" s="90"/>
      <c r="C279" s="91" t="s">
        <v>271</v>
      </c>
      <c r="D279" s="90"/>
      <c r="E279" s="92" t="s">
        <v>272</v>
      </c>
      <c r="F279" s="93">
        <f>F280</f>
        <v>43.5</v>
      </c>
      <c r="G279" s="93">
        <f t="shared" ref="G279:I280" si="42">G280</f>
        <v>43.5</v>
      </c>
      <c r="H279" s="93">
        <f t="shared" si="42"/>
        <v>13.5</v>
      </c>
      <c r="I279" s="93">
        <f t="shared" si="42"/>
        <v>13.5</v>
      </c>
      <c r="J279" s="238">
        <f t="shared" si="38"/>
        <v>31.03448275862069</v>
      </c>
      <c r="K279" s="238">
        <f t="shared" si="39"/>
        <v>100</v>
      </c>
    </row>
    <row r="280" spans="1:11" ht="26.25" x14ac:dyDescent="0.25">
      <c r="A280" s="26"/>
      <c r="B280" s="26"/>
      <c r="C280" s="26" t="s">
        <v>423</v>
      </c>
      <c r="D280" s="26"/>
      <c r="E280" s="45" t="s">
        <v>424</v>
      </c>
      <c r="F280" s="63">
        <f>F281</f>
        <v>43.5</v>
      </c>
      <c r="G280" s="63">
        <f t="shared" si="42"/>
        <v>43.5</v>
      </c>
      <c r="H280" s="63">
        <f t="shared" si="42"/>
        <v>13.5</v>
      </c>
      <c r="I280" s="63">
        <f t="shared" si="42"/>
        <v>13.5</v>
      </c>
      <c r="J280" s="239">
        <f t="shared" si="38"/>
        <v>31.03448275862069</v>
      </c>
      <c r="K280" s="239">
        <f t="shared" si="39"/>
        <v>100</v>
      </c>
    </row>
    <row r="281" spans="1:11" ht="26.25" x14ac:dyDescent="0.25">
      <c r="A281" s="28"/>
      <c r="B281" s="28"/>
      <c r="C281" s="28" t="s">
        <v>471</v>
      </c>
      <c r="D281" s="31"/>
      <c r="E281" s="18" t="s">
        <v>466</v>
      </c>
      <c r="F281" s="60">
        <f>F282+F284</f>
        <v>43.5</v>
      </c>
      <c r="G281" s="60">
        <f>G282+G284</f>
        <v>43.5</v>
      </c>
      <c r="H281" s="60">
        <f>H282+H284</f>
        <v>13.5</v>
      </c>
      <c r="I281" s="60">
        <f>I282+I284</f>
        <v>13.5</v>
      </c>
      <c r="J281" s="240">
        <f t="shared" si="38"/>
        <v>31.03448275862069</v>
      </c>
      <c r="K281" s="240">
        <f t="shared" si="39"/>
        <v>100</v>
      </c>
    </row>
    <row r="282" spans="1:11" x14ac:dyDescent="0.25">
      <c r="A282" s="10"/>
      <c r="B282" s="10"/>
      <c r="C282" s="6" t="s">
        <v>472</v>
      </c>
      <c r="D282" s="6"/>
      <c r="E282" s="17" t="s">
        <v>467</v>
      </c>
      <c r="F282" s="59">
        <f>F283</f>
        <v>13.5</v>
      </c>
      <c r="G282" s="59">
        <f>G283</f>
        <v>13.5</v>
      </c>
      <c r="H282" s="59">
        <f>H283</f>
        <v>13.5</v>
      </c>
      <c r="I282" s="59">
        <f>I283</f>
        <v>13.5</v>
      </c>
      <c r="J282" s="241">
        <f t="shared" si="38"/>
        <v>100</v>
      </c>
      <c r="K282" s="241">
        <f t="shared" si="39"/>
        <v>100</v>
      </c>
    </row>
    <row r="283" spans="1:11" x14ac:dyDescent="0.25">
      <c r="A283" s="10"/>
      <c r="B283" s="10"/>
      <c r="C283" s="6"/>
      <c r="D283" s="6" t="s">
        <v>269</v>
      </c>
      <c r="E283" s="3" t="s">
        <v>270</v>
      </c>
      <c r="F283" s="59">
        <v>13.5</v>
      </c>
      <c r="G283" s="59">
        <v>13.5</v>
      </c>
      <c r="H283" s="59">
        <v>13.5</v>
      </c>
      <c r="I283" s="59">
        <v>13.5</v>
      </c>
      <c r="J283" s="241">
        <f t="shared" si="38"/>
        <v>100</v>
      </c>
      <c r="K283" s="241">
        <f t="shared" si="39"/>
        <v>100</v>
      </c>
    </row>
    <row r="284" spans="1:11" x14ac:dyDescent="0.25">
      <c r="A284" s="10"/>
      <c r="B284" s="10"/>
      <c r="C284" s="6" t="s">
        <v>473</v>
      </c>
      <c r="D284" s="6"/>
      <c r="E284" s="17" t="s">
        <v>628</v>
      </c>
      <c r="F284" s="59">
        <f>F285</f>
        <v>30</v>
      </c>
      <c r="G284" s="59">
        <f>G285</f>
        <v>30</v>
      </c>
      <c r="H284" s="59">
        <f>H285</f>
        <v>0</v>
      </c>
      <c r="I284" s="59">
        <f>I285</f>
        <v>0</v>
      </c>
      <c r="J284" s="241">
        <f t="shared" si="38"/>
        <v>0</v>
      </c>
      <c r="K284" s="241"/>
    </row>
    <row r="285" spans="1:11" x14ac:dyDescent="0.25">
      <c r="A285" s="10"/>
      <c r="B285" s="10"/>
      <c r="C285" s="6"/>
      <c r="D285" s="6" t="s">
        <v>269</v>
      </c>
      <c r="E285" s="3" t="s">
        <v>270</v>
      </c>
      <c r="F285" s="59">
        <v>30</v>
      </c>
      <c r="G285" s="59">
        <v>30</v>
      </c>
      <c r="H285" s="59">
        <v>0</v>
      </c>
      <c r="I285" s="59">
        <v>0</v>
      </c>
      <c r="J285" s="241">
        <f t="shared" si="38"/>
        <v>0</v>
      </c>
      <c r="K285" s="241"/>
    </row>
    <row r="286" spans="1:11" ht="38.25" x14ac:dyDescent="0.25">
      <c r="A286" s="90"/>
      <c r="B286" s="90"/>
      <c r="C286" s="91" t="s">
        <v>360</v>
      </c>
      <c r="D286" s="90"/>
      <c r="E286" s="92" t="s">
        <v>553</v>
      </c>
      <c r="F286" s="93">
        <f>F287+F294</f>
        <v>5917.7224000000006</v>
      </c>
      <c r="G286" s="93">
        <f>G287+G294</f>
        <v>5917.7224000000006</v>
      </c>
      <c r="H286" s="93">
        <f>H287+H294</f>
        <v>393</v>
      </c>
      <c r="I286" s="93">
        <f>I287+I294</f>
        <v>393</v>
      </c>
      <c r="J286" s="238">
        <f t="shared" si="38"/>
        <v>6.6410685300141825</v>
      </c>
      <c r="K286" s="238">
        <f t="shared" si="39"/>
        <v>100</v>
      </c>
    </row>
    <row r="287" spans="1:11" x14ac:dyDescent="0.25">
      <c r="A287" s="28"/>
      <c r="B287" s="28"/>
      <c r="C287" s="28" t="s">
        <v>361</v>
      </c>
      <c r="D287" s="31"/>
      <c r="E287" s="29" t="s">
        <v>362</v>
      </c>
      <c r="F287" s="60">
        <f>F288+F290</f>
        <v>5717.7224000000006</v>
      </c>
      <c r="G287" s="60">
        <f>G288+G290</f>
        <v>5717.7224000000006</v>
      </c>
      <c r="H287" s="60">
        <f>H288+H290</f>
        <v>193</v>
      </c>
      <c r="I287" s="60">
        <f>I288+I290</f>
        <v>193</v>
      </c>
      <c r="J287" s="240">
        <f t="shared" si="38"/>
        <v>3.3754699248777795</v>
      </c>
      <c r="K287" s="240">
        <f t="shared" si="39"/>
        <v>100</v>
      </c>
    </row>
    <row r="288" spans="1:11" x14ac:dyDescent="0.25">
      <c r="A288" s="6"/>
      <c r="B288" s="6"/>
      <c r="C288" s="6" t="s">
        <v>363</v>
      </c>
      <c r="D288" s="6"/>
      <c r="E288" s="3" t="s">
        <v>364</v>
      </c>
      <c r="F288" s="59">
        <f>F289</f>
        <v>300</v>
      </c>
      <c r="G288" s="59">
        <f>G289</f>
        <v>300</v>
      </c>
      <c r="H288" s="59">
        <f>H289</f>
        <v>193</v>
      </c>
      <c r="I288" s="59">
        <f>I289</f>
        <v>193</v>
      </c>
      <c r="J288" s="241">
        <f t="shared" si="38"/>
        <v>64.333333333333329</v>
      </c>
      <c r="K288" s="241">
        <f t="shared" si="39"/>
        <v>100</v>
      </c>
    </row>
    <row r="289" spans="1:11" x14ac:dyDescent="0.25">
      <c r="A289" s="6"/>
      <c r="B289" s="6"/>
      <c r="C289" s="6"/>
      <c r="D289" s="6" t="s">
        <v>269</v>
      </c>
      <c r="E289" s="3" t="s">
        <v>270</v>
      </c>
      <c r="F289" s="59">
        <v>300</v>
      </c>
      <c r="G289" s="59">
        <v>300</v>
      </c>
      <c r="H289" s="59">
        <v>193</v>
      </c>
      <c r="I289" s="59">
        <v>193</v>
      </c>
      <c r="J289" s="241">
        <f t="shared" si="38"/>
        <v>64.333333333333329</v>
      </c>
      <c r="K289" s="241">
        <f t="shared" si="39"/>
        <v>100</v>
      </c>
    </row>
    <row r="290" spans="1:11" ht="25.5" x14ac:dyDescent="0.25">
      <c r="A290" s="6"/>
      <c r="B290" s="6"/>
      <c r="C290" s="6" t="s">
        <v>366</v>
      </c>
      <c r="D290" s="6"/>
      <c r="E290" s="1" t="s">
        <v>452</v>
      </c>
      <c r="F290" s="59">
        <f>F291</f>
        <v>5417.7224000000006</v>
      </c>
      <c r="G290" s="59">
        <f>G291</f>
        <v>5417.7224000000006</v>
      </c>
      <c r="H290" s="59">
        <f>H291</f>
        <v>0</v>
      </c>
      <c r="I290" s="59">
        <f>I291</f>
        <v>0</v>
      </c>
      <c r="J290" s="241">
        <f t="shared" si="38"/>
        <v>0</v>
      </c>
      <c r="K290" s="241"/>
    </row>
    <row r="291" spans="1:11" x14ac:dyDescent="0.25">
      <c r="A291" s="6"/>
      <c r="B291" s="6"/>
      <c r="C291" s="6"/>
      <c r="D291" s="6" t="s">
        <v>269</v>
      </c>
      <c r="E291" s="3" t="s">
        <v>270</v>
      </c>
      <c r="F291" s="59">
        <f>F292+F293</f>
        <v>5417.7224000000006</v>
      </c>
      <c r="G291" s="59">
        <f>G292+G293</f>
        <v>5417.7224000000006</v>
      </c>
      <c r="H291" s="59">
        <f>H292+H293</f>
        <v>0</v>
      </c>
      <c r="I291" s="59">
        <f>I292+I293</f>
        <v>0</v>
      </c>
      <c r="J291" s="241">
        <f t="shared" si="38"/>
        <v>0</v>
      </c>
      <c r="K291" s="241"/>
    </row>
    <row r="292" spans="1:11" x14ac:dyDescent="0.25">
      <c r="A292" s="6"/>
      <c r="B292" s="6"/>
      <c r="C292" s="6"/>
      <c r="D292" s="6"/>
      <c r="E292" s="9" t="s">
        <v>200</v>
      </c>
      <c r="F292" s="59">
        <v>4605.0640400000002</v>
      </c>
      <c r="G292" s="59">
        <v>4605.0640400000002</v>
      </c>
      <c r="H292" s="59">
        <v>0</v>
      </c>
      <c r="I292" s="59">
        <v>0</v>
      </c>
      <c r="J292" s="241">
        <f t="shared" si="38"/>
        <v>0</v>
      </c>
      <c r="K292" s="241"/>
    </row>
    <row r="293" spans="1:11" x14ac:dyDescent="0.25">
      <c r="A293" s="6"/>
      <c r="B293" s="6"/>
      <c r="C293" s="6"/>
      <c r="D293" s="6"/>
      <c r="E293" s="3" t="s">
        <v>365</v>
      </c>
      <c r="F293" s="59">
        <v>812.65836000000002</v>
      </c>
      <c r="G293" s="59">
        <v>812.65836000000002</v>
      </c>
      <c r="H293" s="59">
        <v>0</v>
      </c>
      <c r="I293" s="59">
        <v>0</v>
      </c>
      <c r="J293" s="241">
        <f t="shared" si="38"/>
        <v>0</v>
      </c>
      <c r="K293" s="241"/>
    </row>
    <row r="294" spans="1:11" ht="39" x14ac:dyDescent="0.25">
      <c r="A294" s="28"/>
      <c r="B294" s="28"/>
      <c r="C294" s="28" t="s">
        <v>367</v>
      </c>
      <c r="D294" s="31"/>
      <c r="E294" s="29" t="s">
        <v>368</v>
      </c>
      <c r="F294" s="60">
        <f>F295</f>
        <v>200</v>
      </c>
      <c r="G294" s="60">
        <f t="shared" ref="G294:I295" si="43">G295</f>
        <v>200</v>
      </c>
      <c r="H294" s="60">
        <f t="shared" si="43"/>
        <v>200</v>
      </c>
      <c r="I294" s="60">
        <f t="shared" si="43"/>
        <v>200</v>
      </c>
      <c r="J294" s="240">
        <f t="shared" si="38"/>
        <v>100</v>
      </c>
      <c r="K294" s="240">
        <f t="shared" si="39"/>
        <v>100</v>
      </c>
    </row>
    <row r="295" spans="1:11" ht="26.25" x14ac:dyDescent="0.25">
      <c r="A295" s="77"/>
      <c r="B295" s="77"/>
      <c r="C295" s="6" t="s">
        <v>369</v>
      </c>
      <c r="D295" s="6"/>
      <c r="E295" s="3" t="s">
        <v>370</v>
      </c>
      <c r="F295" s="59">
        <f>F296</f>
        <v>200</v>
      </c>
      <c r="G295" s="59">
        <f t="shared" si="43"/>
        <v>200</v>
      </c>
      <c r="H295" s="59">
        <f t="shared" si="43"/>
        <v>200</v>
      </c>
      <c r="I295" s="59">
        <f t="shared" si="43"/>
        <v>200</v>
      </c>
      <c r="J295" s="241">
        <f t="shared" si="38"/>
        <v>100</v>
      </c>
      <c r="K295" s="241">
        <f t="shared" si="39"/>
        <v>100</v>
      </c>
    </row>
    <row r="296" spans="1:11" x14ac:dyDescent="0.25">
      <c r="A296" s="77"/>
      <c r="B296" s="77"/>
      <c r="C296" s="6"/>
      <c r="D296" s="6" t="s">
        <v>269</v>
      </c>
      <c r="E296" s="3" t="s">
        <v>270</v>
      </c>
      <c r="F296" s="59">
        <v>200</v>
      </c>
      <c r="G296" s="59">
        <v>200</v>
      </c>
      <c r="H296" s="59">
        <v>200</v>
      </c>
      <c r="I296" s="59">
        <v>200</v>
      </c>
      <c r="J296" s="241">
        <f t="shared" si="38"/>
        <v>100</v>
      </c>
      <c r="K296" s="241">
        <f t="shared" si="39"/>
        <v>100</v>
      </c>
    </row>
    <row r="297" spans="1:11" x14ac:dyDescent="0.25">
      <c r="A297" s="121"/>
      <c r="B297" s="121"/>
      <c r="C297" s="112" t="s">
        <v>521</v>
      </c>
      <c r="D297" s="122"/>
      <c r="E297" s="113" t="s">
        <v>522</v>
      </c>
      <c r="F297" s="114">
        <f t="shared" ref="F297:I298" si="44">F298</f>
        <v>2670.7999999999997</v>
      </c>
      <c r="G297" s="114">
        <f t="shared" si="44"/>
        <v>2670.7999999999997</v>
      </c>
      <c r="H297" s="114">
        <f t="shared" si="44"/>
        <v>1722.6656600000001</v>
      </c>
      <c r="I297" s="114">
        <f t="shared" si="44"/>
        <v>1702.1547800000001</v>
      </c>
      <c r="J297" s="250">
        <f t="shared" si="38"/>
        <v>63.732019619589643</v>
      </c>
      <c r="K297" s="250">
        <f t="shared" si="39"/>
        <v>98.809352245403204</v>
      </c>
    </row>
    <row r="298" spans="1:11" s="36" customFormat="1" ht="25.5" x14ac:dyDescent="0.25">
      <c r="A298" s="116"/>
      <c r="B298" s="116"/>
      <c r="C298" s="117" t="s">
        <v>382</v>
      </c>
      <c r="D298" s="118"/>
      <c r="E298" s="119" t="s">
        <v>383</v>
      </c>
      <c r="F298" s="69">
        <f t="shared" si="44"/>
        <v>2670.7999999999997</v>
      </c>
      <c r="G298" s="69">
        <f t="shared" si="44"/>
        <v>2670.7999999999997</v>
      </c>
      <c r="H298" s="69">
        <f t="shared" si="44"/>
        <v>1722.6656600000001</v>
      </c>
      <c r="I298" s="69">
        <f t="shared" si="44"/>
        <v>1702.1547800000001</v>
      </c>
      <c r="J298" s="251">
        <f t="shared" si="38"/>
        <v>63.732019619589643</v>
      </c>
      <c r="K298" s="251">
        <f t="shared" si="39"/>
        <v>98.809352245403204</v>
      </c>
    </row>
    <row r="299" spans="1:11" ht="26.25" x14ac:dyDescent="0.25">
      <c r="A299" s="77"/>
      <c r="B299" s="77"/>
      <c r="C299" s="6" t="s">
        <v>384</v>
      </c>
      <c r="D299" s="6"/>
      <c r="E299" s="3" t="s">
        <v>385</v>
      </c>
      <c r="F299" s="59">
        <f>F300+F301+F302</f>
        <v>2670.7999999999997</v>
      </c>
      <c r="G299" s="59">
        <f>G300+G301+G302</f>
        <v>2670.7999999999997</v>
      </c>
      <c r="H299" s="59">
        <f>H300+H301+H302</f>
        <v>1722.6656600000001</v>
      </c>
      <c r="I299" s="59">
        <f>I300+I301+I302</f>
        <v>1702.1547800000001</v>
      </c>
      <c r="J299" s="241">
        <f t="shared" si="38"/>
        <v>63.732019619589643</v>
      </c>
      <c r="K299" s="241">
        <f t="shared" si="39"/>
        <v>98.809352245403204</v>
      </c>
    </row>
    <row r="300" spans="1:11" ht="39" x14ac:dyDescent="0.25">
      <c r="A300" s="77"/>
      <c r="B300" s="77"/>
      <c r="C300" s="10"/>
      <c r="D300" s="6" t="s">
        <v>379</v>
      </c>
      <c r="E300" s="3" t="s">
        <v>380</v>
      </c>
      <c r="F300" s="59">
        <v>2447.6999999999998</v>
      </c>
      <c r="G300" s="59">
        <v>2447.6999999999998</v>
      </c>
      <c r="H300" s="59">
        <v>1600</v>
      </c>
      <c r="I300" s="59">
        <v>1585.98912</v>
      </c>
      <c r="J300" s="241">
        <f t="shared" si="38"/>
        <v>64.795077828165219</v>
      </c>
      <c r="K300" s="241">
        <f t="shared" si="39"/>
        <v>99.124319999999997</v>
      </c>
    </row>
    <row r="301" spans="1:11" x14ac:dyDescent="0.25">
      <c r="A301" s="77"/>
      <c r="B301" s="77"/>
      <c r="C301" s="10"/>
      <c r="D301" s="6" t="s">
        <v>269</v>
      </c>
      <c r="E301" s="3" t="s">
        <v>270</v>
      </c>
      <c r="F301" s="59">
        <f>105.6-2.1</f>
        <v>103.5</v>
      </c>
      <c r="G301" s="59">
        <f>105.6-2.1</f>
        <v>103.5</v>
      </c>
      <c r="H301" s="59">
        <v>87.714659999999995</v>
      </c>
      <c r="I301" s="59">
        <v>81.214659999999995</v>
      </c>
      <c r="J301" s="241">
        <f t="shared" si="38"/>
        <v>78.468270531400961</v>
      </c>
      <c r="K301" s="241">
        <f t="shared" si="39"/>
        <v>92.589608168121501</v>
      </c>
    </row>
    <row r="302" spans="1:11" x14ac:dyDescent="0.25">
      <c r="A302" s="77"/>
      <c r="B302" s="77"/>
      <c r="C302" s="10"/>
      <c r="D302" s="14" t="s">
        <v>386</v>
      </c>
      <c r="E302" s="7" t="s">
        <v>387</v>
      </c>
      <c r="F302" s="59">
        <v>119.6</v>
      </c>
      <c r="G302" s="59">
        <v>119.6</v>
      </c>
      <c r="H302" s="59">
        <v>34.951000000000001</v>
      </c>
      <c r="I302" s="59">
        <v>34.951000000000001</v>
      </c>
      <c r="J302" s="241">
        <f t="shared" si="38"/>
        <v>29.223244147157189</v>
      </c>
      <c r="K302" s="241">
        <f t="shared" si="39"/>
        <v>100</v>
      </c>
    </row>
    <row r="303" spans="1:11" x14ac:dyDescent="0.25">
      <c r="A303" s="86"/>
      <c r="B303" s="15" t="s">
        <v>554</v>
      </c>
      <c r="C303" s="87"/>
      <c r="D303" s="86"/>
      <c r="E303" s="81" t="s">
        <v>555</v>
      </c>
      <c r="F303" s="62">
        <f>F304+F314+F351</f>
        <v>52927.233110000001</v>
      </c>
      <c r="G303" s="62">
        <f>G304+G314+G351</f>
        <v>64680.475729999991</v>
      </c>
      <c r="H303" s="62">
        <f>H304+H314+H351</f>
        <v>47000.95076</v>
      </c>
      <c r="I303" s="62">
        <f>I304+I314+I351</f>
        <v>47000.750759999995</v>
      </c>
      <c r="J303" s="242">
        <f t="shared" si="38"/>
        <v>72.666056069529162</v>
      </c>
      <c r="K303" s="242">
        <f t="shared" si="39"/>
        <v>99.99957447669297</v>
      </c>
    </row>
    <row r="304" spans="1:11" x14ac:dyDescent="0.25">
      <c r="A304" s="86"/>
      <c r="B304" s="15" t="s">
        <v>556</v>
      </c>
      <c r="C304" s="87"/>
      <c r="D304" s="86"/>
      <c r="E304" s="81" t="s">
        <v>557</v>
      </c>
      <c r="F304" s="62">
        <f>F305</f>
        <v>1271</v>
      </c>
      <c r="G304" s="62">
        <f t="shared" ref="G304:I305" si="45">G305</f>
        <v>1271</v>
      </c>
      <c r="H304" s="62">
        <f t="shared" si="45"/>
        <v>125.73329999999999</v>
      </c>
      <c r="I304" s="62">
        <f t="shared" si="45"/>
        <v>125.73329999999999</v>
      </c>
      <c r="J304" s="242">
        <f t="shared" si="38"/>
        <v>9.892470495672697</v>
      </c>
      <c r="K304" s="242">
        <f t="shared" si="39"/>
        <v>100</v>
      </c>
    </row>
    <row r="305" spans="1:11" x14ac:dyDescent="0.25">
      <c r="A305" s="86"/>
      <c r="B305" s="15"/>
      <c r="C305" s="87" t="s">
        <v>3</v>
      </c>
      <c r="D305" s="86"/>
      <c r="E305" s="102" t="s">
        <v>4</v>
      </c>
      <c r="F305" s="62">
        <f>F306</f>
        <v>1271</v>
      </c>
      <c r="G305" s="62">
        <f t="shared" si="45"/>
        <v>1271</v>
      </c>
      <c r="H305" s="62">
        <f t="shared" si="45"/>
        <v>125.73329999999999</v>
      </c>
      <c r="I305" s="62">
        <f t="shared" si="45"/>
        <v>125.73329999999999</v>
      </c>
      <c r="J305" s="242">
        <f t="shared" si="38"/>
        <v>9.892470495672697</v>
      </c>
      <c r="K305" s="242">
        <f t="shared" si="39"/>
        <v>100</v>
      </c>
    </row>
    <row r="306" spans="1:11" ht="25.5" x14ac:dyDescent="0.25">
      <c r="A306" s="89"/>
      <c r="B306" s="90"/>
      <c r="C306" s="91" t="s">
        <v>191</v>
      </c>
      <c r="D306" s="90"/>
      <c r="E306" s="92" t="s">
        <v>192</v>
      </c>
      <c r="F306" s="93">
        <f>F307</f>
        <v>1271</v>
      </c>
      <c r="G306" s="93">
        <f>G307</f>
        <v>1271</v>
      </c>
      <c r="H306" s="93">
        <f>H307</f>
        <v>125.73329999999999</v>
      </c>
      <c r="I306" s="93">
        <f>I307</f>
        <v>125.73329999999999</v>
      </c>
      <c r="J306" s="238">
        <f t="shared" si="38"/>
        <v>9.892470495672697</v>
      </c>
      <c r="K306" s="238">
        <f t="shared" si="39"/>
        <v>100</v>
      </c>
    </row>
    <row r="307" spans="1:11" ht="26.25" x14ac:dyDescent="0.25">
      <c r="A307" s="28"/>
      <c r="B307" s="28"/>
      <c r="C307" s="28" t="s">
        <v>193</v>
      </c>
      <c r="D307" s="28"/>
      <c r="E307" s="29" t="s">
        <v>772</v>
      </c>
      <c r="F307" s="60">
        <f>F308+F310+F312</f>
        <v>1271</v>
      </c>
      <c r="G307" s="60">
        <f>G308+G310+G312</f>
        <v>1271</v>
      </c>
      <c r="H307" s="60">
        <f>H308+H310+H312</f>
        <v>125.73329999999999</v>
      </c>
      <c r="I307" s="60">
        <f>I308+I310+I312</f>
        <v>125.73329999999999</v>
      </c>
      <c r="J307" s="240">
        <f t="shared" si="38"/>
        <v>9.892470495672697</v>
      </c>
      <c r="K307" s="240">
        <f t="shared" si="39"/>
        <v>100</v>
      </c>
    </row>
    <row r="308" spans="1:11" ht="39" x14ac:dyDescent="0.25">
      <c r="A308" s="77"/>
      <c r="B308" s="77"/>
      <c r="C308" s="6" t="s">
        <v>195</v>
      </c>
      <c r="D308" s="6"/>
      <c r="E308" s="11" t="s">
        <v>196</v>
      </c>
      <c r="F308" s="59">
        <f>F309</f>
        <v>95.3</v>
      </c>
      <c r="G308" s="59">
        <f>G309</f>
        <v>95.3</v>
      </c>
      <c r="H308" s="59">
        <f>H309</f>
        <v>44.561459999999997</v>
      </c>
      <c r="I308" s="59">
        <f>I309</f>
        <v>44.561459999999997</v>
      </c>
      <c r="J308" s="241">
        <f t="shared" si="38"/>
        <v>46.75913955928646</v>
      </c>
      <c r="K308" s="241">
        <f t="shared" si="39"/>
        <v>100</v>
      </c>
    </row>
    <row r="309" spans="1:11" x14ac:dyDescent="0.25">
      <c r="A309" s="77"/>
      <c r="B309" s="77"/>
      <c r="C309" s="6"/>
      <c r="D309" s="6" t="s">
        <v>269</v>
      </c>
      <c r="E309" s="3" t="s">
        <v>270</v>
      </c>
      <c r="F309" s="59">
        <v>95.3</v>
      </c>
      <c r="G309" s="59">
        <v>95.3</v>
      </c>
      <c r="H309" s="59">
        <v>44.561459999999997</v>
      </c>
      <c r="I309" s="59">
        <v>44.561459999999997</v>
      </c>
      <c r="J309" s="241">
        <f t="shared" si="38"/>
        <v>46.75913955928646</v>
      </c>
      <c r="K309" s="241">
        <f t="shared" si="39"/>
        <v>100</v>
      </c>
    </row>
    <row r="310" spans="1:11" ht="26.25" x14ac:dyDescent="0.25">
      <c r="A310" s="77"/>
      <c r="B310" s="77"/>
      <c r="C310" s="6" t="s">
        <v>197</v>
      </c>
      <c r="D310" s="6"/>
      <c r="E310" s="11" t="s">
        <v>198</v>
      </c>
      <c r="F310" s="59">
        <f>F311</f>
        <v>1071.5</v>
      </c>
      <c r="G310" s="59">
        <f>G311</f>
        <v>1071.5</v>
      </c>
      <c r="H310" s="59">
        <f>H311</f>
        <v>16.126139999999999</v>
      </c>
      <c r="I310" s="59">
        <f>I311</f>
        <v>16.126139999999999</v>
      </c>
      <c r="J310" s="241">
        <f t="shared" si="38"/>
        <v>1.5050060662622493</v>
      </c>
      <c r="K310" s="241">
        <f t="shared" si="39"/>
        <v>100</v>
      </c>
    </row>
    <row r="311" spans="1:11" x14ac:dyDescent="0.25">
      <c r="A311" s="77"/>
      <c r="B311" s="77"/>
      <c r="C311" s="6"/>
      <c r="D311" s="6" t="s">
        <v>269</v>
      </c>
      <c r="E311" s="3" t="s">
        <v>270</v>
      </c>
      <c r="F311" s="59">
        <f>5357.4-4285.9</f>
        <v>1071.5</v>
      </c>
      <c r="G311" s="59">
        <f>5357.4-4285.9</f>
        <v>1071.5</v>
      </c>
      <c r="H311" s="59">
        <v>16.126139999999999</v>
      </c>
      <c r="I311" s="59">
        <v>16.126139999999999</v>
      </c>
      <c r="J311" s="241">
        <f t="shared" si="38"/>
        <v>1.5050060662622493</v>
      </c>
      <c r="K311" s="241">
        <f t="shared" si="39"/>
        <v>100</v>
      </c>
    </row>
    <row r="312" spans="1:11" ht="26.25" x14ac:dyDescent="0.25">
      <c r="A312" s="77"/>
      <c r="B312" s="77"/>
      <c r="C312" s="6" t="s">
        <v>199</v>
      </c>
      <c r="D312" s="6"/>
      <c r="E312" s="3" t="s">
        <v>492</v>
      </c>
      <c r="F312" s="59">
        <f>F313</f>
        <v>104.2</v>
      </c>
      <c r="G312" s="59">
        <f>G313</f>
        <v>104.2</v>
      </c>
      <c r="H312" s="59">
        <f>H313</f>
        <v>65.045699999999997</v>
      </c>
      <c r="I312" s="59">
        <f>I313</f>
        <v>65.045699999999997</v>
      </c>
      <c r="J312" s="241">
        <f t="shared" si="38"/>
        <v>62.423896353166988</v>
      </c>
      <c r="K312" s="241">
        <f t="shared" si="39"/>
        <v>100</v>
      </c>
    </row>
    <row r="313" spans="1:11" x14ac:dyDescent="0.25">
      <c r="A313" s="77"/>
      <c r="B313" s="77"/>
      <c r="C313" s="6"/>
      <c r="D313" s="6" t="s">
        <v>269</v>
      </c>
      <c r="E313" s="3" t="s">
        <v>270</v>
      </c>
      <c r="F313" s="59">
        <v>104.2</v>
      </c>
      <c r="G313" s="59">
        <v>104.2</v>
      </c>
      <c r="H313" s="59">
        <v>65.045699999999997</v>
      </c>
      <c r="I313" s="59">
        <v>65.045699999999997</v>
      </c>
      <c r="J313" s="241">
        <f t="shared" si="38"/>
        <v>62.423896353166988</v>
      </c>
      <c r="K313" s="241">
        <f t="shared" si="39"/>
        <v>100</v>
      </c>
    </row>
    <row r="314" spans="1:11" x14ac:dyDescent="0.25">
      <c r="A314" s="86"/>
      <c r="B314" s="15" t="s">
        <v>558</v>
      </c>
      <c r="C314" s="87"/>
      <c r="D314" s="86"/>
      <c r="E314" s="81" t="s">
        <v>559</v>
      </c>
      <c r="F314" s="62">
        <f>F315+F344</f>
        <v>14941.212230000001</v>
      </c>
      <c r="G314" s="62">
        <f>G315+G344</f>
        <v>15836.59491</v>
      </c>
      <c r="H314" s="62">
        <f>H315+H344</f>
        <v>11118.40099</v>
      </c>
      <c r="I314" s="62">
        <f>I315+I344</f>
        <v>11118.40099</v>
      </c>
      <c r="J314" s="242">
        <f t="shared" si="38"/>
        <v>70.207017690269382</v>
      </c>
      <c r="K314" s="242">
        <f t="shared" si="39"/>
        <v>100</v>
      </c>
    </row>
    <row r="315" spans="1:11" x14ac:dyDescent="0.25">
      <c r="A315" s="86"/>
      <c r="B315" s="14"/>
      <c r="C315" s="87" t="s">
        <v>3</v>
      </c>
      <c r="D315" s="86"/>
      <c r="E315" s="102" t="s">
        <v>4</v>
      </c>
      <c r="F315" s="62">
        <f>F316</f>
        <v>12310.012230000002</v>
      </c>
      <c r="G315" s="62">
        <f>G316</f>
        <v>12496.94491</v>
      </c>
      <c r="H315" s="62">
        <f>H316</f>
        <v>8003.84292</v>
      </c>
      <c r="I315" s="62">
        <f>I316</f>
        <v>8003.84292</v>
      </c>
      <c r="J315" s="242">
        <f t="shared" si="38"/>
        <v>64.046396760502319</v>
      </c>
      <c r="K315" s="242">
        <f t="shared" si="39"/>
        <v>100</v>
      </c>
    </row>
    <row r="316" spans="1:11" ht="25.5" x14ac:dyDescent="0.25">
      <c r="A316" s="89"/>
      <c r="B316" s="90"/>
      <c r="C316" s="91" t="s">
        <v>278</v>
      </c>
      <c r="D316" s="90"/>
      <c r="E316" s="92" t="s">
        <v>279</v>
      </c>
      <c r="F316" s="93">
        <f>F317+F321</f>
        <v>12310.012230000002</v>
      </c>
      <c r="G316" s="93">
        <f>G317+G321</f>
        <v>12496.94491</v>
      </c>
      <c r="H316" s="93">
        <f>H317+H321</f>
        <v>8003.84292</v>
      </c>
      <c r="I316" s="93">
        <f>I317+I321</f>
        <v>8003.84292</v>
      </c>
      <c r="J316" s="238">
        <f t="shared" si="38"/>
        <v>64.046396760502319</v>
      </c>
      <c r="K316" s="238">
        <f t="shared" si="39"/>
        <v>100</v>
      </c>
    </row>
    <row r="317" spans="1:11" ht="26.25" x14ac:dyDescent="0.25">
      <c r="A317" s="26"/>
      <c r="B317" s="26"/>
      <c r="C317" s="26" t="s">
        <v>287</v>
      </c>
      <c r="D317" s="26"/>
      <c r="E317" s="45" t="s">
        <v>288</v>
      </c>
      <c r="F317" s="63">
        <f t="shared" ref="F317:I319" si="46">F318</f>
        <v>195</v>
      </c>
      <c r="G317" s="63">
        <f t="shared" si="46"/>
        <v>221.93268</v>
      </c>
      <c r="H317" s="63">
        <f t="shared" si="46"/>
        <v>87.182159999999996</v>
      </c>
      <c r="I317" s="63">
        <f t="shared" si="46"/>
        <v>87.182159999999996</v>
      </c>
      <c r="J317" s="239">
        <f t="shared" si="38"/>
        <v>39.283155594750625</v>
      </c>
      <c r="K317" s="239">
        <f t="shared" si="39"/>
        <v>100</v>
      </c>
    </row>
    <row r="318" spans="1:11" x14ac:dyDescent="0.25">
      <c r="A318" s="28"/>
      <c r="B318" s="28"/>
      <c r="C318" s="28" t="s">
        <v>294</v>
      </c>
      <c r="D318" s="31"/>
      <c r="E318" s="18" t="s">
        <v>295</v>
      </c>
      <c r="F318" s="60">
        <f t="shared" si="46"/>
        <v>195</v>
      </c>
      <c r="G318" s="60">
        <f t="shared" si="46"/>
        <v>221.93268</v>
      </c>
      <c r="H318" s="60">
        <f t="shared" si="46"/>
        <v>87.182159999999996</v>
      </c>
      <c r="I318" s="60">
        <f t="shared" si="46"/>
        <v>87.182159999999996</v>
      </c>
      <c r="J318" s="240">
        <f t="shared" si="38"/>
        <v>39.283155594750625</v>
      </c>
      <c r="K318" s="240">
        <f t="shared" si="39"/>
        <v>100</v>
      </c>
    </row>
    <row r="319" spans="1:11" x14ac:dyDescent="0.25">
      <c r="A319" s="77"/>
      <c r="B319" s="77"/>
      <c r="C319" s="6" t="s">
        <v>297</v>
      </c>
      <c r="D319" s="20"/>
      <c r="E319" s="47" t="s">
        <v>298</v>
      </c>
      <c r="F319" s="67">
        <f>F320</f>
        <v>195</v>
      </c>
      <c r="G319" s="67">
        <f t="shared" si="46"/>
        <v>221.93268</v>
      </c>
      <c r="H319" s="67">
        <f t="shared" si="46"/>
        <v>87.182159999999996</v>
      </c>
      <c r="I319" s="67">
        <f t="shared" si="46"/>
        <v>87.182159999999996</v>
      </c>
      <c r="J319" s="243">
        <f t="shared" si="38"/>
        <v>39.283155594750625</v>
      </c>
      <c r="K319" s="243">
        <f t="shared" si="39"/>
        <v>100</v>
      </c>
    </row>
    <row r="320" spans="1:11" x14ac:dyDescent="0.25">
      <c r="A320" s="77"/>
      <c r="B320" s="77"/>
      <c r="C320" s="6"/>
      <c r="D320" s="6" t="s">
        <v>269</v>
      </c>
      <c r="E320" s="3" t="s">
        <v>270</v>
      </c>
      <c r="F320" s="67">
        <v>195</v>
      </c>
      <c r="G320" s="67">
        <v>221.93268</v>
      </c>
      <c r="H320" s="67">
        <v>87.182159999999996</v>
      </c>
      <c r="I320" s="67">
        <v>87.182159999999996</v>
      </c>
      <c r="J320" s="243">
        <f t="shared" si="38"/>
        <v>39.283155594750625</v>
      </c>
      <c r="K320" s="243">
        <f t="shared" si="39"/>
        <v>100</v>
      </c>
    </row>
    <row r="321" spans="1:11" ht="26.25" x14ac:dyDescent="0.25">
      <c r="A321" s="26"/>
      <c r="B321" s="26"/>
      <c r="C321" s="26" t="s">
        <v>304</v>
      </c>
      <c r="D321" s="26"/>
      <c r="E321" s="45" t="s">
        <v>305</v>
      </c>
      <c r="F321" s="63">
        <f>F322+F341</f>
        <v>12115.012230000002</v>
      </c>
      <c r="G321" s="63">
        <f>G322+G341</f>
        <v>12275.01223</v>
      </c>
      <c r="H321" s="63">
        <f>H322+H341</f>
        <v>7916.6607599999998</v>
      </c>
      <c r="I321" s="63">
        <f>I322+I341</f>
        <v>7916.6607599999998</v>
      </c>
      <c r="J321" s="239">
        <f t="shared" si="38"/>
        <v>64.494117086513072</v>
      </c>
      <c r="K321" s="239">
        <f t="shared" si="39"/>
        <v>100</v>
      </c>
    </row>
    <row r="322" spans="1:11" ht="26.25" x14ac:dyDescent="0.25">
      <c r="A322" s="28"/>
      <c r="B322" s="28"/>
      <c r="C322" s="28" t="s">
        <v>306</v>
      </c>
      <c r="D322" s="28"/>
      <c r="E322" s="18" t="s">
        <v>307</v>
      </c>
      <c r="F322" s="60">
        <f>F325+F329+F323+F331++F339</f>
        <v>10981.312230000001</v>
      </c>
      <c r="G322" s="60">
        <f>G325+G329+G323+G331+G339+G335</f>
        <v>11141.31223</v>
      </c>
      <c r="H322" s="60">
        <f>H325+H329+H323+H331++H339</f>
        <v>6972.2373399999997</v>
      </c>
      <c r="I322" s="60">
        <f>I325+I329+I323+I331++I339</f>
        <v>6972.2373399999997</v>
      </c>
      <c r="J322" s="240">
        <f t="shared" si="38"/>
        <v>62.580037217034359</v>
      </c>
      <c r="K322" s="240">
        <f t="shared" si="39"/>
        <v>100</v>
      </c>
    </row>
    <row r="323" spans="1:11" x14ac:dyDescent="0.25">
      <c r="A323" s="10"/>
      <c r="B323" s="10"/>
      <c r="C323" s="14" t="s">
        <v>615</v>
      </c>
      <c r="D323" s="16"/>
      <c r="E323" s="1" t="s">
        <v>468</v>
      </c>
      <c r="F323" s="59">
        <v>613.5</v>
      </c>
      <c r="G323" s="59">
        <f>G324</f>
        <v>356.8</v>
      </c>
      <c r="H323" s="59">
        <v>0</v>
      </c>
      <c r="I323" s="59">
        <v>0</v>
      </c>
      <c r="J323" s="241">
        <f t="shared" si="38"/>
        <v>0</v>
      </c>
      <c r="K323" s="241" t="e">
        <f t="shared" si="39"/>
        <v>#DIV/0!</v>
      </c>
    </row>
    <row r="324" spans="1:11" x14ac:dyDescent="0.25">
      <c r="A324" s="10"/>
      <c r="B324" s="10"/>
      <c r="C324" s="14"/>
      <c r="D324" s="6" t="s">
        <v>269</v>
      </c>
      <c r="E324" s="3" t="s">
        <v>270</v>
      </c>
      <c r="F324" s="59">
        <v>613.5</v>
      </c>
      <c r="G324" s="59">
        <v>356.8</v>
      </c>
      <c r="H324" s="59">
        <v>0</v>
      </c>
      <c r="I324" s="59">
        <v>0</v>
      </c>
      <c r="J324" s="241">
        <f t="shared" si="38"/>
        <v>0</v>
      </c>
      <c r="K324" s="241" t="e">
        <f t="shared" si="39"/>
        <v>#DIV/0!</v>
      </c>
    </row>
    <row r="325" spans="1:11" x14ac:dyDescent="0.25">
      <c r="A325" s="6"/>
      <c r="B325" s="6"/>
      <c r="C325" s="6" t="s">
        <v>308</v>
      </c>
      <c r="D325" s="6"/>
      <c r="E325" s="47" t="s">
        <v>309</v>
      </c>
      <c r="F325" s="67">
        <f>F326+F328</f>
        <v>6154.3</v>
      </c>
      <c r="G325" s="67">
        <f>G326+G328+G327</f>
        <v>6314.3</v>
      </c>
      <c r="H325" s="67">
        <f>H326+H328+H327</f>
        <v>6314.2373399999997</v>
      </c>
      <c r="I325" s="67">
        <f>I326+I328+I327</f>
        <v>6314.2373399999997</v>
      </c>
      <c r="J325" s="243">
        <f t="shared" si="38"/>
        <v>99.999007649303948</v>
      </c>
      <c r="K325" s="243">
        <f t="shared" si="39"/>
        <v>100</v>
      </c>
    </row>
    <row r="326" spans="1:11" x14ac:dyDescent="0.25">
      <c r="A326" s="10"/>
      <c r="B326" s="10"/>
      <c r="C326" s="10"/>
      <c r="D326" s="6" t="s">
        <v>269</v>
      </c>
      <c r="E326" s="3" t="s">
        <v>270</v>
      </c>
      <c r="F326" s="67">
        <f>5864.3</f>
        <v>5864.3</v>
      </c>
      <c r="G326" s="67">
        <v>931.8</v>
      </c>
      <c r="H326" s="67">
        <v>931.73734000000002</v>
      </c>
      <c r="I326" s="67">
        <v>931.73734000000002</v>
      </c>
      <c r="J326" s="243">
        <f t="shared" si="38"/>
        <v>99.99327538098305</v>
      </c>
      <c r="K326" s="243">
        <f t="shared" si="39"/>
        <v>100</v>
      </c>
    </row>
    <row r="327" spans="1:11" ht="26.25" x14ac:dyDescent="0.25">
      <c r="A327" s="10"/>
      <c r="B327" s="10"/>
      <c r="C327" s="10"/>
      <c r="D327" s="6" t="s">
        <v>285</v>
      </c>
      <c r="E327" s="3" t="s">
        <v>286</v>
      </c>
      <c r="F327" s="67"/>
      <c r="G327" s="67">
        <v>5092.5</v>
      </c>
      <c r="H327" s="67">
        <v>5092.5</v>
      </c>
      <c r="I327" s="67">
        <v>5092.5</v>
      </c>
      <c r="J327" s="243">
        <f t="shared" ref="J327:J390" si="47">I327/G327*100</f>
        <v>100</v>
      </c>
      <c r="K327" s="243">
        <f t="shared" ref="K327:K390" si="48">I327/H327*100</f>
        <v>100</v>
      </c>
    </row>
    <row r="328" spans="1:11" ht="25.5" x14ac:dyDescent="0.25">
      <c r="A328" s="10"/>
      <c r="B328" s="10"/>
      <c r="C328" s="10"/>
      <c r="D328" s="6" t="s">
        <v>444</v>
      </c>
      <c r="E328" s="1" t="s">
        <v>445</v>
      </c>
      <c r="F328" s="67">
        <v>290</v>
      </c>
      <c r="G328" s="67">
        <v>290</v>
      </c>
      <c r="H328" s="67">
        <v>290</v>
      </c>
      <c r="I328" s="67">
        <v>290</v>
      </c>
      <c r="J328" s="243">
        <f t="shared" si="47"/>
        <v>100</v>
      </c>
      <c r="K328" s="243">
        <f t="shared" si="48"/>
        <v>100</v>
      </c>
    </row>
    <row r="329" spans="1:11" ht="26.25" x14ac:dyDescent="0.25">
      <c r="A329" s="6"/>
      <c r="B329" s="6"/>
      <c r="C329" s="6" t="s">
        <v>435</v>
      </c>
      <c r="D329" s="6"/>
      <c r="E329" s="3" t="s">
        <v>310</v>
      </c>
      <c r="F329" s="59">
        <f>F330</f>
        <v>341.3</v>
      </c>
      <c r="G329" s="59">
        <f>G330</f>
        <v>598</v>
      </c>
      <c r="H329" s="59">
        <f>H330</f>
        <v>598</v>
      </c>
      <c r="I329" s="59">
        <f>I330</f>
        <v>598</v>
      </c>
      <c r="J329" s="241">
        <f t="shared" si="47"/>
        <v>100</v>
      </c>
      <c r="K329" s="241">
        <f t="shared" si="48"/>
        <v>100</v>
      </c>
    </row>
    <row r="330" spans="1:11" x14ac:dyDescent="0.25">
      <c r="A330" s="6"/>
      <c r="B330" s="6"/>
      <c r="C330" s="6"/>
      <c r="D330" s="6" t="s">
        <v>269</v>
      </c>
      <c r="E330" s="3" t="s">
        <v>270</v>
      </c>
      <c r="F330" s="59">
        <v>341.3</v>
      </c>
      <c r="G330" s="59">
        <v>598</v>
      </c>
      <c r="H330" s="59">
        <v>598</v>
      </c>
      <c r="I330" s="59">
        <v>598</v>
      </c>
      <c r="J330" s="241">
        <f t="shared" si="47"/>
        <v>100</v>
      </c>
      <c r="K330" s="241">
        <f t="shared" si="48"/>
        <v>100</v>
      </c>
    </row>
    <row r="331" spans="1:11" ht="38.25" x14ac:dyDescent="0.25">
      <c r="A331" s="6"/>
      <c r="B331" s="6"/>
      <c r="C331" s="6" t="s">
        <v>616</v>
      </c>
      <c r="D331" s="6"/>
      <c r="E331" s="1" t="s">
        <v>469</v>
      </c>
      <c r="F331" s="67">
        <f>F332</f>
        <v>3615.5122299999998</v>
      </c>
      <c r="G331" s="67">
        <v>0</v>
      </c>
      <c r="H331" s="67">
        <f>H332</f>
        <v>0</v>
      </c>
      <c r="I331" s="67">
        <f>I332</f>
        <v>0</v>
      </c>
      <c r="J331" s="243"/>
      <c r="K331" s="243"/>
    </row>
    <row r="332" spans="1:11" x14ac:dyDescent="0.25">
      <c r="A332" s="6"/>
      <c r="B332" s="6"/>
      <c r="C332" s="14"/>
      <c r="D332" s="6" t="s">
        <v>269</v>
      </c>
      <c r="E332" s="3" t="s">
        <v>270</v>
      </c>
      <c r="F332" s="67">
        <f>SUM(F333:F334)</f>
        <v>3615.5122299999998</v>
      </c>
      <c r="G332" s="67">
        <v>0</v>
      </c>
      <c r="H332" s="67">
        <v>0</v>
      </c>
      <c r="I332" s="67">
        <v>0</v>
      </c>
      <c r="J332" s="243"/>
      <c r="K332" s="243"/>
    </row>
    <row r="333" spans="1:11" x14ac:dyDescent="0.25">
      <c r="A333" s="6"/>
      <c r="B333" s="6"/>
      <c r="C333" s="14"/>
      <c r="D333" s="6"/>
      <c r="E333" s="3" t="s">
        <v>147</v>
      </c>
      <c r="F333" s="67">
        <v>2711.6341699999998</v>
      </c>
      <c r="G333" s="67">
        <v>0</v>
      </c>
      <c r="H333" s="67">
        <v>0</v>
      </c>
      <c r="I333" s="67">
        <v>0</v>
      </c>
      <c r="J333" s="243"/>
      <c r="K333" s="243"/>
    </row>
    <row r="334" spans="1:11" x14ac:dyDescent="0.25">
      <c r="A334" s="6"/>
      <c r="B334" s="6"/>
      <c r="C334" s="14"/>
      <c r="D334" s="6"/>
      <c r="E334" s="17" t="s">
        <v>101</v>
      </c>
      <c r="F334" s="67">
        <v>903.87806</v>
      </c>
      <c r="G334" s="67">
        <v>0</v>
      </c>
      <c r="H334" s="67">
        <v>0</v>
      </c>
      <c r="I334" s="67">
        <v>0</v>
      </c>
      <c r="J334" s="243"/>
      <c r="K334" s="243"/>
    </row>
    <row r="335" spans="1:11" ht="38.25" x14ac:dyDescent="0.25">
      <c r="A335" s="6"/>
      <c r="B335" s="6"/>
      <c r="C335" s="6" t="s">
        <v>776</v>
      </c>
      <c r="D335" s="6"/>
      <c r="E335" s="1" t="s">
        <v>469</v>
      </c>
      <c r="F335" s="67">
        <v>0</v>
      </c>
      <c r="G335" s="67">
        <f>G336</f>
        <v>3615.5122299999998</v>
      </c>
      <c r="H335" s="67">
        <v>0</v>
      </c>
      <c r="I335" s="67">
        <v>0</v>
      </c>
      <c r="J335" s="243">
        <f t="shared" si="47"/>
        <v>0</v>
      </c>
      <c r="K335" s="243"/>
    </row>
    <row r="336" spans="1:11" x14ac:dyDescent="0.25">
      <c r="A336" s="6"/>
      <c r="B336" s="6"/>
      <c r="C336" s="14"/>
      <c r="D336" s="6" t="s">
        <v>269</v>
      </c>
      <c r="E336" s="3" t="s">
        <v>270</v>
      </c>
      <c r="F336" s="67">
        <v>0</v>
      </c>
      <c r="G336" s="67">
        <f>SUM(G337:G338)</f>
        <v>3615.5122299999998</v>
      </c>
      <c r="H336" s="67">
        <v>0</v>
      </c>
      <c r="I336" s="67">
        <v>0</v>
      </c>
      <c r="J336" s="243">
        <f t="shared" si="47"/>
        <v>0</v>
      </c>
      <c r="K336" s="243"/>
    </row>
    <row r="337" spans="1:11" x14ac:dyDescent="0.25">
      <c r="A337" s="6"/>
      <c r="B337" s="6"/>
      <c r="C337" s="14"/>
      <c r="D337" s="6"/>
      <c r="E337" s="3" t="s">
        <v>147</v>
      </c>
      <c r="F337" s="67">
        <v>0</v>
      </c>
      <c r="G337" s="67">
        <v>2711.6341699999998</v>
      </c>
      <c r="H337" s="67">
        <v>0</v>
      </c>
      <c r="I337" s="67">
        <v>0</v>
      </c>
      <c r="J337" s="243">
        <f t="shared" si="47"/>
        <v>0</v>
      </c>
      <c r="K337" s="243"/>
    </row>
    <row r="338" spans="1:11" x14ac:dyDescent="0.25">
      <c r="A338" s="6"/>
      <c r="B338" s="6"/>
      <c r="C338" s="14"/>
      <c r="D338" s="6"/>
      <c r="E338" s="17" t="s">
        <v>101</v>
      </c>
      <c r="F338" s="67">
        <v>0</v>
      </c>
      <c r="G338" s="67">
        <v>903.87806</v>
      </c>
      <c r="H338" s="67">
        <v>0</v>
      </c>
      <c r="I338" s="67">
        <v>0</v>
      </c>
      <c r="J338" s="243">
        <f t="shared" si="47"/>
        <v>0</v>
      </c>
      <c r="K338" s="243"/>
    </row>
    <row r="339" spans="1:11" ht="35.450000000000003" customHeight="1" x14ac:dyDescent="0.25">
      <c r="A339" s="6"/>
      <c r="B339" s="6"/>
      <c r="C339" s="20" t="s">
        <v>745</v>
      </c>
      <c r="D339" s="20"/>
      <c r="E339" s="47" t="s">
        <v>740</v>
      </c>
      <c r="F339" s="67">
        <f>F340</f>
        <v>256.7</v>
      </c>
      <c r="G339" s="67">
        <f>G340</f>
        <v>256.7</v>
      </c>
      <c r="H339" s="67">
        <f>H340</f>
        <v>60</v>
      </c>
      <c r="I339" s="67">
        <f>I340</f>
        <v>60</v>
      </c>
      <c r="J339" s="243">
        <f t="shared" si="47"/>
        <v>23.37358784573432</v>
      </c>
      <c r="K339" s="243">
        <f t="shared" si="48"/>
        <v>100</v>
      </c>
    </row>
    <row r="340" spans="1:11" x14ac:dyDescent="0.25">
      <c r="A340" s="6"/>
      <c r="B340" s="6"/>
      <c r="C340" s="20"/>
      <c r="D340" s="20" t="s">
        <v>269</v>
      </c>
      <c r="E340" s="47" t="s">
        <v>270</v>
      </c>
      <c r="F340" s="67">
        <v>256.7</v>
      </c>
      <c r="G340" s="67">
        <v>256.7</v>
      </c>
      <c r="H340" s="67">
        <v>60</v>
      </c>
      <c r="I340" s="67">
        <v>60</v>
      </c>
      <c r="J340" s="243">
        <f t="shared" si="47"/>
        <v>23.37358784573432</v>
      </c>
      <c r="K340" s="243">
        <f t="shared" si="48"/>
        <v>100</v>
      </c>
    </row>
    <row r="341" spans="1:11" x14ac:dyDescent="0.25">
      <c r="A341" s="28"/>
      <c r="B341" s="28"/>
      <c r="C341" s="28" t="s">
        <v>311</v>
      </c>
      <c r="D341" s="28"/>
      <c r="E341" s="18" t="s">
        <v>312</v>
      </c>
      <c r="F341" s="60">
        <f>F342+F346</f>
        <v>1133.7</v>
      </c>
      <c r="G341" s="60">
        <f t="shared" ref="G341:I342" si="49">G342</f>
        <v>1133.7</v>
      </c>
      <c r="H341" s="60">
        <f t="shared" si="49"/>
        <v>944.42341999999996</v>
      </c>
      <c r="I341" s="60">
        <f t="shared" si="49"/>
        <v>944.42341999999996</v>
      </c>
      <c r="J341" s="240">
        <f t="shared" si="47"/>
        <v>83.304526770750627</v>
      </c>
      <c r="K341" s="240">
        <f t="shared" si="48"/>
        <v>100</v>
      </c>
    </row>
    <row r="342" spans="1:11" x14ac:dyDescent="0.25">
      <c r="A342" s="6"/>
      <c r="B342" s="6"/>
      <c r="C342" s="6" t="s">
        <v>313</v>
      </c>
      <c r="D342" s="14"/>
      <c r="E342" s="1" t="s">
        <v>314</v>
      </c>
      <c r="F342" s="59">
        <f>F343</f>
        <v>1133.7</v>
      </c>
      <c r="G342" s="59">
        <f t="shared" si="49"/>
        <v>1133.7</v>
      </c>
      <c r="H342" s="59">
        <f t="shared" si="49"/>
        <v>944.42341999999996</v>
      </c>
      <c r="I342" s="59">
        <f t="shared" si="49"/>
        <v>944.42341999999996</v>
      </c>
      <c r="J342" s="241">
        <f t="shared" si="47"/>
        <v>83.304526770750627</v>
      </c>
      <c r="K342" s="241">
        <f t="shared" si="48"/>
        <v>100</v>
      </c>
    </row>
    <row r="343" spans="1:11" x14ac:dyDescent="0.25">
      <c r="A343" s="6"/>
      <c r="B343" s="6"/>
      <c r="C343" s="6"/>
      <c r="D343" s="6" t="s">
        <v>269</v>
      </c>
      <c r="E343" s="3" t="s">
        <v>270</v>
      </c>
      <c r="F343" s="59">
        <v>1133.7</v>
      </c>
      <c r="G343" s="59">
        <v>1133.7</v>
      </c>
      <c r="H343" s="59">
        <v>944.42341999999996</v>
      </c>
      <c r="I343" s="59">
        <v>944.42341999999996</v>
      </c>
      <c r="J343" s="241">
        <f t="shared" si="47"/>
        <v>83.304526770750627</v>
      </c>
      <c r="K343" s="241">
        <f t="shared" si="48"/>
        <v>100</v>
      </c>
    </row>
    <row r="344" spans="1:11" s="36" customFormat="1" x14ac:dyDescent="0.25">
      <c r="A344" s="216"/>
      <c r="B344" s="216"/>
      <c r="C344" s="216" t="s">
        <v>521</v>
      </c>
      <c r="D344" s="216"/>
      <c r="E344" s="217" t="s">
        <v>522</v>
      </c>
      <c r="F344" s="218">
        <f>F345</f>
        <v>2631.2</v>
      </c>
      <c r="G344" s="218">
        <f>G345</f>
        <v>3339.6499999999996</v>
      </c>
      <c r="H344" s="218">
        <f>H345</f>
        <v>3114.55807</v>
      </c>
      <c r="I344" s="218">
        <f>I345</f>
        <v>3114.55807</v>
      </c>
      <c r="J344" s="253">
        <f t="shared" si="47"/>
        <v>93.260014372763621</v>
      </c>
      <c r="K344" s="253">
        <f t="shared" si="48"/>
        <v>100</v>
      </c>
    </row>
    <row r="345" spans="1:11" s="36" customFormat="1" ht="25.5" x14ac:dyDescent="0.25">
      <c r="A345" s="52"/>
      <c r="B345" s="52"/>
      <c r="C345" s="117" t="s">
        <v>382</v>
      </c>
      <c r="D345" s="118"/>
      <c r="E345" s="119" t="s">
        <v>383</v>
      </c>
      <c r="F345" s="69">
        <f>F349</f>
        <v>2631.2</v>
      </c>
      <c r="G345" s="69">
        <f>G346+G349</f>
        <v>3339.6499999999996</v>
      </c>
      <c r="H345" s="69">
        <f>H346+H349</f>
        <v>3114.55807</v>
      </c>
      <c r="I345" s="69">
        <f>I346+I349</f>
        <v>3114.55807</v>
      </c>
      <c r="J345" s="251">
        <f t="shared" si="47"/>
        <v>93.260014372763621</v>
      </c>
      <c r="K345" s="251">
        <f t="shared" si="48"/>
        <v>100</v>
      </c>
    </row>
    <row r="346" spans="1:11" x14ac:dyDescent="0.25">
      <c r="A346" s="6"/>
      <c r="B346" s="6"/>
      <c r="C346" s="6" t="s">
        <v>401</v>
      </c>
      <c r="D346" s="6"/>
      <c r="E346" s="3" t="s">
        <v>402</v>
      </c>
      <c r="F346" s="59">
        <v>0</v>
      </c>
      <c r="G346" s="59">
        <f>SUM(G347:G348)</f>
        <v>708.45</v>
      </c>
      <c r="H346" s="59">
        <f>SUM(H347:H348)</f>
        <v>483.45</v>
      </c>
      <c r="I346" s="59">
        <f>SUM(I347:I348)</f>
        <v>483.45</v>
      </c>
      <c r="J346" s="241">
        <f t="shared" si="47"/>
        <v>68.240525089985169</v>
      </c>
      <c r="K346" s="241">
        <f t="shared" si="48"/>
        <v>100</v>
      </c>
    </row>
    <row r="347" spans="1:11" x14ac:dyDescent="0.25">
      <c r="A347" s="6"/>
      <c r="B347" s="6"/>
      <c r="C347" s="6"/>
      <c r="D347" s="6" t="s">
        <v>269</v>
      </c>
      <c r="E347" s="3" t="s">
        <v>270</v>
      </c>
      <c r="F347" s="59">
        <v>0</v>
      </c>
      <c r="G347" s="59">
        <v>213.45</v>
      </c>
      <c r="H347" s="59">
        <v>213.45</v>
      </c>
      <c r="I347" s="59">
        <v>213.45</v>
      </c>
      <c r="J347" s="241">
        <f t="shared" si="47"/>
        <v>100</v>
      </c>
      <c r="K347" s="241">
        <f t="shared" si="48"/>
        <v>100</v>
      </c>
    </row>
    <row r="348" spans="1:11" ht="25.5" x14ac:dyDescent="0.25">
      <c r="A348" s="6"/>
      <c r="B348" s="6"/>
      <c r="C348" s="6"/>
      <c r="D348" s="6" t="s">
        <v>444</v>
      </c>
      <c r="E348" s="1" t="s">
        <v>445</v>
      </c>
      <c r="F348" s="59">
        <v>0</v>
      </c>
      <c r="G348" s="59">
        <v>495</v>
      </c>
      <c r="H348" s="59">
        <v>270</v>
      </c>
      <c r="I348" s="59">
        <v>270</v>
      </c>
      <c r="J348" s="241">
        <f t="shared" si="47"/>
        <v>54.54545454545454</v>
      </c>
      <c r="K348" s="241">
        <f t="shared" si="48"/>
        <v>100</v>
      </c>
    </row>
    <row r="349" spans="1:11" ht="26.25" x14ac:dyDescent="0.25">
      <c r="A349" s="6"/>
      <c r="B349" s="6"/>
      <c r="C349" s="20" t="s">
        <v>1100</v>
      </c>
      <c r="D349" s="14"/>
      <c r="E349" s="46" t="s">
        <v>1101</v>
      </c>
      <c r="F349" s="59">
        <f>F350</f>
        <v>2631.2</v>
      </c>
      <c r="G349" s="59">
        <f>G350</f>
        <v>2631.2</v>
      </c>
      <c r="H349" s="59">
        <f>H350</f>
        <v>2631.1080700000002</v>
      </c>
      <c r="I349" s="59">
        <f>I350</f>
        <v>2631.1080700000002</v>
      </c>
      <c r="J349" s="241">
        <f t="shared" si="47"/>
        <v>99.99650615688661</v>
      </c>
      <c r="K349" s="241">
        <f t="shared" si="48"/>
        <v>100</v>
      </c>
    </row>
    <row r="350" spans="1:11" ht="26.25" x14ac:dyDescent="0.25">
      <c r="A350" s="6"/>
      <c r="B350" s="6"/>
      <c r="C350" s="15"/>
      <c r="D350" s="6" t="s">
        <v>285</v>
      </c>
      <c r="E350" s="3" t="s">
        <v>286</v>
      </c>
      <c r="F350" s="59">
        <v>2631.2</v>
      </c>
      <c r="G350" s="59">
        <v>2631.2</v>
      </c>
      <c r="H350" s="59">
        <v>2631.1080700000002</v>
      </c>
      <c r="I350" s="59">
        <v>2631.1080700000002</v>
      </c>
      <c r="J350" s="241">
        <f t="shared" si="47"/>
        <v>99.99650615688661</v>
      </c>
      <c r="K350" s="241">
        <f t="shared" si="48"/>
        <v>100</v>
      </c>
    </row>
    <row r="351" spans="1:11" x14ac:dyDescent="0.25">
      <c r="A351" s="77"/>
      <c r="B351" s="15" t="s">
        <v>560</v>
      </c>
      <c r="C351" s="6"/>
      <c r="D351" s="6"/>
      <c r="E351" s="95" t="s">
        <v>1120</v>
      </c>
      <c r="F351" s="103">
        <f>F352</f>
        <v>36715.020879999996</v>
      </c>
      <c r="G351" s="103">
        <f>G352</f>
        <v>47572.880819999991</v>
      </c>
      <c r="H351" s="103">
        <f>H352</f>
        <v>35756.816469999998</v>
      </c>
      <c r="I351" s="103">
        <f>I352</f>
        <v>35756.616469999994</v>
      </c>
      <c r="J351" s="246">
        <f t="shared" si="47"/>
        <v>75.161764126270128</v>
      </c>
      <c r="K351" s="246">
        <f t="shared" si="48"/>
        <v>99.999440666089029</v>
      </c>
    </row>
    <row r="352" spans="1:11" x14ac:dyDescent="0.25">
      <c r="A352" s="77"/>
      <c r="B352" s="15"/>
      <c r="C352" s="87" t="s">
        <v>3</v>
      </c>
      <c r="D352" s="15"/>
      <c r="E352" s="102" t="s">
        <v>4</v>
      </c>
      <c r="F352" s="103">
        <f>F353+F399</f>
        <v>36715.020879999996</v>
      </c>
      <c r="G352" s="103">
        <f>G353+G399</f>
        <v>47572.880819999991</v>
      </c>
      <c r="H352" s="103">
        <f>H353+H399</f>
        <v>35756.816469999998</v>
      </c>
      <c r="I352" s="103">
        <f>I353+I399</f>
        <v>35756.616469999994</v>
      </c>
      <c r="J352" s="246">
        <f t="shared" si="47"/>
        <v>75.161764126270128</v>
      </c>
      <c r="K352" s="246">
        <f t="shared" si="48"/>
        <v>99.999440666089029</v>
      </c>
    </row>
    <row r="353" spans="1:11" ht="25.5" x14ac:dyDescent="0.25">
      <c r="A353" s="89"/>
      <c r="B353" s="90"/>
      <c r="C353" s="91" t="s">
        <v>278</v>
      </c>
      <c r="D353" s="90"/>
      <c r="E353" s="92" t="s">
        <v>279</v>
      </c>
      <c r="F353" s="93">
        <f>F354+F360</f>
        <v>26532.950069999999</v>
      </c>
      <c r="G353" s="93">
        <f>G354+G360</f>
        <v>37390.810009999994</v>
      </c>
      <c r="H353" s="93">
        <f>H354+H360</f>
        <v>26237.880819999998</v>
      </c>
      <c r="I353" s="93">
        <f>I354+I360</f>
        <v>26237.880819999998</v>
      </c>
      <c r="J353" s="238">
        <f t="shared" si="47"/>
        <v>70.172004332034533</v>
      </c>
      <c r="K353" s="238">
        <f t="shared" si="48"/>
        <v>100</v>
      </c>
    </row>
    <row r="354" spans="1:11" x14ac:dyDescent="0.25">
      <c r="A354" s="26"/>
      <c r="B354" s="26"/>
      <c r="C354" s="26" t="s">
        <v>280</v>
      </c>
      <c r="D354" s="26"/>
      <c r="E354" s="45" t="s">
        <v>281</v>
      </c>
      <c r="F354" s="63">
        <f>F355</f>
        <v>4104.9799899999998</v>
      </c>
      <c r="G354" s="63">
        <f>G355</f>
        <v>4104.9799899999998</v>
      </c>
      <c r="H354" s="63">
        <f t="shared" ref="H354:I354" si="50">H355</f>
        <v>4104.9799899999998</v>
      </c>
      <c r="I354" s="63">
        <f t="shared" si="50"/>
        <v>4104.9799899999998</v>
      </c>
      <c r="J354" s="239">
        <f t="shared" si="47"/>
        <v>100</v>
      </c>
      <c r="K354" s="239">
        <f t="shared" si="48"/>
        <v>100</v>
      </c>
    </row>
    <row r="355" spans="1:11" ht="26.25" x14ac:dyDescent="0.25">
      <c r="A355" s="20"/>
      <c r="B355" s="20"/>
      <c r="C355" s="20" t="s">
        <v>283</v>
      </c>
      <c r="D355" s="6"/>
      <c r="E355" s="3" t="s">
        <v>284</v>
      </c>
      <c r="F355" s="59">
        <f>F357+F358+F359</f>
        <v>4104.9799899999998</v>
      </c>
      <c r="G355" s="59">
        <f>G357+G358+G359</f>
        <v>4104.9799899999998</v>
      </c>
      <c r="H355" s="59">
        <f t="shared" ref="H355:I355" si="51">H357+H358+H359</f>
        <v>4104.9799899999998</v>
      </c>
      <c r="I355" s="59">
        <f t="shared" si="51"/>
        <v>4104.9799899999998</v>
      </c>
      <c r="J355" s="241">
        <f t="shared" si="47"/>
        <v>100</v>
      </c>
      <c r="K355" s="241">
        <f t="shared" si="48"/>
        <v>100</v>
      </c>
    </row>
    <row r="356" spans="1:11" x14ac:dyDescent="0.25">
      <c r="A356" s="20"/>
      <c r="B356" s="20"/>
      <c r="C356" s="20"/>
      <c r="D356" s="20" t="s">
        <v>269</v>
      </c>
      <c r="E356" s="47" t="s">
        <v>270</v>
      </c>
      <c r="F356" s="59">
        <f>F357+F358+F359</f>
        <v>4104.9799899999998</v>
      </c>
      <c r="G356" s="59">
        <f>G357+G358+G359</f>
        <v>4104.9799899999998</v>
      </c>
      <c r="H356" s="59">
        <f t="shared" ref="H356:I356" si="52">H357+H358+H359</f>
        <v>4104.9799899999998</v>
      </c>
      <c r="I356" s="59">
        <f t="shared" si="52"/>
        <v>4104.9799899999998</v>
      </c>
      <c r="J356" s="241">
        <f t="shared" si="47"/>
        <v>100</v>
      </c>
      <c r="K356" s="241">
        <f t="shared" si="48"/>
        <v>100</v>
      </c>
    </row>
    <row r="357" spans="1:11" x14ac:dyDescent="0.25">
      <c r="A357" s="20"/>
      <c r="B357" s="20"/>
      <c r="C357" s="20"/>
      <c r="D357" s="6"/>
      <c r="E357" s="46" t="s">
        <v>146</v>
      </c>
      <c r="F357" s="59">
        <v>2729.81169</v>
      </c>
      <c r="G357" s="59">
        <v>2729.81169</v>
      </c>
      <c r="H357" s="59">
        <v>2729.81169</v>
      </c>
      <c r="I357" s="59">
        <v>2729.81169</v>
      </c>
      <c r="J357" s="241">
        <f t="shared" si="47"/>
        <v>100</v>
      </c>
      <c r="K357" s="241">
        <f t="shared" si="48"/>
        <v>100</v>
      </c>
    </row>
    <row r="358" spans="1:11" x14ac:dyDescent="0.25">
      <c r="A358" s="20"/>
      <c r="B358" s="20"/>
      <c r="C358" s="20"/>
      <c r="D358" s="6"/>
      <c r="E358" s="46" t="s">
        <v>200</v>
      </c>
      <c r="F358" s="59">
        <v>143.67429999999999</v>
      </c>
      <c r="G358" s="59">
        <v>143.67429999999999</v>
      </c>
      <c r="H358" s="59">
        <v>143.67429999999999</v>
      </c>
      <c r="I358" s="59">
        <v>143.67429999999999</v>
      </c>
      <c r="J358" s="241">
        <f t="shared" si="47"/>
        <v>100</v>
      </c>
      <c r="K358" s="241">
        <f t="shared" si="48"/>
        <v>100</v>
      </c>
    </row>
    <row r="359" spans="1:11" x14ac:dyDescent="0.25">
      <c r="A359" s="20"/>
      <c r="B359" s="20"/>
      <c r="C359" s="20"/>
      <c r="D359" s="6"/>
      <c r="E359" s="46" t="s">
        <v>282</v>
      </c>
      <c r="F359" s="59">
        <v>1231.4939999999999</v>
      </c>
      <c r="G359" s="59">
        <v>1231.4939999999999</v>
      </c>
      <c r="H359" s="59">
        <v>1231.4939999999999</v>
      </c>
      <c r="I359" s="59">
        <v>1231.4939999999999</v>
      </c>
      <c r="J359" s="241">
        <f t="shared" si="47"/>
        <v>100</v>
      </c>
      <c r="K359" s="241">
        <f t="shared" si="48"/>
        <v>100</v>
      </c>
    </row>
    <row r="360" spans="1:11" ht="26.25" x14ac:dyDescent="0.25">
      <c r="A360" s="26"/>
      <c r="B360" s="26"/>
      <c r="C360" s="26" t="s">
        <v>287</v>
      </c>
      <c r="D360" s="26"/>
      <c r="E360" s="45" t="s">
        <v>288</v>
      </c>
      <c r="F360" s="63">
        <f>F361+F387+F396</f>
        <v>22427.970079999999</v>
      </c>
      <c r="G360" s="63">
        <f>G361+G387+G396</f>
        <v>33285.830019999994</v>
      </c>
      <c r="H360" s="63">
        <f>H361+H387+H396</f>
        <v>22132.900829999999</v>
      </c>
      <c r="I360" s="63">
        <f>I361+I387+I396</f>
        <v>22132.900829999999</v>
      </c>
      <c r="J360" s="239">
        <f t="shared" si="47"/>
        <v>66.493462283203712</v>
      </c>
      <c r="K360" s="239">
        <f t="shared" si="48"/>
        <v>100</v>
      </c>
    </row>
    <row r="361" spans="1:11" ht="26.25" x14ac:dyDescent="0.25">
      <c r="A361" s="28"/>
      <c r="B361" s="28"/>
      <c r="C361" s="28" t="s">
        <v>289</v>
      </c>
      <c r="D361" s="28"/>
      <c r="E361" s="18" t="s">
        <v>290</v>
      </c>
      <c r="F361" s="60">
        <f>F375+F378+F367+F362+F381</f>
        <v>5757.8700799999988</v>
      </c>
      <c r="G361" s="60">
        <f>G375+G378+G367+G362+G371+G381+G383</f>
        <v>15466.65108</v>
      </c>
      <c r="H361" s="60">
        <f t="shared" ref="H361:I361" si="53">H375+H378+H367+H362+H371+H381+H383</f>
        <v>6377.3913199999997</v>
      </c>
      <c r="I361" s="60">
        <f t="shared" si="53"/>
        <v>6377.3913199999997</v>
      </c>
      <c r="J361" s="240">
        <f t="shared" si="47"/>
        <v>41.233175087570409</v>
      </c>
      <c r="K361" s="240">
        <f t="shared" si="48"/>
        <v>100</v>
      </c>
    </row>
    <row r="362" spans="1:11" s="33" customFormat="1" x14ac:dyDescent="0.25">
      <c r="A362" s="10"/>
      <c r="B362" s="10"/>
      <c r="C362" s="20" t="s">
        <v>743</v>
      </c>
      <c r="D362" s="6"/>
      <c r="E362" s="17" t="s">
        <v>744</v>
      </c>
      <c r="F362" s="59">
        <f>F363</f>
        <v>462.50008000000003</v>
      </c>
      <c r="G362" s="59">
        <f>G363</f>
        <v>4925.0000799999998</v>
      </c>
      <c r="H362" s="59">
        <f>H363</f>
        <v>1278.425</v>
      </c>
      <c r="I362" s="59">
        <f>I363</f>
        <v>1278.425</v>
      </c>
      <c r="J362" s="241">
        <f t="shared" si="47"/>
        <v>25.957867598653927</v>
      </c>
      <c r="K362" s="241">
        <f t="shared" si="48"/>
        <v>100</v>
      </c>
    </row>
    <row r="363" spans="1:11" s="33" customFormat="1" x14ac:dyDescent="0.25">
      <c r="A363" s="10"/>
      <c r="B363" s="10"/>
      <c r="C363" s="6"/>
      <c r="D363" s="6" t="s">
        <v>269</v>
      </c>
      <c r="E363" s="3" t="s">
        <v>270</v>
      </c>
      <c r="F363" s="59">
        <f>F365+F366</f>
        <v>462.50008000000003</v>
      </c>
      <c r="G363" s="59">
        <f>G365+G366+G364</f>
        <v>4925.0000799999998</v>
      </c>
      <c r="H363" s="59">
        <f t="shared" ref="H363:I363" si="54">H365+H366+H364</f>
        <v>1278.425</v>
      </c>
      <c r="I363" s="59">
        <f t="shared" si="54"/>
        <v>1278.425</v>
      </c>
      <c r="J363" s="241">
        <f t="shared" si="47"/>
        <v>25.957867598653927</v>
      </c>
      <c r="K363" s="241">
        <f t="shared" si="48"/>
        <v>100</v>
      </c>
    </row>
    <row r="364" spans="1:11" s="33" customFormat="1" x14ac:dyDescent="0.25">
      <c r="A364" s="10"/>
      <c r="B364" s="10"/>
      <c r="C364" s="6"/>
      <c r="D364" s="6"/>
      <c r="E364" s="46" t="s">
        <v>200</v>
      </c>
      <c r="F364" s="59">
        <v>0</v>
      </c>
      <c r="G364" s="59">
        <v>3862.5</v>
      </c>
      <c r="H364" s="59">
        <v>1178.425</v>
      </c>
      <c r="I364" s="59">
        <v>1178.425</v>
      </c>
      <c r="J364" s="241">
        <f t="shared" si="47"/>
        <v>30.509385113268607</v>
      </c>
      <c r="K364" s="241">
        <f t="shared" si="48"/>
        <v>100</v>
      </c>
    </row>
    <row r="365" spans="1:11" s="33" customFormat="1" x14ac:dyDescent="0.25">
      <c r="A365" s="10"/>
      <c r="B365" s="10"/>
      <c r="C365" s="6"/>
      <c r="D365" s="6"/>
      <c r="E365" s="46" t="s">
        <v>282</v>
      </c>
      <c r="F365" s="59">
        <v>246.251</v>
      </c>
      <c r="G365" s="59">
        <v>246.251</v>
      </c>
      <c r="H365" s="59">
        <v>50</v>
      </c>
      <c r="I365" s="59">
        <v>50</v>
      </c>
      <c r="J365" s="241">
        <f t="shared" si="47"/>
        <v>20.304486073153001</v>
      </c>
      <c r="K365" s="241">
        <f t="shared" si="48"/>
        <v>100</v>
      </c>
    </row>
    <row r="366" spans="1:11" s="33" customFormat="1" x14ac:dyDescent="0.25">
      <c r="A366" s="10"/>
      <c r="B366" s="10"/>
      <c r="C366" s="6"/>
      <c r="D366" s="6"/>
      <c r="E366" s="46" t="s">
        <v>757</v>
      </c>
      <c r="F366" s="59">
        <f>91+125.24908</f>
        <v>216.24907999999999</v>
      </c>
      <c r="G366" s="59">
        <f>91+125.24908+600</f>
        <v>816.24908000000005</v>
      </c>
      <c r="H366" s="59">
        <v>50</v>
      </c>
      <c r="I366" s="59">
        <v>50</v>
      </c>
      <c r="J366" s="241">
        <f t="shared" si="47"/>
        <v>6.1255811767653077</v>
      </c>
      <c r="K366" s="241">
        <f t="shared" si="48"/>
        <v>100</v>
      </c>
    </row>
    <row r="367" spans="1:11" ht="51" x14ac:dyDescent="0.25">
      <c r="A367" s="10"/>
      <c r="B367" s="10"/>
      <c r="C367" s="6" t="s">
        <v>474</v>
      </c>
      <c r="D367" s="6"/>
      <c r="E367" s="1" t="s">
        <v>497</v>
      </c>
      <c r="F367" s="59">
        <f>F368</f>
        <v>3572.0699999999997</v>
      </c>
      <c r="G367" s="59">
        <v>0</v>
      </c>
      <c r="H367" s="59">
        <v>0</v>
      </c>
      <c r="I367" s="59">
        <v>0</v>
      </c>
      <c r="J367" s="241" t="e">
        <f t="shared" si="47"/>
        <v>#DIV/0!</v>
      </c>
      <c r="K367" s="241" t="e">
        <f t="shared" si="48"/>
        <v>#DIV/0!</v>
      </c>
    </row>
    <row r="368" spans="1:11" x14ac:dyDescent="0.25">
      <c r="A368" s="10"/>
      <c r="B368" s="10"/>
      <c r="C368" s="6"/>
      <c r="D368" s="6" t="s">
        <v>269</v>
      </c>
      <c r="E368" s="3" t="s">
        <v>270</v>
      </c>
      <c r="F368" s="59">
        <f>F369+F370</f>
        <v>3572.0699999999997</v>
      </c>
      <c r="G368" s="59">
        <v>0</v>
      </c>
      <c r="H368" s="59">
        <v>0</v>
      </c>
      <c r="I368" s="59">
        <v>0</v>
      </c>
      <c r="J368" s="241" t="e">
        <f t="shared" si="47"/>
        <v>#DIV/0!</v>
      </c>
      <c r="K368" s="241" t="e">
        <f t="shared" si="48"/>
        <v>#DIV/0!</v>
      </c>
    </row>
    <row r="369" spans="1:11" x14ac:dyDescent="0.25">
      <c r="A369" s="10"/>
      <c r="B369" s="10"/>
      <c r="C369" s="6"/>
      <c r="D369" s="6"/>
      <c r="E369" s="46" t="s">
        <v>200</v>
      </c>
      <c r="F369" s="59">
        <v>3214.8629999999998</v>
      </c>
      <c r="G369" s="59">
        <v>0</v>
      </c>
      <c r="H369" s="59">
        <v>0</v>
      </c>
      <c r="I369" s="59">
        <v>0</v>
      </c>
      <c r="J369" s="241" t="e">
        <f t="shared" si="47"/>
        <v>#DIV/0!</v>
      </c>
      <c r="K369" s="241" t="e">
        <f t="shared" si="48"/>
        <v>#DIV/0!</v>
      </c>
    </row>
    <row r="370" spans="1:11" x14ac:dyDescent="0.25">
      <c r="A370" s="10"/>
      <c r="B370" s="10"/>
      <c r="C370" s="6"/>
      <c r="D370" s="6"/>
      <c r="E370" s="46" t="s">
        <v>282</v>
      </c>
      <c r="F370" s="59">
        <v>357.20699999999999</v>
      </c>
      <c r="G370" s="59">
        <v>0</v>
      </c>
      <c r="H370" s="59">
        <v>0</v>
      </c>
      <c r="I370" s="59">
        <v>0</v>
      </c>
      <c r="J370" s="241" t="e">
        <f t="shared" si="47"/>
        <v>#DIV/0!</v>
      </c>
      <c r="K370" s="241" t="e">
        <f t="shared" si="48"/>
        <v>#DIV/0!</v>
      </c>
    </row>
    <row r="371" spans="1:11" ht="51" x14ac:dyDescent="0.25">
      <c r="A371" s="10"/>
      <c r="B371" s="10"/>
      <c r="C371" s="6" t="s">
        <v>777</v>
      </c>
      <c r="D371" s="6"/>
      <c r="E371" s="1" t="s">
        <v>497</v>
      </c>
      <c r="F371" s="59">
        <v>0</v>
      </c>
      <c r="G371" s="59">
        <f>G372</f>
        <v>3572.0699999999997</v>
      </c>
      <c r="H371" s="59">
        <f>H372</f>
        <v>3572.0699999999997</v>
      </c>
      <c r="I371" s="59">
        <f>I372</f>
        <v>3572.0699999999997</v>
      </c>
      <c r="J371" s="241">
        <f t="shared" si="47"/>
        <v>100</v>
      </c>
      <c r="K371" s="241">
        <f t="shared" si="48"/>
        <v>100</v>
      </c>
    </row>
    <row r="372" spans="1:11" x14ac:dyDescent="0.25">
      <c r="A372" s="10"/>
      <c r="B372" s="10"/>
      <c r="C372" s="6"/>
      <c r="D372" s="6" t="s">
        <v>269</v>
      </c>
      <c r="E372" s="3" t="s">
        <v>270</v>
      </c>
      <c r="F372" s="59">
        <v>0</v>
      </c>
      <c r="G372" s="59">
        <f>G373+G374</f>
        <v>3572.0699999999997</v>
      </c>
      <c r="H372" s="59">
        <f>H373+H374</f>
        <v>3572.0699999999997</v>
      </c>
      <c r="I372" s="59">
        <f>I373+I374</f>
        <v>3572.0699999999997</v>
      </c>
      <c r="J372" s="241">
        <f t="shared" si="47"/>
        <v>100</v>
      </c>
      <c r="K372" s="241">
        <f t="shared" si="48"/>
        <v>100</v>
      </c>
    </row>
    <row r="373" spans="1:11" x14ac:dyDescent="0.25">
      <c r="A373" s="10"/>
      <c r="B373" s="10"/>
      <c r="C373" s="6"/>
      <c r="D373" s="6"/>
      <c r="E373" s="46" t="s">
        <v>200</v>
      </c>
      <c r="F373" s="59">
        <v>0</v>
      </c>
      <c r="G373" s="59">
        <v>3214.8629999999998</v>
      </c>
      <c r="H373" s="59">
        <v>3214.8629999999998</v>
      </c>
      <c r="I373" s="59">
        <v>3214.8629999999998</v>
      </c>
      <c r="J373" s="241">
        <f t="shared" si="47"/>
        <v>100</v>
      </c>
      <c r="K373" s="241">
        <f t="shared" si="48"/>
        <v>100</v>
      </c>
    </row>
    <row r="374" spans="1:11" x14ac:dyDescent="0.25">
      <c r="A374" s="10"/>
      <c r="B374" s="10"/>
      <c r="C374" s="6"/>
      <c r="D374" s="6"/>
      <c r="E374" s="46" t="s">
        <v>282</v>
      </c>
      <c r="F374" s="59">
        <v>0</v>
      </c>
      <c r="G374" s="59">
        <v>357.20699999999999</v>
      </c>
      <c r="H374" s="59">
        <v>357.20699999999999</v>
      </c>
      <c r="I374" s="59">
        <v>357.20699999999999</v>
      </c>
      <c r="J374" s="241">
        <f t="shared" si="47"/>
        <v>100</v>
      </c>
      <c r="K374" s="241">
        <f t="shared" si="48"/>
        <v>100</v>
      </c>
    </row>
    <row r="375" spans="1:11" ht="25.5" x14ac:dyDescent="0.25">
      <c r="A375" s="14"/>
      <c r="B375" s="14"/>
      <c r="C375" s="14" t="s">
        <v>291</v>
      </c>
      <c r="D375" s="14"/>
      <c r="E375" s="1" t="s">
        <v>434</v>
      </c>
      <c r="F375" s="67">
        <f>F376</f>
        <v>678.79999999999973</v>
      </c>
      <c r="G375" s="67">
        <f>G376+G377</f>
        <v>678.8</v>
      </c>
      <c r="H375" s="67">
        <f>H376+H377</f>
        <v>482.43632000000002</v>
      </c>
      <c r="I375" s="67">
        <f>I376+I377</f>
        <v>482.43632000000002</v>
      </c>
      <c r="J375" s="243">
        <f t="shared" si="47"/>
        <v>71.071938715380085</v>
      </c>
      <c r="K375" s="243">
        <f t="shared" si="48"/>
        <v>100</v>
      </c>
    </row>
    <row r="376" spans="1:11" x14ac:dyDescent="0.25">
      <c r="A376" s="14"/>
      <c r="B376" s="14"/>
      <c r="C376" s="14"/>
      <c r="D376" s="6" t="s">
        <v>269</v>
      </c>
      <c r="E376" s="3" t="s">
        <v>270</v>
      </c>
      <c r="F376" s="67">
        <f>3394.1-2715.3</f>
        <v>678.79999999999973</v>
      </c>
      <c r="G376" s="67">
        <v>345.83</v>
      </c>
      <c r="H376" s="67">
        <v>149.46632</v>
      </c>
      <c r="I376" s="67">
        <v>149.46632</v>
      </c>
      <c r="J376" s="243">
        <f t="shared" si="47"/>
        <v>43.219593441864504</v>
      </c>
      <c r="K376" s="243">
        <f t="shared" si="48"/>
        <v>100</v>
      </c>
    </row>
    <row r="377" spans="1:11" x14ac:dyDescent="0.25">
      <c r="A377" s="14"/>
      <c r="B377" s="14"/>
      <c r="C377" s="14"/>
      <c r="D377" s="6" t="s">
        <v>444</v>
      </c>
      <c r="E377" s="3" t="s">
        <v>270</v>
      </c>
      <c r="F377" s="67"/>
      <c r="G377" s="67">
        <v>332.97</v>
      </c>
      <c r="H377" s="67">
        <v>332.97</v>
      </c>
      <c r="I377" s="67">
        <v>332.97</v>
      </c>
      <c r="J377" s="243">
        <f t="shared" si="47"/>
        <v>100</v>
      </c>
      <c r="K377" s="243">
        <f t="shared" si="48"/>
        <v>100</v>
      </c>
    </row>
    <row r="378" spans="1:11" ht="25.5" x14ac:dyDescent="0.25">
      <c r="A378" s="14"/>
      <c r="B378" s="14"/>
      <c r="C378" s="14" t="s">
        <v>292</v>
      </c>
      <c r="D378" s="14"/>
      <c r="E378" s="1" t="s">
        <v>293</v>
      </c>
      <c r="F378" s="67">
        <f>F379</f>
        <v>452.79999999999995</v>
      </c>
      <c r="G378" s="67">
        <f>G380</f>
        <v>452.8</v>
      </c>
      <c r="H378" s="67">
        <f>H380</f>
        <v>452.79999999999995</v>
      </c>
      <c r="I378" s="67">
        <f>I380</f>
        <v>452.79999999999995</v>
      </c>
      <c r="J378" s="243">
        <f t="shared" si="47"/>
        <v>99.999999999999986</v>
      </c>
      <c r="K378" s="243">
        <f t="shared" si="48"/>
        <v>100</v>
      </c>
    </row>
    <row r="379" spans="1:11" x14ac:dyDescent="0.25">
      <c r="A379" s="14"/>
      <c r="B379" s="14"/>
      <c r="C379" s="14"/>
      <c r="D379" s="6" t="s">
        <v>269</v>
      </c>
      <c r="E379" s="3" t="s">
        <v>270</v>
      </c>
      <c r="F379" s="67">
        <f>2264-1811.2</f>
        <v>452.79999999999995</v>
      </c>
      <c r="G379" s="67">
        <v>0</v>
      </c>
      <c r="H379" s="67">
        <v>0</v>
      </c>
      <c r="I379" s="67">
        <v>0</v>
      </c>
      <c r="J379" s="243" t="e">
        <f t="shared" si="47"/>
        <v>#DIV/0!</v>
      </c>
      <c r="K379" s="243" t="e">
        <f t="shared" si="48"/>
        <v>#DIV/0!</v>
      </c>
    </row>
    <row r="380" spans="1:11" x14ac:dyDescent="0.25">
      <c r="A380" s="14"/>
      <c r="B380" s="14"/>
      <c r="C380" s="14"/>
      <c r="D380" s="6" t="s">
        <v>444</v>
      </c>
      <c r="E380" s="3" t="s">
        <v>270</v>
      </c>
      <c r="F380" s="67">
        <v>0</v>
      </c>
      <c r="G380" s="67">
        <v>452.8</v>
      </c>
      <c r="H380" s="67">
        <f>2264-1811.2</f>
        <v>452.79999999999995</v>
      </c>
      <c r="I380" s="67">
        <f>2264-1811.2</f>
        <v>452.79999999999995</v>
      </c>
      <c r="J380" s="243">
        <f t="shared" si="47"/>
        <v>99.999999999999986</v>
      </c>
      <c r="K380" s="243">
        <f t="shared" si="48"/>
        <v>100</v>
      </c>
    </row>
    <row r="381" spans="1:11" x14ac:dyDescent="0.25">
      <c r="A381" s="14"/>
      <c r="B381" s="14"/>
      <c r="C381" s="14" t="s">
        <v>1102</v>
      </c>
      <c r="D381" s="6"/>
      <c r="E381" s="46" t="s">
        <v>1103</v>
      </c>
      <c r="F381" s="67">
        <f>F382</f>
        <v>591.70000000000005</v>
      </c>
      <c r="G381" s="67">
        <f>G382</f>
        <v>591.70000000000005</v>
      </c>
      <c r="H381" s="67">
        <f>H382</f>
        <v>591.66</v>
      </c>
      <c r="I381" s="67">
        <f>I382</f>
        <v>591.66</v>
      </c>
      <c r="J381" s="243">
        <f t="shared" si="47"/>
        <v>99.993239817475057</v>
      </c>
      <c r="K381" s="243">
        <f t="shared" si="48"/>
        <v>100</v>
      </c>
    </row>
    <row r="382" spans="1:11" x14ac:dyDescent="0.25">
      <c r="A382" s="14"/>
      <c r="B382" s="14"/>
      <c r="C382" s="14"/>
      <c r="D382" s="6" t="s">
        <v>444</v>
      </c>
      <c r="E382" s="3" t="s">
        <v>270</v>
      </c>
      <c r="F382" s="67">
        <v>591.70000000000005</v>
      </c>
      <c r="G382" s="67">
        <v>591.70000000000005</v>
      </c>
      <c r="H382" s="67">
        <v>591.66</v>
      </c>
      <c r="I382" s="67">
        <v>591.66</v>
      </c>
      <c r="J382" s="243">
        <f t="shared" si="47"/>
        <v>99.993239817475057</v>
      </c>
      <c r="K382" s="243">
        <f t="shared" si="48"/>
        <v>100</v>
      </c>
    </row>
    <row r="383" spans="1:11" x14ac:dyDescent="0.25">
      <c r="A383" s="14"/>
      <c r="B383" s="14"/>
      <c r="C383" s="14" t="s">
        <v>1134</v>
      </c>
      <c r="D383" s="6"/>
      <c r="E383" s="3" t="s">
        <v>1135</v>
      </c>
      <c r="F383" s="67">
        <v>0</v>
      </c>
      <c r="G383" s="67">
        <f>G384</f>
        <v>5246.2809999999999</v>
      </c>
      <c r="H383" s="67">
        <v>0</v>
      </c>
      <c r="I383" s="67">
        <v>0</v>
      </c>
      <c r="J383" s="243">
        <f t="shared" si="47"/>
        <v>0</v>
      </c>
      <c r="K383" s="243"/>
    </row>
    <row r="384" spans="1:11" ht="18.75" customHeight="1" x14ac:dyDescent="0.25">
      <c r="A384" s="14"/>
      <c r="B384" s="14"/>
      <c r="C384" s="14"/>
      <c r="D384" s="6" t="s">
        <v>269</v>
      </c>
      <c r="E384" s="3" t="s">
        <v>270</v>
      </c>
      <c r="F384" s="67">
        <v>0</v>
      </c>
      <c r="G384" s="67">
        <f>G385+G386</f>
        <v>5246.2809999999999</v>
      </c>
      <c r="H384" s="67">
        <v>0</v>
      </c>
      <c r="I384" s="67">
        <v>0</v>
      </c>
      <c r="J384" s="243">
        <f t="shared" si="47"/>
        <v>0</v>
      </c>
      <c r="K384" s="243"/>
    </row>
    <row r="385" spans="1:11" x14ac:dyDescent="0.25">
      <c r="A385" s="14"/>
      <c r="B385" s="14"/>
      <c r="C385" s="14"/>
      <c r="D385" s="6"/>
      <c r="E385" s="46" t="s">
        <v>200</v>
      </c>
      <c r="F385" s="67">
        <v>0</v>
      </c>
      <c r="G385" s="67">
        <v>4500</v>
      </c>
      <c r="H385" s="67">
        <v>0</v>
      </c>
      <c r="I385" s="67">
        <v>0</v>
      </c>
      <c r="J385" s="243">
        <f t="shared" si="47"/>
        <v>0</v>
      </c>
      <c r="K385" s="243"/>
    </row>
    <row r="386" spans="1:11" x14ac:dyDescent="0.25">
      <c r="A386" s="14"/>
      <c r="B386" s="14"/>
      <c r="C386" s="14"/>
      <c r="D386" s="6"/>
      <c r="E386" s="46" t="s">
        <v>282</v>
      </c>
      <c r="F386" s="67">
        <v>746.28099999999995</v>
      </c>
      <c r="G386" s="67">
        <v>746.28099999999995</v>
      </c>
      <c r="H386" s="67">
        <v>0</v>
      </c>
      <c r="I386" s="67">
        <v>0</v>
      </c>
      <c r="J386" s="243">
        <f t="shared" si="47"/>
        <v>0</v>
      </c>
      <c r="K386" s="243"/>
    </row>
    <row r="387" spans="1:11" x14ac:dyDescent="0.25">
      <c r="A387" s="28"/>
      <c r="B387" s="28"/>
      <c r="C387" s="28" t="s">
        <v>294</v>
      </c>
      <c r="D387" s="31"/>
      <c r="E387" s="18" t="s">
        <v>295</v>
      </c>
      <c r="F387" s="60">
        <f>F388+F390</f>
        <v>938.40000000000009</v>
      </c>
      <c r="G387" s="60">
        <f>G388+G390+G392</f>
        <v>1091.46732</v>
      </c>
      <c r="H387" s="60">
        <f t="shared" ref="H387:I387" si="55">H388+H390+H392</f>
        <v>222.50951000000001</v>
      </c>
      <c r="I387" s="60">
        <f t="shared" si="55"/>
        <v>222.50951000000001</v>
      </c>
      <c r="J387" s="240">
        <f t="shared" si="47"/>
        <v>20.386273223462155</v>
      </c>
      <c r="K387" s="240">
        <f t="shared" si="48"/>
        <v>100</v>
      </c>
    </row>
    <row r="388" spans="1:11" x14ac:dyDescent="0.25">
      <c r="A388" s="77"/>
      <c r="B388" s="77"/>
      <c r="C388" s="6" t="s">
        <v>296</v>
      </c>
      <c r="D388" s="48"/>
      <c r="E388" s="47" t="s">
        <v>498</v>
      </c>
      <c r="F388" s="67">
        <f>F389</f>
        <v>398.1</v>
      </c>
      <c r="G388" s="67">
        <f>G389</f>
        <v>211.16731999999999</v>
      </c>
      <c r="H388" s="67">
        <f>H389</f>
        <v>32.243760000000002</v>
      </c>
      <c r="I388" s="67">
        <f>I389</f>
        <v>32.243760000000002</v>
      </c>
      <c r="J388" s="243">
        <f t="shared" si="47"/>
        <v>15.269294510154319</v>
      </c>
      <c r="K388" s="243">
        <f t="shared" si="48"/>
        <v>100</v>
      </c>
    </row>
    <row r="389" spans="1:11" x14ac:dyDescent="0.25">
      <c r="A389" s="77"/>
      <c r="B389" s="77"/>
      <c r="C389" s="10"/>
      <c r="D389" s="6" t="s">
        <v>269</v>
      </c>
      <c r="E389" s="3" t="s">
        <v>270</v>
      </c>
      <c r="F389" s="67">
        <v>398.1</v>
      </c>
      <c r="G389" s="67">
        <v>211.16731999999999</v>
      </c>
      <c r="H389" s="67">
        <v>32.243760000000002</v>
      </c>
      <c r="I389" s="67">
        <v>32.243760000000002</v>
      </c>
      <c r="J389" s="243">
        <f t="shared" si="47"/>
        <v>15.269294510154319</v>
      </c>
      <c r="K389" s="243">
        <f t="shared" si="48"/>
        <v>100</v>
      </c>
    </row>
    <row r="390" spans="1:11" x14ac:dyDescent="0.25">
      <c r="A390" s="77"/>
      <c r="B390" s="77"/>
      <c r="C390" s="6" t="s">
        <v>301</v>
      </c>
      <c r="D390" s="20"/>
      <c r="E390" s="47" t="s">
        <v>302</v>
      </c>
      <c r="F390" s="67">
        <f>F391</f>
        <v>540.30000000000007</v>
      </c>
      <c r="G390" s="67">
        <f>G391</f>
        <v>370.33884999999998</v>
      </c>
      <c r="H390" s="67">
        <f>H391</f>
        <v>190.26575</v>
      </c>
      <c r="I390" s="67">
        <f>I391</f>
        <v>190.26575</v>
      </c>
      <c r="J390" s="243">
        <f t="shared" si="47"/>
        <v>51.37612486510664</v>
      </c>
      <c r="K390" s="243">
        <f t="shared" si="48"/>
        <v>100</v>
      </c>
    </row>
    <row r="391" spans="1:11" x14ac:dyDescent="0.25">
      <c r="A391" s="77"/>
      <c r="B391" s="77"/>
      <c r="C391" s="16"/>
      <c r="D391" s="6" t="s">
        <v>269</v>
      </c>
      <c r="E391" s="3" t="s">
        <v>270</v>
      </c>
      <c r="F391" s="67">
        <f>1080.7-540.4</f>
        <v>540.30000000000007</v>
      </c>
      <c r="G391" s="67">
        <v>370.33884999999998</v>
      </c>
      <c r="H391" s="67">
        <v>190.26575</v>
      </c>
      <c r="I391" s="67">
        <v>190.26575</v>
      </c>
      <c r="J391" s="243">
        <f t="shared" ref="J391:J454" si="56">I391/G391*100</f>
        <v>51.37612486510664</v>
      </c>
      <c r="K391" s="243">
        <f t="shared" ref="K391:K454" si="57">I391/H391*100</f>
        <v>100</v>
      </c>
    </row>
    <row r="392" spans="1:11" ht="26.25" x14ac:dyDescent="0.25">
      <c r="A392" s="77"/>
      <c r="B392" s="77"/>
      <c r="C392" s="6" t="s">
        <v>1136</v>
      </c>
      <c r="D392" s="6"/>
      <c r="E392" s="3" t="s">
        <v>1137</v>
      </c>
      <c r="F392" s="67">
        <v>0</v>
      </c>
      <c r="G392" s="67">
        <f>G393</f>
        <v>509.96114999999998</v>
      </c>
      <c r="H392" s="67">
        <v>0</v>
      </c>
      <c r="I392" s="67">
        <v>0</v>
      </c>
      <c r="J392" s="243">
        <f t="shared" si="56"/>
        <v>0</v>
      </c>
      <c r="K392" s="243"/>
    </row>
    <row r="393" spans="1:11" x14ac:dyDescent="0.25">
      <c r="A393" s="77"/>
      <c r="B393" s="77"/>
      <c r="C393" s="16"/>
      <c r="D393" s="6" t="s">
        <v>269</v>
      </c>
      <c r="E393" s="3" t="s">
        <v>270</v>
      </c>
      <c r="F393" s="67">
        <v>0</v>
      </c>
      <c r="G393" s="67">
        <f>G394+G395</f>
        <v>509.96114999999998</v>
      </c>
      <c r="H393" s="67">
        <v>0</v>
      </c>
      <c r="I393" s="67">
        <v>0</v>
      </c>
      <c r="J393" s="243">
        <f t="shared" si="56"/>
        <v>0</v>
      </c>
      <c r="K393" s="243"/>
    </row>
    <row r="394" spans="1:11" x14ac:dyDescent="0.25">
      <c r="A394" s="77"/>
      <c r="B394" s="77"/>
      <c r="C394" s="16"/>
      <c r="D394" s="6"/>
      <c r="E394" s="46" t="s">
        <v>200</v>
      </c>
      <c r="F394" s="67">
        <v>0</v>
      </c>
      <c r="G394" s="67">
        <v>340</v>
      </c>
      <c r="H394" s="67">
        <v>0</v>
      </c>
      <c r="I394" s="67">
        <v>0</v>
      </c>
      <c r="J394" s="243">
        <f t="shared" si="56"/>
        <v>0</v>
      </c>
      <c r="K394" s="243"/>
    </row>
    <row r="395" spans="1:11" x14ac:dyDescent="0.25">
      <c r="A395" s="77"/>
      <c r="B395" s="77"/>
      <c r="C395" s="16"/>
      <c r="D395" s="6"/>
      <c r="E395" s="46" t="s">
        <v>282</v>
      </c>
      <c r="F395" s="67">
        <v>0</v>
      </c>
      <c r="G395" s="67">
        <v>169.96115</v>
      </c>
      <c r="H395" s="67">
        <v>0</v>
      </c>
      <c r="I395" s="67">
        <v>0</v>
      </c>
      <c r="J395" s="243">
        <f t="shared" si="56"/>
        <v>0</v>
      </c>
      <c r="K395" s="243"/>
    </row>
    <row r="396" spans="1:11" x14ac:dyDescent="0.25">
      <c r="A396" s="28"/>
      <c r="B396" s="28"/>
      <c r="C396" s="28" t="s">
        <v>500</v>
      </c>
      <c r="D396" s="28"/>
      <c r="E396" s="18" t="s">
        <v>501</v>
      </c>
      <c r="F396" s="60">
        <f>F397</f>
        <v>15731.7</v>
      </c>
      <c r="G396" s="60">
        <f t="shared" ref="G396:I397" si="58">G397</f>
        <v>16727.711619999998</v>
      </c>
      <c r="H396" s="60">
        <f t="shared" si="58"/>
        <v>15533</v>
      </c>
      <c r="I396" s="60">
        <f t="shared" si="58"/>
        <v>15533</v>
      </c>
      <c r="J396" s="240">
        <f t="shared" si="56"/>
        <v>92.857889667516886</v>
      </c>
      <c r="K396" s="240">
        <f t="shared" si="57"/>
        <v>100</v>
      </c>
    </row>
    <row r="397" spans="1:11" x14ac:dyDescent="0.25">
      <c r="A397" s="77"/>
      <c r="B397" s="77"/>
      <c r="C397" s="6" t="s">
        <v>502</v>
      </c>
      <c r="D397" s="6"/>
      <c r="E397" s="19" t="s">
        <v>617</v>
      </c>
      <c r="F397" s="59">
        <f>F398</f>
        <v>15731.7</v>
      </c>
      <c r="G397" s="59">
        <f t="shared" si="58"/>
        <v>16727.711619999998</v>
      </c>
      <c r="H397" s="59">
        <f t="shared" si="58"/>
        <v>15533</v>
      </c>
      <c r="I397" s="59">
        <f t="shared" si="58"/>
        <v>15533</v>
      </c>
      <c r="J397" s="241">
        <f t="shared" si="56"/>
        <v>92.857889667516886</v>
      </c>
      <c r="K397" s="241">
        <f t="shared" si="57"/>
        <v>100</v>
      </c>
    </row>
    <row r="398" spans="1:11" ht="25.5" x14ac:dyDescent="0.25">
      <c r="A398" s="77"/>
      <c r="B398" s="77"/>
      <c r="C398" s="6"/>
      <c r="D398" s="6" t="s">
        <v>444</v>
      </c>
      <c r="E398" s="1" t="s">
        <v>445</v>
      </c>
      <c r="F398" s="59">
        <v>15731.7</v>
      </c>
      <c r="G398" s="59">
        <v>16727.711619999998</v>
      </c>
      <c r="H398" s="59">
        <v>15533</v>
      </c>
      <c r="I398" s="59">
        <v>15533</v>
      </c>
      <c r="J398" s="241">
        <f t="shared" si="56"/>
        <v>92.857889667516886</v>
      </c>
      <c r="K398" s="241">
        <f t="shared" si="57"/>
        <v>100</v>
      </c>
    </row>
    <row r="399" spans="1:11" ht="25.5" x14ac:dyDescent="0.25">
      <c r="A399" s="89"/>
      <c r="B399" s="90"/>
      <c r="C399" s="91" t="s">
        <v>338</v>
      </c>
      <c r="D399" s="90"/>
      <c r="E399" s="92" t="s">
        <v>371</v>
      </c>
      <c r="F399" s="93">
        <f>F400+F403+F409</f>
        <v>10182.070810000001</v>
      </c>
      <c r="G399" s="93">
        <f>G400+G403+G409</f>
        <v>10182.070810000001</v>
      </c>
      <c r="H399" s="93">
        <f>H400+H403+H409</f>
        <v>9518.9356499999994</v>
      </c>
      <c r="I399" s="93">
        <f>I400+I403+I409</f>
        <v>9518.7356499999987</v>
      </c>
      <c r="J399" s="238">
        <f t="shared" si="56"/>
        <v>93.485262748825832</v>
      </c>
      <c r="K399" s="238">
        <f t="shared" si="57"/>
        <v>99.997898924760548</v>
      </c>
    </row>
    <row r="400" spans="1:11" ht="26.25" x14ac:dyDescent="0.25">
      <c r="A400" s="28"/>
      <c r="B400" s="28"/>
      <c r="C400" s="28" t="s">
        <v>437</v>
      </c>
      <c r="D400" s="31"/>
      <c r="E400" s="29" t="s">
        <v>507</v>
      </c>
      <c r="F400" s="60">
        <f>F401</f>
        <v>237.1</v>
      </c>
      <c r="G400" s="60">
        <f t="shared" ref="G400:I401" si="59">G401</f>
        <v>237.1</v>
      </c>
      <c r="H400" s="60">
        <f t="shared" si="59"/>
        <v>173.96484000000001</v>
      </c>
      <c r="I400" s="60">
        <f t="shared" si="59"/>
        <v>173.76483999999999</v>
      </c>
      <c r="J400" s="240">
        <f t="shared" si="56"/>
        <v>73.28757486292703</v>
      </c>
      <c r="K400" s="240">
        <f t="shared" si="57"/>
        <v>99.88503424025221</v>
      </c>
    </row>
    <row r="401" spans="1:11" x14ac:dyDescent="0.25">
      <c r="A401" s="4"/>
      <c r="B401" s="4"/>
      <c r="C401" s="4" t="s">
        <v>438</v>
      </c>
      <c r="D401" s="14"/>
      <c r="E401" s="1" t="s">
        <v>372</v>
      </c>
      <c r="F401" s="59">
        <f>F402</f>
        <v>237.1</v>
      </c>
      <c r="G401" s="59">
        <f t="shared" si="59"/>
        <v>237.1</v>
      </c>
      <c r="H401" s="59">
        <f t="shared" si="59"/>
        <v>173.96484000000001</v>
      </c>
      <c r="I401" s="59">
        <f t="shared" si="59"/>
        <v>173.76483999999999</v>
      </c>
      <c r="J401" s="241">
        <f t="shared" si="56"/>
        <v>73.28757486292703</v>
      </c>
      <c r="K401" s="241">
        <f t="shared" si="57"/>
        <v>99.88503424025221</v>
      </c>
    </row>
    <row r="402" spans="1:11" x14ac:dyDescent="0.25">
      <c r="A402" s="4"/>
      <c r="B402" s="4"/>
      <c r="C402" s="4"/>
      <c r="D402" s="6" t="s">
        <v>269</v>
      </c>
      <c r="E402" s="3" t="s">
        <v>270</v>
      </c>
      <c r="F402" s="59">
        <v>237.1</v>
      </c>
      <c r="G402" s="59">
        <v>237.1</v>
      </c>
      <c r="H402" s="59">
        <v>173.96484000000001</v>
      </c>
      <c r="I402" s="59">
        <v>173.76483999999999</v>
      </c>
      <c r="J402" s="241">
        <f t="shared" si="56"/>
        <v>73.28757486292703</v>
      </c>
      <c r="K402" s="241">
        <f t="shared" si="57"/>
        <v>99.88503424025221</v>
      </c>
    </row>
    <row r="403" spans="1:11" ht="26.25" x14ac:dyDescent="0.25">
      <c r="A403" s="28"/>
      <c r="B403" s="28"/>
      <c r="C403" s="28" t="s">
        <v>439</v>
      </c>
      <c r="D403" s="31"/>
      <c r="E403" s="29" t="s">
        <v>660</v>
      </c>
      <c r="F403" s="60">
        <f>F404</f>
        <v>7528.3618699999997</v>
      </c>
      <c r="G403" s="60">
        <f>G404</f>
        <v>7528.3618699999997</v>
      </c>
      <c r="H403" s="60">
        <f t="shared" ref="H403:I403" si="60">H404</f>
        <v>7528.3618699999997</v>
      </c>
      <c r="I403" s="60">
        <f t="shared" si="60"/>
        <v>7528.3618699999997</v>
      </c>
      <c r="J403" s="240">
        <f t="shared" si="56"/>
        <v>100</v>
      </c>
      <c r="K403" s="240">
        <f t="shared" si="57"/>
        <v>100</v>
      </c>
    </row>
    <row r="404" spans="1:11" ht="25.5" x14ac:dyDescent="0.25">
      <c r="A404" s="4"/>
      <c r="B404" s="4"/>
      <c r="C404" s="4" t="s">
        <v>440</v>
      </c>
      <c r="D404" s="14"/>
      <c r="E404" s="1" t="s">
        <v>373</v>
      </c>
      <c r="F404" s="59">
        <f>F406+F407+F408</f>
        <v>7528.3618699999997</v>
      </c>
      <c r="G404" s="59">
        <f>G406+G407+G408</f>
        <v>7528.3618699999997</v>
      </c>
      <c r="H404" s="59">
        <f t="shared" ref="H404:I404" si="61">H406+H407+H408</f>
        <v>7528.3618699999997</v>
      </c>
      <c r="I404" s="59">
        <f t="shared" si="61"/>
        <v>7528.3618699999997</v>
      </c>
      <c r="J404" s="241">
        <f t="shared" si="56"/>
        <v>100</v>
      </c>
      <c r="K404" s="241">
        <f t="shared" si="57"/>
        <v>100</v>
      </c>
    </row>
    <row r="405" spans="1:11" x14ac:dyDescent="0.25">
      <c r="A405" s="4"/>
      <c r="B405" s="4"/>
      <c r="C405" s="4"/>
      <c r="D405" s="6" t="s">
        <v>269</v>
      </c>
      <c r="E405" s="3" t="s">
        <v>270</v>
      </c>
      <c r="F405" s="59">
        <f>F406+F408+F407</f>
        <v>7528.3618699999997</v>
      </c>
      <c r="G405" s="59">
        <f>G406+G408+G407</f>
        <v>7528.3618699999997</v>
      </c>
      <c r="H405" s="59">
        <f t="shared" ref="H405:I405" si="62">H406+H408+H407</f>
        <v>7528.3618699999997</v>
      </c>
      <c r="I405" s="59">
        <f t="shared" si="62"/>
        <v>7528.3618699999997</v>
      </c>
      <c r="J405" s="241">
        <f t="shared" si="56"/>
        <v>100</v>
      </c>
      <c r="K405" s="241">
        <f t="shared" si="57"/>
        <v>100</v>
      </c>
    </row>
    <row r="406" spans="1:11" x14ac:dyDescent="0.25">
      <c r="A406" s="4"/>
      <c r="B406" s="4"/>
      <c r="C406" s="4"/>
      <c r="D406" s="6"/>
      <c r="E406" s="3" t="s">
        <v>182</v>
      </c>
      <c r="F406" s="59">
        <v>6436.7493999999997</v>
      </c>
      <c r="G406" s="59">
        <v>6436.7493999999997</v>
      </c>
      <c r="H406" s="59">
        <v>6436.7493999999997</v>
      </c>
      <c r="I406" s="59">
        <v>6436.7493999999997</v>
      </c>
      <c r="J406" s="241">
        <f t="shared" si="56"/>
        <v>100</v>
      </c>
      <c r="K406" s="241">
        <f t="shared" si="57"/>
        <v>100</v>
      </c>
    </row>
    <row r="407" spans="1:11" x14ac:dyDescent="0.25">
      <c r="A407" s="4"/>
      <c r="B407" s="4"/>
      <c r="C407" s="4"/>
      <c r="D407" s="6"/>
      <c r="E407" s="3" t="s">
        <v>180</v>
      </c>
      <c r="F407" s="59">
        <v>338.77627999999999</v>
      </c>
      <c r="G407" s="59">
        <v>338.77627999999999</v>
      </c>
      <c r="H407" s="59">
        <v>338.77627999999999</v>
      </c>
      <c r="I407" s="59">
        <v>338.77627999999999</v>
      </c>
      <c r="J407" s="241">
        <f t="shared" si="56"/>
        <v>100</v>
      </c>
      <c r="K407" s="241">
        <f t="shared" si="57"/>
        <v>100</v>
      </c>
    </row>
    <row r="408" spans="1:11" x14ac:dyDescent="0.25">
      <c r="A408" s="4"/>
      <c r="B408" s="4"/>
      <c r="C408" s="4"/>
      <c r="D408" s="6"/>
      <c r="E408" s="3" t="s">
        <v>145</v>
      </c>
      <c r="F408" s="59">
        <v>752.83618999999999</v>
      </c>
      <c r="G408" s="59">
        <v>752.83618999999999</v>
      </c>
      <c r="H408" s="59">
        <v>752.83618999999999</v>
      </c>
      <c r="I408" s="59">
        <v>752.83618999999999</v>
      </c>
      <c r="J408" s="241">
        <f t="shared" si="56"/>
        <v>100</v>
      </c>
      <c r="K408" s="241">
        <f t="shared" si="57"/>
        <v>100</v>
      </c>
    </row>
    <row r="409" spans="1:11" ht="26.25" x14ac:dyDescent="0.25">
      <c r="A409" s="28"/>
      <c r="B409" s="28"/>
      <c r="C409" s="28" t="s">
        <v>441</v>
      </c>
      <c r="D409" s="31"/>
      <c r="E409" s="29" t="s">
        <v>661</v>
      </c>
      <c r="F409" s="60">
        <f>F410</f>
        <v>2416.6089400000001</v>
      </c>
      <c r="G409" s="60">
        <f>G410</f>
        <v>2416.6089400000001</v>
      </c>
      <c r="H409" s="60">
        <f>H410</f>
        <v>1816.6089400000001</v>
      </c>
      <c r="I409" s="60">
        <f>I410</f>
        <v>1816.6089400000001</v>
      </c>
      <c r="J409" s="240">
        <f t="shared" si="56"/>
        <v>75.171820724953548</v>
      </c>
      <c r="K409" s="240">
        <f t="shared" si="57"/>
        <v>100</v>
      </c>
    </row>
    <row r="410" spans="1:11" ht="25.5" x14ac:dyDescent="0.25">
      <c r="A410" s="77"/>
      <c r="B410" s="77"/>
      <c r="C410" s="4" t="s">
        <v>442</v>
      </c>
      <c r="D410" s="14"/>
      <c r="E410" s="1" t="s">
        <v>508</v>
      </c>
      <c r="F410" s="59">
        <f>F412+F413</f>
        <v>2416.6089400000001</v>
      </c>
      <c r="G410" s="59">
        <f>G412+G413</f>
        <v>2416.6089400000001</v>
      </c>
      <c r="H410" s="59">
        <f>H412+H413</f>
        <v>1816.6089400000001</v>
      </c>
      <c r="I410" s="59">
        <f>I412+I413</f>
        <v>1816.6089400000001</v>
      </c>
      <c r="J410" s="241">
        <f t="shared" si="56"/>
        <v>75.171820724953548</v>
      </c>
      <c r="K410" s="241">
        <f t="shared" si="57"/>
        <v>100</v>
      </c>
    </row>
    <row r="411" spans="1:11" x14ac:dyDescent="0.25">
      <c r="A411" s="77"/>
      <c r="B411" s="77"/>
      <c r="C411" s="4"/>
      <c r="D411" s="6" t="s">
        <v>269</v>
      </c>
      <c r="E411" s="3" t="s">
        <v>270</v>
      </c>
      <c r="F411" s="59">
        <f>F412+F413</f>
        <v>2416.6089400000001</v>
      </c>
      <c r="G411" s="59">
        <f>G412+G413</f>
        <v>2416.6089400000001</v>
      </c>
      <c r="H411" s="59">
        <f>H412+H413</f>
        <v>1816.6089400000001</v>
      </c>
      <c r="I411" s="59">
        <f>I412+I413</f>
        <v>1816.6089400000001</v>
      </c>
      <c r="J411" s="241">
        <f t="shared" si="56"/>
        <v>75.171820724953548</v>
      </c>
      <c r="K411" s="241">
        <f t="shared" si="57"/>
        <v>100</v>
      </c>
    </row>
    <row r="412" spans="1:11" x14ac:dyDescent="0.25">
      <c r="A412" s="77"/>
      <c r="B412" s="77"/>
      <c r="C412" s="4"/>
      <c r="D412" s="6"/>
      <c r="E412" s="3" t="s">
        <v>180</v>
      </c>
      <c r="F412" s="59">
        <v>2174.94805</v>
      </c>
      <c r="G412" s="59">
        <v>2174.94805</v>
      </c>
      <c r="H412" s="59">
        <v>1634.94805</v>
      </c>
      <c r="I412" s="59">
        <v>1634.94805</v>
      </c>
      <c r="J412" s="241">
        <f t="shared" si="56"/>
        <v>75.171820770615653</v>
      </c>
      <c r="K412" s="241">
        <f t="shared" si="57"/>
        <v>100</v>
      </c>
    </row>
    <row r="413" spans="1:11" x14ac:dyDescent="0.25">
      <c r="A413" s="77"/>
      <c r="B413" s="77"/>
      <c r="C413" s="4"/>
      <c r="D413" s="6"/>
      <c r="E413" s="3" t="s">
        <v>145</v>
      </c>
      <c r="F413" s="59">
        <v>241.66088999999999</v>
      </c>
      <c r="G413" s="59">
        <v>241.66088999999999</v>
      </c>
      <c r="H413" s="59">
        <v>181.66088999999999</v>
      </c>
      <c r="I413" s="59">
        <v>181.66088999999999</v>
      </c>
      <c r="J413" s="241">
        <f t="shared" si="56"/>
        <v>75.171820313994544</v>
      </c>
      <c r="K413" s="241">
        <f t="shared" si="57"/>
        <v>100</v>
      </c>
    </row>
    <row r="414" spans="1:11" x14ac:dyDescent="0.25">
      <c r="A414" s="77"/>
      <c r="B414" s="15" t="s">
        <v>611</v>
      </c>
      <c r="C414" s="87"/>
      <c r="D414" s="86"/>
      <c r="E414" s="81" t="s">
        <v>613</v>
      </c>
      <c r="F414" s="62">
        <f t="shared" ref="F414:I420" si="63">F415</f>
        <v>22.5</v>
      </c>
      <c r="G414" s="62">
        <f t="shared" si="63"/>
        <v>22.5</v>
      </c>
      <c r="H414" s="62">
        <f t="shared" si="63"/>
        <v>0</v>
      </c>
      <c r="I414" s="62">
        <f t="shared" si="63"/>
        <v>0</v>
      </c>
      <c r="J414" s="242">
        <f t="shared" si="56"/>
        <v>0</v>
      </c>
      <c r="K414" s="242"/>
    </row>
    <row r="415" spans="1:11" x14ac:dyDescent="0.25">
      <c r="A415" s="77"/>
      <c r="B415" s="15" t="s">
        <v>612</v>
      </c>
      <c r="C415" s="87"/>
      <c r="D415" s="86"/>
      <c r="E415" s="81" t="s">
        <v>614</v>
      </c>
      <c r="F415" s="62">
        <f t="shared" si="63"/>
        <v>22.5</v>
      </c>
      <c r="G415" s="62">
        <f t="shared" si="63"/>
        <v>22.5</v>
      </c>
      <c r="H415" s="62">
        <f t="shared" si="63"/>
        <v>0</v>
      </c>
      <c r="I415" s="62">
        <f t="shared" si="63"/>
        <v>0</v>
      </c>
      <c r="J415" s="242">
        <f t="shared" si="56"/>
        <v>0</v>
      </c>
      <c r="K415" s="242"/>
    </row>
    <row r="416" spans="1:11" x14ac:dyDescent="0.25">
      <c r="A416" s="77"/>
      <c r="B416" s="15"/>
      <c r="C416" s="87" t="s">
        <v>3</v>
      </c>
      <c r="D416" s="86"/>
      <c r="E416" s="102" t="s">
        <v>4</v>
      </c>
      <c r="F416" s="62">
        <f t="shared" si="63"/>
        <v>22.5</v>
      </c>
      <c r="G416" s="62">
        <f t="shared" si="63"/>
        <v>22.5</v>
      </c>
      <c r="H416" s="62">
        <f t="shared" si="63"/>
        <v>0</v>
      </c>
      <c r="I416" s="62">
        <f t="shared" si="63"/>
        <v>0</v>
      </c>
      <c r="J416" s="242">
        <f t="shared" si="56"/>
        <v>0</v>
      </c>
      <c r="K416" s="242"/>
    </row>
    <row r="417" spans="1:11" ht="25.5" x14ac:dyDescent="0.25">
      <c r="A417" s="140"/>
      <c r="B417" s="90"/>
      <c r="C417" s="91" t="s">
        <v>278</v>
      </c>
      <c r="D417" s="90"/>
      <c r="E417" s="92" t="s">
        <v>279</v>
      </c>
      <c r="F417" s="142">
        <f t="shared" si="63"/>
        <v>22.5</v>
      </c>
      <c r="G417" s="142">
        <f t="shared" si="63"/>
        <v>22.5</v>
      </c>
      <c r="H417" s="142">
        <f t="shared" si="63"/>
        <v>0</v>
      </c>
      <c r="I417" s="142">
        <f t="shared" si="63"/>
        <v>0</v>
      </c>
      <c r="J417" s="254">
        <f t="shared" si="56"/>
        <v>0</v>
      </c>
      <c r="K417" s="254"/>
    </row>
    <row r="418" spans="1:11" ht="25.5" x14ac:dyDescent="0.25">
      <c r="A418" s="141"/>
      <c r="B418" s="106"/>
      <c r="C418" s="107" t="s">
        <v>287</v>
      </c>
      <c r="D418" s="106"/>
      <c r="E418" s="137" t="s">
        <v>288</v>
      </c>
      <c r="F418" s="143">
        <f t="shared" si="63"/>
        <v>22.5</v>
      </c>
      <c r="G418" s="143">
        <f t="shared" si="63"/>
        <v>22.5</v>
      </c>
      <c r="H418" s="143">
        <f t="shared" si="63"/>
        <v>0</v>
      </c>
      <c r="I418" s="143">
        <f t="shared" si="63"/>
        <v>0</v>
      </c>
      <c r="J418" s="255">
        <f t="shared" si="56"/>
        <v>0</v>
      </c>
      <c r="K418" s="255"/>
    </row>
    <row r="419" spans="1:11" x14ac:dyDescent="0.25">
      <c r="A419" s="77"/>
      <c r="B419" s="15"/>
      <c r="C419" s="87" t="s">
        <v>294</v>
      </c>
      <c r="D419" s="15"/>
      <c r="E419" s="138" t="s">
        <v>295</v>
      </c>
      <c r="F419" s="62">
        <f t="shared" si="63"/>
        <v>22.5</v>
      </c>
      <c r="G419" s="62">
        <f t="shared" si="63"/>
        <v>22.5</v>
      </c>
      <c r="H419" s="62">
        <f t="shared" si="63"/>
        <v>0</v>
      </c>
      <c r="I419" s="62">
        <f t="shared" si="63"/>
        <v>0</v>
      </c>
      <c r="J419" s="242">
        <f t="shared" si="56"/>
        <v>0</v>
      </c>
      <c r="K419" s="242"/>
    </row>
    <row r="420" spans="1:11" ht="25.5" x14ac:dyDescent="0.25">
      <c r="A420" s="77"/>
      <c r="B420" s="14"/>
      <c r="C420" s="139" t="s">
        <v>299</v>
      </c>
      <c r="D420" s="15"/>
      <c r="E420" s="1" t="s">
        <v>300</v>
      </c>
      <c r="F420" s="59">
        <f t="shared" si="63"/>
        <v>22.5</v>
      </c>
      <c r="G420" s="59">
        <f t="shared" si="63"/>
        <v>22.5</v>
      </c>
      <c r="H420" s="59">
        <f t="shared" si="63"/>
        <v>0</v>
      </c>
      <c r="I420" s="59">
        <f t="shared" si="63"/>
        <v>0</v>
      </c>
      <c r="J420" s="241">
        <f t="shared" si="56"/>
        <v>0</v>
      </c>
      <c r="K420" s="241"/>
    </row>
    <row r="421" spans="1:11" x14ac:dyDescent="0.25">
      <c r="A421" s="77"/>
      <c r="B421" s="15"/>
      <c r="C421" s="101"/>
      <c r="D421" s="6" t="s">
        <v>269</v>
      </c>
      <c r="E421" s="3" t="s">
        <v>270</v>
      </c>
      <c r="F421" s="59">
        <v>22.5</v>
      </c>
      <c r="G421" s="59">
        <v>22.5</v>
      </c>
      <c r="H421" s="59">
        <v>0</v>
      </c>
      <c r="I421" s="59">
        <v>0</v>
      </c>
      <c r="J421" s="241">
        <f t="shared" si="56"/>
        <v>0</v>
      </c>
      <c r="K421" s="241"/>
    </row>
    <row r="422" spans="1:11" x14ac:dyDescent="0.25">
      <c r="A422" s="77"/>
      <c r="B422" s="15" t="s">
        <v>561</v>
      </c>
      <c r="C422" s="87"/>
      <c r="D422" s="86"/>
      <c r="E422" s="81" t="s">
        <v>562</v>
      </c>
      <c r="F422" s="62">
        <f t="shared" ref="F422:I427" si="64">F423</f>
        <v>40899.493090000004</v>
      </c>
      <c r="G422" s="62">
        <f t="shared" si="64"/>
        <v>56026.655760000001</v>
      </c>
      <c r="H422" s="62">
        <f t="shared" si="64"/>
        <v>53866.361190000003</v>
      </c>
      <c r="I422" s="62">
        <f t="shared" si="64"/>
        <v>53866.361190000003</v>
      </c>
      <c r="J422" s="242">
        <f t="shared" si="56"/>
        <v>96.144166485228027</v>
      </c>
      <c r="K422" s="242">
        <f t="shared" si="57"/>
        <v>100</v>
      </c>
    </row>
    <row r="423" spans="1:11" x14ac:dyDescent="0.25">
      <c r="A423" s="77"/>
      <c r="B423" s="15" t="s">
        <v>563</v>
      </c>
      <c r="C423" s="87"/>
      <c r="D423" s="86"/>
      <c r="E423" s="81" t="s">
        <v>564</v>
      </c>
      <c r="F423" s="62">
        <f>F424+F432</f>
        <v>40899.493090000004</v>
      </c>
      <c r="G423" s="62">
        <f>G424+G432</f>
        <v>56026.655760000001</v>
      </c>
      <c r="H423" s="62">
        <f>H424+H432</f>
        <v>53866.361190000003</v>
      </c>
      <c r="I423" s="62">
        <f>I424+I432</f>
        <v>53866.361190000003</v>
      </c>
      <c r="J423" s="242">
        <f t="shared" si="56"/>
        <v>96.144166485228027</v>
      </c>
      <c r="K423" s="242">
        <f t="shared" si="57"/>
        <v>100</v>
      </c>
    </row>
    <row r="424" spans="1:11" x14ac:dyDescent="0.25">
      <c r="A424" s="77"/>
      <c r="B424" s="15"/>
      <c r="C424" s="87" t="s">
        <v>3</v>
      </c>
      <c r="D424" s="86"/>
      <c r="E424" s="102" t="s">
        <v>4</v>
      </c>
      <c r="F424" s="62">
        <f t="shared" si="64"/>
        <v>40669.593090000002</v>
      </c>
      <c r="G424" s="62">
        <f t="shared" si="64"/>
        <v>55796.723770000004</v>
      </c>
      <c r="H424" s="62">
        <f t="shared" si="64"/>
        <v>53866.361190000003</v>
      </c>
      <c r="I424" s="62">
        <f t="shared" si="64"/>
        <v>53866.361190000003</v>
      </c>
      <c r="J424" s="242">
        <f t="shared" si="56"/>
        <v>96.540365724774162</v>
      </c>
      <c r="K424" s="242">
        <f t="shared" si="57"/>
        <v>100</v>
      </c>
    </row>
    <row r="425" spans="1:11" ht="25.5" x14ac:dyDescent="0.25">
      <c r="A425" s="89"/>
      <c r="B425" s="90"/>
      <c r="C425" s="91" t="s">
        <v>55</v>
      </c>
      <c r="D425" s="90"/>
      <c r="E425" s="92" t="s">
        <v>488</v>
      </c>
      <c r="F425" s="93">
        <f t="shared" si="64"/>
        <v>40669.593090000002</v>
      </c>
      <c r="G425" s="93">
        <f t="shared" si="64"/>
        <v>55796.723770000004</v>
      </c>
      <c r="H425" s="93">
        <f t="shared" si="64"/>
        <v>53866.361190000003</v>
      </c>
      <c r="I425" s="93">
        <f t="shared" si="64"/>
        <v>53866.361190000003</v>
      </c>
      <c r="J425" s="238">
        <f t="shared" si="56"/>
        <v>96.540365724774162</v>
      </c>
      <c r="K425" s="238">
        <f t="shared" si="57"/>
        <v>100</v>
      </c>
    </row>
    <row r="426" spans="1:11" x14ac:dyDescent="0.25">
      <c r="A426" s="26"/>
      <c r="B426" s="26"/>
      <c r="C426" s="26" t="s">
        <v>71</v>
      </c>
      <c r="D426" s="26"/>
      <c r="E426" s="45" t="s">
        <v>72</v>
      </c>
      <c r="F426" s="63">
        <f t="shared" si="64"/>
        <v>40669.593090000002</v>
      </c>
      <c r="G426" s="63">
        <f t="shared" si="64"/>
        <v>55796.723770000004</v>
      </c>
      <c r="H426" s="63">
        <f t="shared" si="64"/>
        <v>53866.361190000003</v>
      </c>
      <c r="I426" s="63">
        <f t="shared" si="64"/>
        <v>53866.361190000003</v>
      </c>
      <c r="J426" s="239">
        <f t="shared" si="56"/>
        <v>96.540365724774162</v>
      </c>
      <c r="K426" s="239">
        <f t="shared" si="57"/>
        <v>100</v>
      </c>
    </row>
    <row r="427" spans="1:11" s="33" customFormat="1" ht="39" x14ac:dyDescent="0.25">
      <c r="A427" s="28"/>
      <c r="B427" s="28"/>
      <c r="C427" s="28" t="s">
        <v>97</v>
      </c>
      <c r="D427" s="28"/>
      <c r="E427" s="29" t="s">
        <v>98</v>
      </c>
      <c r="F427" s="60">
        <f>F428</f>
        <v>40669.593090000002</v>
      </c>
      <c r="G427" s="60">
        <f t="shared" si="64"/>
        <v>55796.723770000004</v>
      </c>
      <c r="H427" s="60">
        <f t="shared" si="64"/>
        <v>53866.361190000003</v>
      </c>
      <c r="I427" s="60">
        <f t="shared" si="64"/>
        <v>53866.361190000003</v>
      </c>
      <c r="J427" s="240">
        <f t="shared" si="56"/>
        <v>96.540365724774162</v>
      </c>
      <c r="K427" s="240">
        <f t="shared" si="57"/>
        <v>100</v>
      </c>
    </row>
    <row r="428" spans="1:11" s="33" customFormat="1" ht="25.5" x14ac:dyDescent="0.25">
      <c r="A428" s="78"/>
      <c r="B428" s="78"/>
      <c r="C428" s="6" t="s">
        <v>99</v>
      </c>
      <c r="D428" s="6"/>
      <c r="E428" s="2" t="s">
        <v>100</v>
      </c>
      <c r="F428" s="67">
        <f>F429</f>
        <v>40669.593090000002</v>
      </c>
      <c r="G428" s="67">
        <f>G429</f>
        <v>55796.723770000004</v>
      </c>
      <c r="H428" s="67">
        <f>H429</f>
        <v>53866.361190000003</v>
      </c>
      <c r="I428" s="67">
        <f>I429</f>
        <v>53866.361190000003</v>
      </c>
      <c r="J428" s="243">
        <f t="shared" si="56"/>
        <v>96.540365724774162</v>
      </c>
      <c r="K428" s="243">
        <f t="shared" si="57"/>
        <v>100</v>
      </c>
    </row>
    <row r="429" spans="1:11" s="33" customFormat="1" ht="26.25" x14ac:dyDescent="0.25">
      <c r="A429" s="78"/>
      <c r="B429" s="78"/>
      <c r="C429" s="6"/>
      <c r="D429" s="6" t="s">
        <v>285</v>
      </c>
      <c r="E429" s="3" t="s">
        <v>286</v>
      </c>
      <c r="F429" s="67">
        <f>F430+F431</f>
        <v>40669.593090000002</v>
      </c>
      <c r="G429" s="67">
        <f>G430+G431</f>
        <v>55796.723770000004</v>
      </c>
      <c r="H429" s="67">
        <f>H430+H431</f>
        <v>53866.361190000003</v>
      </c>
      <c r="I429" s="67">
        <f>I430+I431</f>
        <v>53866.361190000003</v>
      </c>
      <c r="J429" s="243">
        <f t="shared" si="56"/>
        <v>96.540365724774162</v>
      </c>
      <c r="K429" s="243">
        <f t="shared" si="57"/>
        <v>100</v>
      </c>
    </row>
    <row r="430" spans="1:11" x14ac:dyDescent="0.25">
      <c r="A430" s="77"/>
      <c r="B430" s="77"/>
      <c r="C430" s="6"/>
      <c r="D430" s="6"/>
      <c r="E430" s="3" t="s">
        <v>147</v>
      </c>
      <c r="F430" s="67">
        <v>30121.14</v>
      </c>
      <c r="G430" s="67">
        <v>45248.270680000001</v>
      </c>
      <c r="H430" s="67">
        <v>43317.908100000001</v>
      </c>
      <c r="I430" s="67">
        <v>43317.908100000001</v>
      </c>
      <c r="J430" s="243">
        <f t="shared" si="56"/>
        <v>95.733842308247091</v>
      </c>
      <c r="K430" s="243">
        <f t="shared" si="57"/>
        <v>100</v>
      </c>
    </row>
    <row r="431" spans="1:11" x14ac:dyDescent="0.25">
      <c r="A431" s="77"/>
      <c r="B431" s="77"/>
      <c r="C431" s="6"/>
      <c r="D431" s="6"/>
      <c r="E431" s="3" t="s">
        <v>101</v>
      </c>
      <c r="F431" s="67">
        <f>10478.86+69.59309</f>
        <v>10548.453090000001</v>
      </c>
      <c r="G431" s="67">
        <f>10478.86+69.59309</f>
        <v>10548.453090000001</v>
      </c>
      <c r="H431" s="67">
        <v>10548.453090000001</v>
      </c>
      <c r="I431" s="67">
        <v>10548.453090000001</v>
      </c>
      <c r="J431" s="243">
        <f t="shared" si="56"/>
        <v>100</v>
      </c>
      <c r="K431" s="243">
        <f t="shared" si="57"/>
        <v>100</v>
      </c>
    </row>
    <row r="432" spans="1:11" x14ac:dyDescent="0.25">
      <c r="A432" s="215"/>
      <c r="B432" s="215"/>
      <c r="C432" s="216" t="s">
        <v>521</v>
      </c>
      <c r="D432" s="216"/>
      <c r="E432" s="217" t="s">
        <v>522</v>
      </c>
      <c r="F432" s="218">
        <f>F433</f>
        <v>229.9</v>
      </c>
      <c r="G432" s="218">
        <f>G433</f>
        <v>229.93199000000001</v>
      </c>
      <c r="H432" s="218">
        <f>H433</f>
        <v>0</v>
      </c>
      <c r="I432" s="218">
        <f>I433</f>
        <v>0</v>
      </c>
      <c r="J432" s="253">
        <f t="shared" si="56"/>
        <v>0</v>
      </c>
      <c r="K432" s="253"/>
    </row>
    <row r="433" spans="1:11" ht="25.5" x14ac:dyDescent="0.25">
      <c r="A433" s="123"/>
      <c r="B433" s="123"/>
      <c r="C433" s="117" t="s">
        <v>382</v>
      </c>
      <c r="D433" s="118"/>
      <c r="E433" s="119" t="s">
        <v>749</v>
      </c>
      <c r="F433" s="69">
        <f t="shared" ref="F433:I434" si="65">F434</f>
        <v>229.9</v>
      </c>
      <c r="G433" s="69">
        <f t="shared" si="65"/>
        <v>229.93199000000001</v>
      </c>
      <c r="H433" s="69">
        <f t="shared" si="65"/>
        <v>0</v>
      </c>
      <c r="I433" s="69">
        <f t="shared" si="65"/>
        <v>0</v>
      </c>
      <c r="J433" s="251">
        <f t="shared" si="56"/>
        <v>0</v>
      </c>
      <c r="K433" s="251"/>
    </row>
    <row r="434" spans="1:11" ht="38.25" x14ac:dyDescent="0.25">
      <c r="A434" s="77"/>
      <c r="B434" s="77"/>
      <c r="C434" s="20" t="s">
        <v>748</v>
      </c>
      <c r="D434" s="14"/>
      <c r="E434" s="1" t="s">
        <v>750</v>
      </c>
      <c r="F434" s="59">
        <f>F435</f>
        <v>229.9</v>
      </c>
      <c r="G434" s="59">
        <f t="shared" si="65"/>
        <v>229.93199000000001</v>
      </c>
      <c r="H434" s="59">
        <f t="shared" si="65"/>
        <v>0</v>
      </c>
      <c r="I434" s="59">
        <f t="shared" si="65"/>
        <v>0</v>
      </c>
      <c r="J434" s="241">
        <f t="shared" si="56"/>
        <v>0</v>
      </c>
      <c r="K434" s="241"/>
    </row>
    <row r="435" spans="1:11" x14ac:dyDescent="0.25">
      <c r="A435" s="77"/>
      <c r="B435" s="77"/>
      <c r="C435" s="15"/>
      <c r="D435" s="14" t="s">
        <v>269</v>
      </c>
      <c r="E435" s="1" t="s">
        <v>270</v>
      </c>
      <c r="F435" s="59">
        <v>229.9</v>
      </c>
      <c r="G435" s="59">
        <v>229.93199000000001</v>
      </c>
      <c r="H435" s="59">
        <v>0</v>
      </c>
      <c r="I435" s="59">
        <v>0</v>
      </c>
      <c r="J435" s="241">
        <f t="shared" si="56"/>
        <v>0</v>
      </c>
      <c r="K435" s="241"/>
    </row>
    <row r="436" spans="1:11" x14ac:dyDescent="0.25">
      <c r="A436" s="124"/>
      <c r="B436" s="43" t="s">
        <v>565</v>
      </c>
      <c r="C436" s="43"/>
      <c r="D436" s="16"/>
      <c r="E436" s="125" t="s">
        <v>566</v>
      </c>
      <c r="F436" s="88">
        <f t="shared" ref="F436:I440" si="66">F437</f>
        <v>50000</v>
      </c>
      <c r="G436" s="88">
        <f t="shared" si="66"/>
        <v>23569.073790000002</v>
      </c>
      <c r="H436" s="88">
        <f t="shared" si="66"/>
        <v>2356.9073800000001</v>
      </c>
      <c r="I436" s="88">
        <f t="shared" si="66"/>
        <v>2356.9073800000001</v>
      </c>
      <c r="J436" s="237">
        <f t="shared" si="56"/>
        <v>10.000000004242848</v>
      </c>
      <c r="K436" s="237">
        <f t="shared" si="57"/>
        <v>100</v>
      </c>
    </row>
    <row r="437" spans="1:11" x14ac:dyDescent="0.25">
      <c r="A437" s="124"/>
      <c r="B437" s="43" t="s">
        <v>594</v>
      </c>
      <c r="C437" s="43"/>
      <c r="D437" s="16"/>
      <c r="E437" s="125" t="s">
        <v>567</v>
      </c>
      <c r="F437" s="88">
        <f>F438</f>
        <v>50000</v>
      </c>
      <c r="G437" s="88">
        <f t="shared" si="66"/>
        <v>23569.073790000002</v>
      </c>
      <c r="H437" s="88">
        <f t="shared" si="66"/>
        <v>2356.9073800000001</v>
      </c>
      <c r="I437" s="88">
        <f t="shared" si="66"/>
        <v>2356.9073800000001</v>
      </c>
      <c r="J437" s="237">
        <f t="shared" si="56"/>
        <v>10.000000004242848</v>
      </c>
      <c r="K437" s="237">
        <f t="shared" si="57"/>
        <v>100</v>
      </c>
    </row>
    <row r="438" spans="1:11" x14ac:dyDescent="0.25">
      <c r="A438" s="86"/>
      <c r="B438" s="15"/>
      <c r="C438" s="87" t="s">
        <v>3</v>
      </c>
      <c r="D438" s="15"/>
      <c r="E438" s="102" t="s">
        <v>4</v>
      </c>
      <c r="F438" s="62">
        <f t="shared" si="66"/>
        <v>50000</v>
      </c>
      <c r="G438" s="62">
        <f t="shared" si="66"/>
        <v>23569.073790000002</v>
      </c>
      <c r="H438" s="62">
        <f t="shared" si="66"/>
        <v>2356.9073800000001</v>
      </c>
      <c r="I438" s="62">
        <f t="shared" si="66"/>
        <v>2356.9073800000001</v>
      </c>
      <c r="J438" s="242">
        <f t="shared" si="56"/>
        <v>10.000000004242848</v>
      </c>
      <c r="K438" s="242">
        <f t="shared" si="57"/>
        <v>100</v>
      </c>
    </row>
    <row r="439" spans="1:11" ht="25.5" x14ac:dyDescent="0.25">
      <c r="A439" s="89"/>
      <c r="B439" s="90"/>
      <c r="C439" s="91" t="s">
        <v>568</v>
      </c>
      <c r="D439" s="90"/>
      <c r="E439" s="92" t="s">
        <v>569</v>
      </c>
      <c r="F439" s="93">
        <f t="shared" si="66"/>
        <v>50000</v>
      </c>
      <c r="G439" s="93">
        <f t="shared" si="66"/>
        <v>23569.073790000002</v>
      </c>
      <c r="H439" s="93">
        <f t="shared" si="66"/>
        <v>2356.9073800000001</v>
      </c>
      <c r="I439" s="93">
        <f t="shared" si="66"/>
        <v>2356.9073800000001</v>
      </c>
      <c r="J439" s="238">
        <f t="shared" si="56"/>
        <v>10.000000004242848</v>
      </c>
      <c r="K439" s="238">
        <f t="shared" si="57"/>
        <v>100</v>
      </c>
    </row>
    <row r="440" spans="1:11" ht="26.25" x14ac:dyDescent="0.25">
      <c r="A440" s="26"/>
      <c r="B440" s="26"/>
      <c r="C440" s="26" t="s">
        <v>570</v>
      </c>
      <c r="D440" s="26"/>
      <c r="E440" s="45" t="s">
        <v>204</v>
      </c>
      <c r="F440" s="63">
        <f t="shared" si="66"/>
        <v>50000</v>
      </c>
      <c r="G440" s="63">
        <f t="shared" si="66"/>
        <v>23569.073790000002</v>
      </c>
      <c r="H440" s="63">
        <f t="shared" si="66"/>
        <v>2356.9073800000001</v>
      </c>
      <c r="I440" s="63">
        <f t="shared" si="66"/>
        <v>2356.9073800000001</v>
      </c>
      <c r="J440" s="239">
        <f t="shared" si="56"/>
        <v>10.000000004242848</v>
      </c>
      <c r="K440" s="239">
        <f t="shared" si="57"/>
        <v>100</v>
      </c>
    </row>
    <row r="441" spans="1:11" ht="39" x14ac:dyDescent="0.25">
      <c r="A441" s="28"/>
      <c r="B441" s="28"/>
      <c r="C441" s="28" t="s">
        <v>571</v>
      </c>
      <c r="D441" s="28"/>
      <c r="E441" s="29" t="s">
        <v>228</v>
      </c>
      <c r="F441" s="60">
        <f>F443</f>
        <v>50000</v>
      </c>
      <c r="G441" s="60">
        <f>G443+G447</f>
        <v>23569.073790000002</v>
      </c>
      <c r="H441" s="60">
        <f>H443+H447</f>
        <v>2356.9073800000001</v>
      </c>
      <c r="I441" s="60">
        <f>I443+I447</f>
        <v>2356.9073800000001</v>
      </c>
      <c r="J441" s="240">
        <f t="shared" si="56"/>
        <v>10.000000004242848</v>
      </c>
      <c r="K441" s="240">
        <f t="shared" si="57"/>
        <v>100</v>
      </c>
    </row>
    <row r="442" spans="1:11" s="33" customFormat="1" x14ac:dyDescent="0.25">
      <c r="A442" s="10"/>
      <c r="B442" s="10"/>
      <c r="C442" s="57" t="s">
        <v>460</v>
      </c>
      <c r="D442" s="1"/>
      <c r="E442" s="1" t="s">
        <v>626</v>
      </c>
      <c r="F442" s="59">
        <f>F443</f>
        <v>50000</v>
      </c>
      <c r="G442" s="59">
        <v>0</v>
      </c>
      <c r="H442" s="59">
        <v>0</v>
      </c>
      <c r="I442" s="59">
        <v>0</v>
      </c>
      <c r="J442" s="241"/>
      <c r="K442" s="241"/>
    </row>
    <row r="443" spans="1:11" x14ac:dyDescent="0.25">
      <c r="A443" s="48"/>
      <c r="B443" s="48"/>
      <c r="C443" s="10"/>
      <c r="D443" s="48"/>
      <c r="E443" s="11" t="s">
        <v>459</v>
      </c>
      <c r="F443" s="67">
        <f>F444</f>
        <v>50000</v>
      </c>
      <c r="G443" s="67">
        <v>0</v>
      </c>
      <c r="H443" s="67">
        <v>0</v>
      </c>
      <c r="I443" s="67">
        <v>0</v>
      </c>
      <c r="J443" s="243"/>
      <c r="K443" s="243"/>
    </row>
    <row r="444" spans="1:11" ht="26.25" x14ac:dyDescent="0.25">
      <c r="A444" s="48"/>
      <c r="B444" s="48"/>
      <c r="C444" s="48"/>
      <c r="D444" s="20" t="s">
        <v>285</v>
      </c>
      <c r="E444" s="3" t="s">
        <v>286</v>
      </c>
      <c r="F444" s="67">
        <f>F445+F446</f>
        <v>50000</v>
      </c>
      <c r="G444" s="67">
        <v>0</v>
      </c>
      <c r="H444" s="67">
        <v>0</v>
      </c>
      <c r="I444" s="67">
        <v>0</v>
      </c>
      <c r="J444" s="243"/>
      <c r="K444" s="243"/>
    </row>
    <row r="445" spans="1:11" x14ac:dyDescent="0.25">
      <c r="A445" s="48"/>
      <c r="B445" s="48"/>
      <c r="C445" s="48"/>
      <c r="D445" s="20"/>
      <c r="E445" s="3" t="s">
        <v>147</v>
      </c>
      <c r="F445" s="67">
        <v>45000</v>
      </c>
      <c r="G445" s="67">
        <v>0</v>
      </c>
      <c r="H445" s="67">
        <v>0</v>
      </c>
      <c r="I445" s="67">
        <v>0</v>
      </c>
      <c r="J445" s="243"/>
      <c r="K445" s="243"/>
    </row>
    <row r="446" spans="1:11" x14ac:dyDescent="0.25">
      <c r="A446" s="48"/>
      <c r="B446" s="48"/>
      <c r="C446" s="48"/>
      <c r="D446" s="20"/>
      <c r="E446" s="3" t="s">
        <v>101</v>
      </c>
      <c r="F446" s="67">
        <v>5000</v>
      </c>
      <c r="G446" s="67">
        <v>0</v>
      </c>
      <c r="H446" s="67">
        <v>0</v>
      </c>
      <c r="I446" s="67">
        <v>0</v>
      </c>
      <c r="J446" s="243"/>
      <c r="K446" s="243"/>
    </row>
    <row r="447" spans="1:11" s="33" customFormat="1" x14ac:dyDescent="0.25">
      <c r="A447" s="10"/>
      <c r="B447" s="10"/>
      <c r="C447" s="57" t="s">
        <v>1091</v>
      </c>
      <c r="D447" s="1"/>
      <c r="E447" s="1" t="s">
        <v>626</v>
      </c>
      <c r="F447" s="59">
        <v>0</v>
      </c>
      <c r="G447" s="59">
        <f t="shared" ref="G447:I448" si="67">G448</f>
        <v>23569.073790000002</v>
      </c>
      <c r="H447" s="59">
        <f t="shared" si="67"/>
        <v>2356.9073800000001</v>
      </c>
      <c r="I447" s="59">
        <f t="shared" si="67"/>
        <v>2356.9073800000001</v>
      </c>
      <c r="J447" s="241">
        <f t="shared" si="56"/>
        <v>10.000000004242848</v>
      </c>
      <c r="K447" s="241">
        <f t="shared" si="57"/>
        <v>100</v>
      </c>
    </row>
    <row r="448" spans="1:11" x14ac:dyDescent="0.25">
      <c r="A448" s="48"/>
      <c r="B448" s="48"/>
      <c r="C448" s="10"/>
      <c r="D448" s="48"/>
      <c r="E448" s="11" t="s">
        <v>459</v>
      </c>
      <c r="F448" s="67">
        <v>0</v>
      </c>
      <c r="G448" s="67">
        <f t="shared" si="67"/>
        <v>23569.073790000002</v>
      </c>
      <c r="H448" s="67">
        <f t="shared" si="67"/>
        <v>2356.9073800000001</v>
      </c>
      <c r="I448" s="67">
        <f t="shared" si="67"/>
        <v>2356.9073800000001</v>
      </c>
      <c r="J448" s="243">
        <f t="shared" si="56"/>
        <v>10.000000004242848</v>
      </c>
      <c r="K448" s="243">
        <f t="shared" si="57"/>
        <v>100</v>
      </c>
    </row>
    <row r="449" spans="1:11" ht="26.25" x14ac:dyDescent="0.25">
      <c r="A449" s="48"/>
      <c r="B449" s="48"/>
      <c r="C449" s="48"/>
      <c r="D449" s="20" t="s">
        <v>285</v>
      </c>
      <c r="E449" s="3" t="s">
        <v>286</v>
      </c>
      <c r="F449" s="67">
        <v>0</v>
      </c>
      <c r="G449" s="67">
        <f>G450+G451</f>
        <v>23569.073790000002</v>
      </c>
      <c r="H449" s="67">
        <f>H450+H451</f>
        <v>2356.9073800000001</v>
      </c>
      <c r="I449" s="67">
        <f>I450+I451</f>
        <v>2356.9073800000001</v>
      </c>
      <c r="J449" s="243">
        <f t="shared" si="56"/>
        <v>10.000000004242848</v>
      </c>
      <c r="K449" s="243">
        <f t="shared" si="57"/>
        <v>100</v>
      </c>
    </row>
    <row r="450" spans="1:11" x14ac:dyDescent="0.25">
      <c r="A450" s="48"/>
      <c r="B450" s="48"/>
      <c r="C450" s="48"/>
      <c r="D450" s="20"/>
      <c r="E450" s="3" t="s">
        <v>147</v>
      </c>
      <c r="F450" s="67">
        <v>0</v>
      </c>
      <c r="G450" s="67">
        <v>21212.166410000002</v>
      </c>
      <c r="H450" s="67">
        <v>0</v>
      </c>
      <c r="I450" s="67">
        <v>0</v>
      </c>
      <c r="J450" s="243">
        <f t="shared" si="56"/>
        <v>0</v>
      </c>
      <c r="K450" s="243"/>
    </row>
    <row r="451" spans="1:11" x14ac:dyDescent="0.25">
      <c r="A451" s="48"/>
      <c r="B451" s="48"/>
      <c r="C451" s="48"/>
      <c r="D451" s="20"/>
      <c r="E451" s="3" t="s">
        <v>101</v>
      </c>
      <c r="F451" s="67">
        <v>0</v>
      </c>
      <c r="G451" s="67">
        <v>2356.9073800000001</v>
      </c>
      <c r="H451" s="67">
        <v>2356.9073800000001</v>
      </c>
      <c r="I451" s="67">
        <v>2356.9073800000001</v>
      </c>
      <c r="J451" s="243">
        <f t="shared" si="56"/>
        <v>100</v>
      </c>
      <c r="K451" s="243">
        <f t="shared" si="57"/>
        <v>100</v>
      </c>
    </row>
    <row r="452" spans="1:11" s="233" customFormat="1" x14ac:dyDescent="0.25">
      <c r="A452" s="232"/>
      <c r="B452" s="232" t="s">
        <v>778</v>
      </c>
      <c r="C452" s="232"/>
      <c r="D452" s="232"/>
      <c r="E452" s="230" t="s">
        <v>781</v>
      </c>
      <c r="F452" s="397">
        <v>0</v>
      </c>
      <c r="G452" s="397">
        <v>1025.70452</v>
      </c>
      <c r="H452" s="397">
        <v>1025.70452</v>
      </c>
      <c r="I452" s="397">
        <v>1025.70452</v>
      </c>
      <c r="J452" s="256">
        <f t="shared" si="56"/>
        <v>100</v>
      </c>
      <c r="K452" s="256">
        <f t="shared" si="57"/>
        <v>100</v>
      </c>
    </row>
    <row r="453" spans="1:11" s="233" customFormat="1" x14ac:dyDescent="0.25">
      <c r="A453" s="232"/>
      <c r="B453" s="232" t="s">
        <v>779</v>
      </c>
      <c r="C453" s="232"/>
      <c r="D453" s="232"/>
      <c r="E453" s="231" t="s">
        <v>782</v>
      </c>
      <c r="F453" s="397">
        <v>0</v>
      </c>
      <c r="G453" s="397">
        <v>1025.70452</v>
      </c>
      <c r="H453" s="397">
        <v>1025.70452</v>
      </c>
      <c r="I453" s="397">
        <v>1025.70452</v>
      </c>
      <c r="J453" s="256">
        <f t="shared" si="56"/>
        <v>100</v>
      </c>
      <c r="K453" s="256">
        <f t="shared" si="57"/>
        <v>100</v>
      </c>
    </row>
    <row r="454" spans="1:11" s="36" customFormat="1" x14ac:dyDescent="0.25">
      <c r="A454" s="216"/>
      <c r="B454" s="216"/>
      <c r="C454" s="216" t="s">
        <v>521</v>
      </c>
      <c r="D454" s="216"/>
      <c r="E454" s="234" t="s">
        <v>783</v>
      </c>
      <c r="F454" s="398" t="s">
        <v>1089</v>
      </c>
      <c r="G454" s="398">
        <v>1025.70452</v>
      </c>
      <c r="H454" s="398">
        <v>1025.70452</v>
      </c>
      <c r="I454" s="398">
        <v>1025.70452</v>
      </c>
      <c r="J454" s="253">
        <f t="shared" si="56"/>
        <v>100</v>
      </c>
      <c r="K454" s="253">
        <f t="shared" si="57"/>
        <v>100</v>
      </c>
    </row>
    <row r="455" spans="1:11" s="36" customFormat="1" ht="25.5" x14ac:dyDescent="0.25">
      <c r="A455" s="117"/>
      <c r="B455" s="117"/>
      <c r="C455" s="117" t="s">
        <v>382</v>
      </c>
      <c r="D455" s="117"/>
      <c r="E455" s="235" t="s">
        <v>749</v>
      </c>
      <c r="F455" s="399">
        <v>0</v>
      </c>
      <c r="G455" s="399">
        <v>1025.70452</v>
      </c>
      <c r="H455" s="399">
        <v>1025.70452</v>
      </c>
      <c r="I455" s="399">
        <v>1025.70452</v>
      </c>
      <c r="J455" s="257">
        <f t="shared" ref="J455:J518" si="68">I455/G455*100</f>
        <v>100</v>
      </c>
      <c r="K455" s="257">
        <f t="shared" ref="K455:K518" si="69">I455/H455*100</f>
        <v>100</v>
      </c>
    </row>
    <row r="456" spans="1:11" ht="26.25" x14ac:dyDescent="0.25">
      <c r="A456" s="48"/>
      <c r="B456" s="48"/>
      <c r="C456" s="6" t="s">
        <v>780</v>
      </c>
      <c r="D456" s="6"/>
      <c r="E456" s="72" t="s">
        <v>784</v>
      </c>
      <c r="F456" s="67">
        <v>0</v>
      </c>
      <c r="G456" s="67">
        <v>1025.70452</v>
      </c>
      <c r="H456" s="67">
        <v>1025.70452</v>
      </c>
      <c r="I456" s="67">
        <v>1025.70452</v>
      </c>
      <c r="J456" s="243">
        <f t="shared" si="68"/>
        <v>100</v>
      </c>
      <c r="K456" s="243">
        <f t="shared" si="69"/>
        <v>100</v>
      </c>
    </row>
    <row r="457" spans="1:11" x14ac:dyDescent="0.25">
      <c r="A457" s="48"/>
      <c r="B457" s="48"/>
      <c r="C457" s="6"/>
      <c r="D457" s="6" t="s">
        <v>269</v>
      </c>
      <c r="E457" s="1" t="s">
        <v>270</v>
      </c>
      <c r="F457" s="67">
        <v>0</v>
      </c>
      <c r="G457" s="67">
        <v>1025.70452</v>
      </c>
      <c r="H457" s="67">
        <v>1025.70452</v>
      </c>
      <c r="I457" s="67">
        <v>1025.70452</v>
      </c>
      <c r="J457" s="243">
        <f t="shared" si="68"/>
        <v>100</v>
      </c>
      <c r="K457" s="243">
        <f t="shared" si="69"/>
        <v>100</v>
      </c>
    </row>
    <row r="458" spans="1:11" x14ac:dyDescent="0.25">
      <c r="A458" s="86"/>
      <c r="B458" s="15">
        <v>1000</v>
      </c>
      <c r="C458" s="87"/>
      <c r="D458" s="86"/>
      <c r="E458" s="81" t="s">
        <v>572</v>
      </c>
      <c r="F458" s="62">
        <f>F459+F466+F472+F486</f>
        <v>20813.31179</v>
      </c>
      <c r="G458" s="62">
        <f>G459+G466+G472+G486</f>
        <v>20005.615379999999</v>
      </c>
      <c r="H458" s="62">
        <f>H459+H466+H472+H486</f>
        <v>14849.530479999999</v>
      </c>
      <c r="I458" s="62">
        <f>I459+I466+I472+I486</f>
        <v>14849.530070000001</v>
      </c>
      <c r="J458" s="242">
        <f t="shared" si="68"/>
        <v>74.226809762849697</v>
      </c>
      <c r="K458" s="242">
        <f t="shared" si="69"/>
        <v>99.999997238969954</v>
      </c>
    </row>
    <row r="459" spans="1:11" x14ac:dyDescent="0.25">
      <c r="A459" s="86"/>
      <c r="B459" s="15" t="s">
        <v>573</v>
      </c>
      <c r="C459" s="87"/>
      <c r="D459" s="86"/>
      <c r="E459" s="102" t="s">
        <v>574</v>
      </c>
      <c r="F459" s="62">
        <f t="shared" ref="F459:I464" si="70">F460</f>
        <v>7690.3</v>
      </c>
      <c r="G459" s="62">
        <f t="shared" si="70"/>
        <v>7690.3</v>
      </c>
      <c r="H459" s="62">
        <f t="shared" si="70"/>
        <v>5576.9645</v>
      </c>
      <c r="I459" s="62">
        <f t="shared" si="70"/>
        <v>5576.9645</v>
      </c>
      <c r="J459" s="242">
        <f t="shared" si="68"/>
        <v>72.519466080647049</v>
      </c>
      <c r="K459" s="242">
        <f t="shared" si="69"/>
        <v>100</v>
      </c>
    </row>
    <row r="460" spans="1:11" x14ac:dyDescent="0.25">
      <c r="A460" s="86"/>
      <c r="B460" s="15"/>
      <c r="C460" s="87" t="s">
        <v>3</v>
      </c>
      <c r="D460" s="15"/>
      <c r="E460" s="102" t="s">
        <v>4</v>
      </c>
      <c r="F460" s="62">
        <f t="shared" si="70"/>
        <v>7690.3</v>
      </c>
      <c r="G460" s="62">
        <f t="shared" si="70"/>
        <v>7690.3</v>
      </c>
      <c r="H460" s="62">
        <f t="shared" si="70"/>
        <v>5576.9645</v>
      </c>
      <c r="I460" s="62">
        <f t="shared" si="70"/>
        <v>5576.9645</v>
      </c>
      <c r="J460" s="242">
        <f t="shared" si="68"/>
        <v>72.519466080647049</v>
      </c>
      <c r="K460" s="242">
        <f t="shared" si="69"/>
        <v>100</v>
      </c>
    </row>
    <row r="461" spans="1:11" ht="25.5" x14ac:dyDescent="0.25">
      <c r="A461" s="89"/>
      <c r="B461" s="90"/>
      <c r="C461" s="91" t="s">
        <v>5</v>
      </c>
      <c r="D461" s="90"/>
      <c r="E461" s="92" t="s">
        <v>6</v>
      </c>
      <c r="F461" s="93">
        <f t="shared" si="70"/>
        <v>7690.3</v>
      </c>
      <c r="G461" s="93">
        <f t="shared" si="70"/>
        <v>7690.3</v>
      </c>
      <c r="H461" s="93">
        <f t="shared" si="70"/>
        <v>5576.9645</v>
      </c>
      <c r="I461" s="93">
        <f t="shared" si="70"/>
        <v>5576.9645</v>
      </c>
      <c r="J461" s="238">
        <f t="shared" si="68"/>
        <v>72.519466080647049</v>
      </c>
      <c r="K461" s="238">
        <f t="shared" si="69"/>
        <v>100</v>
      </c>
    </row>
    <row r="462" spans="1:11" ht="26.25" x14ac:dyDescent="0.25">
      <c r="A462" s="26"/>
      <c r="B462" s="26"/>
      <c r="C462" s="26" t="s">
        <v>18</v>
      </c>
      <c r="D462" s="26"/>
      <c r="E462" s="45" t="s">
        <v>19</v>
      </c>
      <c r="F462" s="63">
        <f t="shared" si="70"/>
        <v>7690.3</v>
      </c>
      <c r="G462" s="63">
        <f t="shared" si="70"/>
        <v>7690.3</v>
      </c>
      <c r="H462" s="63">
        <f t="shared" si="70"/>
        <v>5576.9645</v>
      </c>
      <c r="I462" s="63">
        <f t="shared" si="70"/>
        <v>5576.9645</v>
      </c>
      <c r="J462" s="239">
        <f t="shared" si="68"/>
        <v>72.519466080647049</v>
      </c>
      <c r="K462" s="239">
        <f t="shared" si="69"/>
        <v>100</v>
      </c>
    </row>
    <row r="463" spans="1:11" ht="39" x14ac:dyDescent="0.25">
      <c r="A463" s="28"/>
      <c r="B463" s="28"/>
      <c r="C463" s="28" t="s">
        <v>20</v>
      </c>
      <c r="D463" s="28"/>
      <c r="E463" s="29" t="s">
        <v>21</v>
      </c>
      <c r="F463" s="60">
        <f t="shared" si="70"/>
        <v>7690.3</v>
      </c>
      <c r="G463" s="60">
        <f t="shared" si="70"/>
        <v>7690.3</v>
      </c>
      <c r="H463" s="60">
        <f t="shared" si="70"/>
        <v>5576.9645</v>
      </c>
      <c r="I463" s="60">
        <f t="shared" si="70"/>
        <v>5576.9645</v>
      </c>
      <c r="J463" s="240">
        <f t="shared" si="68"/>
        <v>72.519466080647049</v>
      </c>
      <c r="K463" s="240">
        <f t="shared" si="69"/>
        <v>100</v>
      </c>
    </row>
    <row r="464" spans="1:11" ht="26.25" x14ac:dyDescent="0.25">
      <c r="A464" s="77"/>
      <c r="B464" s="77"/>
      <c r="C464" s="6" t="s">
        <v>26</v>
      </c>
      <c r="D464" s="6"/>
      <c r="E464" s="8" t="s">
        <v>27</v>
      </c>
      <c r="F464" s="59">
        <f>F465</f>
        <v>7690.3</v>
      </c>
      <c r="G464" s="59">
        <f t="shared" si="70"/>
        <v>7690.3</v>
      </c>
      <c r="H464" s="59">
        <f t="shared" si="70"/>
        <v>5576.9645</v>
      </c>
      <c r="I464" s="59">
        <f t="shared" si="70"/>
        <v>5576.9645</v>
      </c>
      <c r="J464" s="241">
        <f t="shared" si="68"/>
        <v>72.519466080647049</v>
      </c>
      <c r="K464" s="241">
        <f t="shared" si="69"/>
        <v>100</v>
      </c>
    </row>
    <row r="465" spans="1:11" x14ac:dyDescent="0.25">
      <c r="A465" s="77"/>
      <c r="B465" s="77"/>
      <c r="C465" s="6"/>
      <c r="D465" s="6" t="s">
        <v>403</v>
      </c>
      <c r="E465" s="3" t="s">
        <v>404</v>
      </c>
      <c r="F465" s="59">
        <v>7690.3</v>
      </c>
      <c r="G465" s="59">
        <v>7690.3</v>
      </c>
      <c r="H465" s="59">
        <v>5576.9645</v>
      </c>
      <c r="I465" s="59">
        <v>5576.9645</v>
      </c>
      <c r="J465" s="241">
        <f t="shared" si="68"/>
        <v>72.519466080647049</v>
      </c>
      <c r="K465" s="241">
        <f t="shared" si="69"/>
        <v>100</v>
      </c>
    </row>
    <row r="466" spans="1:11" x14ac:dyDescent="0.25">
      <c r="A466" s="86"/>
      <c r="B466" s="15" t="s">
        <v>575</v>
      </c>
      <c r="C466" s="87"/>
      <c r="D466" s="86"/>
      <c r="E466" s="81" t="s">
        <v>576</v>
      </c>
      <c r="F466" s="62">
        <f>F467</f>
        <v>1340.3</v>
      </c>
      <c r="G466" s="62">
        <f t="shared" ref="G466:I467" si="71">G467</f>
        <v>1033.6315099999999</v>
      </c>
      <c r="H466" s="62">
        <f t="shared" si="71"/>
        <v>394.42466999999999</v>
      </c>
      <c r="I466" s="62">
        <f t="shared" si="71"/>
        <v>394.42466999999999</v>
      </c>
      <c r="J466" s="242">
        <f t="shared" si="68"/>
        <v>38.159118233537598</v>
      </c>
      <c r="K466" s="242">
        <f t="shared" si="69"/>
        <v>100</v>
      </c>
    </row>
    <row r="467" spans="1:11" x14ac:dyDescent="0.25">
      <c r="A467" s="86"/>
      <c r="B467" s="15"/>
      <c r="C467" s="87" t="s">
        <v>3</v>
      </c>
      <c r="D467" s="15"/>
      <c r="E467" s="102" t="s">
        <v>4</v>
      </c>
      <c r="F467" s="62">
        <f>F468</f>
        <v>1340.3</v>
      </c>
      <c r="G467" s="62">
        <f t="shared" si="71"/>
        <v>1033.6315099999999</v>
      </c>
      <c r="H467" s="62">
        <f t="shared" si="71"/>
        <v>394.42466999999999</v>
      </c>
      <c r="I467" s="62">
        <f t="shared" si="71"/>
        <v>394.42466999999999</v>
      </c>
      <c r="J467" s="242">
        <f t="shared" si="68"/>
        <v>38.159118233537598</v>
      </c>
      <c r="K467" s="242">
        <f t="shared" si="69"/>
        <v>100</v>
      </c>
    </row>
    <row r="468" spans="1:11" ht="25.5" x14ac:dyDescent="0.25">
      <c r="A468" s="89"/>
      <c r="B468" s="90"/>
      <c r="C468" s="91" t="s">
        <v>191</v>
      </c>
      <c r="D468" s="90"/>
      <c r="E468" s="92" t="s">
        <v>192</v>
      </c>
      <c r="F468" s="93">
        <f>F469</f>
        <v>1340.3</v>
      </c>
      <c r="G468" s="93">
        <f t="shared" ref="G468:I470" si="72">G469</f>
        <v>1033.6315099999999</v>
      </c>
      <c r="H468" s="93">
        <f t="shared" si="72"/>
        <v>394.42466999999999</v>
      </c>
      <c r="I468" s="93">
        <f t="shared" si="72"/>
        <v>394.42466999999999</v>
      </c>
      <c r="J468" s="238">
        <f t="shared" si="68"/>
        <v>38.159118233537598</v>
      </c>
      <c r="K468" s="238">
        <f t="shared" si="69"/>
        <v>100</v>
      </c>
    </row>
    <row r="469" spans="1:11" ht="26.25" x14ac:dyDescent="0.25">
      <c r="A469" s="28"/>
      <c r="B469" s="28"/>
      <c r="C469" s="28" t="s">
        <v>193</v>
      </c>
      <c r="D469" s="28"/>
      <c r="E469" s="29" t="s">
        <v>772</v>
      </c>
      <c r="F469" s="60">
        <f>F470</f>
        <v>1340.3</v>
      </c>
      <c r="G469" s="60">
        <f t="shared" si="72"/>
        <v>1033.6315099999999</v>
      </c>
      <c r="H469" s="60">
        <f t="shared" si="72"/>
        <v>394.42466999999999</v>
      </c>
      <c r="I469" s="60">
        <f t="shared" si="72"/>
        <v>394.42466999999999</v>
      </c>
      <c r="J469" s="240">
        <f t="shared" si="68"/>
        <v>38.159118233537598</v>
      </c>
      <c r="K469" s="240">
        <f t="shared" si="69"/>
        <v>100</v>
      </c>
    </row>
    <row r="470" spans="1:11" ht="26.25" x14ac:dyDescent="0.25">
      <c r="A470" s="77"/>
      <c r="B470" s="77"/>
      <c r="C470" s="6" t="s">
        <v>197</v>
      </c>
      <c r="D470" s="6"/>
      <c r="E470" s="11" t="s">
        <v>198</v>
      </c>
      <c r="F470" s="59">
        <f>F471</f>
        <v>1340.3</v>
      </c>
      <c r="G470" s="59">
        <f t="shared" si="72"/>
        <v>1033.6315099999999</v>
      </c>
      <c r="H470" s="59">
        <f t="shared" si="72"/>
        <v>394.42466999999999</v>
      </c>
      <c r="I470" s="59">
        <f t="shared" si="72"/>
        <v>394.42466999999999</v>
      </c>
      <c r="J470" s="241">
        <f t="shared" si="68"/>
        <v>38.159118233537598</v>
      </c>
      <c r="K470" s="241">
        <f t="shared" si="69"/>
        <v>100</v>
      </c>
    </row>
    <row r="471" spans="1:11" x14ac:dyDescent="0.25">
      <c r="A471" s="77"/>
      <c r="B471" s="77"/>
      <c r="C471" s="6"/>
      <c r="D471" s="6" t="s">
        <v>403</v>
      </c>
      <c r="E471" s="3" t="s">
        <v>404</v>
      </c>
      <c r="F471" s="59">
        <v>1340.3</v>
      </c>
      <c r="G471" s="59">
        <v>1033.6315099999999</v>
      </c>
      <c r="H471" s="59">
        <v>394.42466999999999</v>
      </c>
      <c r="I471" s="59">
        <v>394.42466999999999</v>
      </c>
      <c r="J471" s="241">
        <f t="shared" si="68"/>
        <v>38.159118233537598</v>
      </c>
      <c r="K471" s="241">
        <f t="shared" si="69"/>
        <v>100</v>
      </c>
    </row>
    <row r="472" spans="1:11" x14ac:dyDescent="0.25">
      <c r="A472" s="77"/>
      <c r="B472" s="15">
        <v>1004</v>
      </c>
      <c r="C472" s="87"/>
      <c r="D472" s="86"/>
      <c r="E472" s="81" t="s">
        <v>577</v>
      </c>
      <c r="F472" s="62">
        <f t="shared" ref="F472:I473" si="73">F473</f>
        <v>11683.954</v>
      </c>
      <c r="G472" s="62">
        <f t="shared" si="73"/>
        <v>11182.926080000001</v>
      </c>
      <c r="H472" s="62">
        <f t="shared" si="73"/>
        <v>8812.0345799999996</v>
      </c>
      <c r="I472" s="62">
        <f t="shared" si="73"/>
        <v>8812.0341700000008</v>
      </c>
      <c r="J472" s="242">
        <f t="shared" si="68"/>
        <v>78.799002219640897</v>
      </c>
      <c r="K472" s="242">
        <f t="shared" si="69"/>
        <v>99.999995347272019</v>
      </c>
    </row>
    <row r="473" spans="1:11" x14ac:dyDescent="0.25">
      <c r="A473" s="77"/>
      <c r="B473" s="15"/>
      <c r="C473" s="87" t="s">
        <v>3</v>
      </c>
      <c r="D473" s="15"/>
      <c r="E473" s="102" t="s">
        <v>540</v>
      </c>
      <c r="F473" s="62">
        <f t="shared" si="73"/>
        <v>11683.954</v>
      </c>
      <c r="G473" s="62">
        <f t="shared" si="73"/>
        <v>11182.926080000001</v>
      </c>
      <c r="H473" s="62">
        <f t="shared" si="73"/>
        <v>8812.0345799999996</v>
      </c>
      <c r="I473" s="62">
        <f t="shared" si="73"/>
        <v>8812.0341700000008</v>
      </c>
      <c r="J473" s="242">
        <f t="shared" si="68"/>
        <v>78.799002219640897</v>
      </c>
      <c r="K473" s="242">
        <f t="shared" si="69"/>
        <v>99.999995347272019</v>
      </c>
    </row>
    <row r="474" spans="1:11" ht="25.5" x14ac:dyDescent="0.25">
      <c r="A474" s="89"/>
      <c r="B474" s="90"/>
      <c r="C474" s="91" t="s">
        <v>175</v>
      </c>
      <c r="D474" s="90"/>
      <c r="E474" s="92" t="s">
        <v>176</v>
      </c>
      <c r="F474" s="93">
        <f>F475+F483</f>
        <v>11683.954</v>
      </c>
      <c r="G474" s="93">
        <f>G475+G483</f>
        <v>11182.926080000001</v>
      </c>
      <c r="H474" s="93">
        <f>H475+H483</f>
        <v>8812.0345799999996</v>
      </c>
      <c r="I474" s="93">
        <f>I475+I483</f>
        <v>8812.0341700000008</v>
      </c>
      <c r="J474" s="238">
        <f t="shared" si="68"/>
        <v>78.799002219640897</v>
      </c>
      <c r="K474" s="238">
        <f t="shared" si="69"/>
        <v>99.999995347272019</v>
      </c>
    </row>
    <row r="475" spans="1:11" x14ac:dyDescent="0.25">
      <c r="A475" s="28"/>
      <c r="B475" s="28"/>
      <c r="C475" s="28" t="s">
        <v>177</v>
      </c>
      <c r="D475" s="28"/>
      <c r="E475" s="29" t="s">
        <v>178</v>
      </c>
      <c r="F475" s="60">
        <f>F478+F476</f>
        <v>8569.2489999999998</v>
      </c>
      <c r="G475" s="60">
        <f>G478+G476</f>
        <v>7819.7390000000005</v>
      </c>
      <c r="H475" s="60">
        <f>H478+H476</f>
        <v>5962.8679700000002</v>
      </c>
      <c r="I475" s="60">
        <f>I478+I476</f>
        <v>5962.8675600000006</v>
      </c>
      <c r="J475" s="240">
        <f t="shared" si="68"/>
        <v>76.254048376806438</v>
      </c>
      <c r="K475" s="240">
        <f t="shared" si="69"/>
        <v>99.99999312411407</v>
      </c>
    </row>
    <row r="476" spans="1:11" s="33" customFormat="1" ht="51.75" x14ac:dyDescent="0.25">
      <c r="A476" s="10"/>
      <c r="B476" s="10"/>
      <c r="C476" s="6" t="s">
        <v>179</v>
      </c>
      <c r="D476" s="6"/>
      <c r="E476" s="3" t="s">
        <v>490</v>
      </c>
      <c r="F476" s="59">
        <f>F477</f>
        <v>7398.1419999999998</v>
      </c>
      <c r="G476" s="59">
        <f>G477</f>
        <v>5023.3580000000002</v>
      </c>
      <c r="H476" s="59">
        <f>H477</f>
        <v>3179.6970000000001</v>
      </c>
      <c r="I476" s="59">
        <f>I477</f>
        <v>3179.6970000000001</v>
      </c>
      <c r="J476" s="241">
        <f t="shared" si="68"/>
        <v>63.29823596088513</v>
      </c>
      <c r="K476" s="241">
        <f t="shared" si="69"/>
        <v>100</v>
      </c>
    </row>
    <row r="477" spans="1:11" s="33" customFormat="1" x14ac:dyDescent="0.25">
      <c r="A477" s="10"/>
      <c r="B477" s="10"/>
      <c r="C477" s="6"/>
      <c r="D477" s="6" t="s">
        <v>403</v>
      </c>
      <c r="E477" s="3" t="s">
        <v>404</v>
      </c>
      <c r="F477" s="59">
        <v>7398.1419999999998</v>
      </c>
      <c r="G477" s="59">
        <v>5023.3580000000002</v>
      </c>
      <c r="H477" s="59">
        <v>3179.6970000000001</v>
      </c>
      <c r="I477" s="59">
        <v>3179.6970000000001</v>
      </c>
      <c r="J477" s="241">
        <f t="shared" si="68"/>
        <v>63.29823596088513</v>
      </c>
      <c r="K477" s="241">
        <f t="shared" si="69"/>
        <v>100</v>
      </c>
    </row>
    <row r="478" spans="1:11" ht="39" x14ac:dyDescent="0.25">
      <c r="A478" s="6"/>
      <c r="B478" s="6"/>
      <c r="C478" s="6" t="s">
        <v>181</v>
      </c>
      <c r="D478" s="6"/>
      <c r="E478" s="47" t="s">
        <v>707</v>
      </c>
      <c r="F478" s="59">
        <f>F479</f>
        <v>1171.107</v>
      </c>
      <c r="G478" s="59">
        <f>G479</f>
        <v>2796.3810000000003</v>
      </c>
      <c r="H478" s="59">
        <f>H479</f>
        <v>2783.1709700000001</v>
      </c>
      <c r="I478" s="59">
        <f>I479</f>
        <v>2783.17056</v>
      </c>
      <c r="J478" s="241">
        <f t="shared" si="68"/>
        <v>99.527587978891276</v>
      </c>
      <c r="K478" s="241">
        <f t="shared" si="69"/>
        <v>99.999985268601733</v>
      </c>
    </row>
    <row r="479" spans="1:11" x14ac:dyDescent="0.25">
      <c r="A479" s="6"/>
      <c r="B479" s="6"/>
      <c r="C479" s="6"/>
      <c r="D479" s="6" t="s">
        <v>403</v>
      </c>
      <c r="E479" s="3" t="s">
        <v>404</v>
      </c>
      <c r="F479" s="59">
        <f>F482</f>
        <v>1171.107</v>
      </c>
      <c r="G479" s="59">
        <f>G482+G480+G481</f>
        <v>2796.3810000000003</v>
      </c>
      <c r="H479" s="59">
        <f>H482+H481+H480</f>
        <v>2783.1709700000001</v>
      </c>
      <c r="I479" s="59">
        <f>I482+I481+I480</f>
        <v>2783.17056</v>
      </c>
      <c r="J479" s="241">
        <f t="shared" si="68"/>
        <v>99.527587978891276</v>
      </c>
      <c r="K479" s="241">
        <f t="shared" si="69"/>
        <v>99.999985268601733</v>
      </c>
    </row>
    <row r="480" spans="1:11" x14ac:dyDescent="0.25">
      <c r="A480" s="6"/>
      <c r="B480" s="6"/>
      <c r="C480" s="6"/>
      <c r="D480" s="6"/>
      <c r="E480" s="3" t="s">
        <v>182</v>
      </c>
      <c r="F480" s="59">
        <v>0</v>
      </c>
      <c r="G480" s="59">
        <v>1218.9559999999999</v>
      </c>
      <c r="H480" s="59">
        <v>1213.1976099999999</v>
      </c>
      <c r="I480" s="59">
        <v>1213.1973</v>
      </c>
      <c r="J480" s="241">
        <f t="shared" si="68"/>
        <v>99.527571134643097</v>
      </c>
      <c r="K480" s="241">
        <f t="shared" si="69"/>
        <v>99.999974447691173</v>
      </c>
    </row>
    <row r="481" spans="1:11" x14ac:dyDescent="0.25">
      <c r="A481" s="6"/>
      <c r="B481" s="6"/>
      <c r="C481" s="6"/>
      <c r="D481" s="6"/>
      <c r="E481" s="3" t="s">
        <v>180</v>
      </c>
      <c r="F481" s="59">
        <v>0</v>
      </c>
      <c r="G481" s="59">
        <v>406.31799999999998</v>
      </c>
      <c r="H481" s="59">
        <v>404.39881000000003</v>
      </c>
      <c r="I481" s="59">
        <v>404.39870999999999</v>
      </c>
      <c r="J481" s="241">
        <f t="shared" si="68"/>
        <v>99.527638450671645</v>
      </c>
      <c r="K481" s="241">
        <f t="shared" si="69"/>
        <v>99.999975271935142</v>
      </c>
    </row>
    <row r="482" spans="1:11" x14ac:dyDescent="0.25">
      <c r="A482" s="6"/>
      <c r="B482" s="6"/>
      <c r="C482" s="6"/>
      <c r="D482" s="6"/>
      <c r="E482" s="3" t="s">
        <v>145</v>
      </c>
      <c r="F482" s="59">
        <v>1171.107</v>
      </c>
      <c r="G482" s="59">
        <v>1171.107</v>
      </c>
      <c r="H482" s="59">
        <v>1165.57455</v>
      </c>
      <c r="I482" s="59">
        <v>1165.57455</v>
      </c>
      <c r="J482" s="241">
        <f t="shared" si="68"/>
        <v>99.527588000071731</v>
      </c>
      <c r="K482" s="241">
        <f t="shared" si="69"/>
        <v>100</v>
      </c>
    </row>
    <row r="483" spans="1:11" ht="39" x14ac:dyDescent="0.25">
      <c r="A483" s="28"/>
      <c r="B483" s="28"/>
      <c r="C483" s="28" t="s">
        <v>183</v>
      </c>
      <c r="D483" s="28"/>
      <c r="E483" s="29" t="s">
        <v>184</v>
      </c>
      <c r="F483" s="60">
        <f t="shared" ref="F483:I484" si="74">F484</f>
        <v>3114.7049999999999</v>
      </c>
      <c r="G483" s="60">
        <f t="shared" si="74"/>
        <v>3363.1870800000002</v>
      </c>
      <c r="H483" s="60">
        <f t="shared" si="74"/>
        <v>2849.1666100000002</v>
      </c>
      <c r="I483" s="60">
        <f t="shared" si="74"/>
        <v>2849.1666100000002</v>
      </c>
      <c r="J483" s="240">
        <f t="shared" si="68"/>
        <v>84.716268890994911</v>
      </c>
      <c r="K483" s="240">
        <f t="shared" si="69"/>
        <v>100</v>
      </c>
    </row>
    <row r="484" spans="1:11" ht="64.5" x14ac:dyDescent="0.25">
      <c r="A484" s="77"/>
      <c r="B484" s="77"/>
      <c r="C484" s="6" t="s">
        <v>187</v>
      </c>
      <c r="D484" s="6"/>
      <c r="E484" s="40" t="s">
        <v>188</v>
      </c>
      <c r="F484" s="59">
        <f t="shared" si="74"/>
        <v>3114.7049999999999</v>
      </c>
      <c r="G484" s="59">
        <f t="shared" si="74"/>
        <v>3363.1870800000002</v>
      </c>
      <c r="H484" s="59">
        <f t="shared" si="74"/>
        <v>2849.1666100000002</v>
      </c>
      <c r="I484" s="59">
        <f t="shared" si="74"/>
        <v>2849.1666100000002</v>
      </c>
      <c r="J484" s="241">
        <f t="shared" si="68"/>
        <v>84.716268890994911</v>
      </c>
      <c r="K484" s="241">
        <f t="shared" si="69"/>
        <v>100</v>
      </c>
    </row>
    <row r="485" spans="1:11" ht="26.25" x14ac:dyDescent="0.25">
      <c r="A485" s="77"/>
      <c r="B485" s="77"/>
      <c r="C485" s="6"/>
      <c r="D485" s="6" t="s">
        <v>285</v>
      </c>
      <c r="E485" s="3" t="s">
        <v>286</v>
      </c>
      <c r="F485" s="67">
        <v>3114.7049999999999</v>
      </c>
      <c r="G485" s="67">
        <v>3363.1870800000002</v>
      </c>
      <c r="H485" s="67">
        <v>2849.1666100000002</v>
      </c>
      <c r="I485" s="67">
        <v>2849.1666100000002</v>
      </c>
      <c r="J485" s="243">
        <f t="shared" si="68"/>
        <v>84.716268890994911</v>
      </c>
      <c r="K485" s="243">
        <f t="shared" si="69"/>
        <v>100</v>
      </c>
    </row>
    <row r="486" spans="1:11" x14ac:dyDescent="0.25">
      <c r="A486" s="77"/>
      <c r="B486" s="15" t="s">
        <v>578</v>
      </c>
      <c r="C486" s="87"/>
      <c r="D486" s="86"/>
      <c r="E486" s="81" t="s">
        <v>579</v>
      </c>
      <c r="F486" s="62">
        <f t="shared" ref="F486:I490" si="75">F487</f>
        <v>98.75779</v>
      </c>
      <c r="G486" s="62">
        <f t="shared" si="75"/>
        <v>98.75779</v>
      </c>
      <c r="H486" s="62">
        <f t="shared" si="75"/>
        <v>66.106729999999999</v>
      </c>
      <c r="I486" s="62">
        <f t="shared" si="75"/>
        <v>66.106729999999999</v>
      </c>
      <c r="J486" s="242">
        <f t="shared" si="68"/>
        <v>66.938243555267888</v>
      </c>
      <c r="K486" s="242">
        <f t="shared" si="69"/>
        <v>100</v>
      </c>
    </row>
    <row r="487" spans="1:11" x14ac:dyDescent="0.25">
      <c r="A487" s="77"/>
      <c r="B487" s="15"/>
      <c r="C487" s="87" t="s">
        <v>3</v>
      </c>
      <c r="D487" s="15"/>
      <c r="E487" s="102" t="s">
        <v>540</v>
      </c>
      <c r="F487" s="62">
        <f t="shared" si="75"/>
        <v>98.75779</v>
      </c>
      <c r="G487" s="62">
        <f t="shared" si="75"/>
        <v>98.75779</v>
      </c>
      <c r="H487" s="62">
        <f t="shared" si="75"/>
        <v>66.106729999999999</v>
      </c>
      <c r="I487" s="62">
        <f t="shared" si="75"/>
        <v>66.106729999999999</v>
      </c>
      <c r="J487" s="242">
        <f t="shared" si="68"/>
        <v>66.938243555267888</v>
      </c>
      <c r="K487" s="242">
        <f t="shared" si="69"/>
        <v>100</v>
      </c>
    </row>
    <row r="488" spans="1:11" ht="25.5" x14ac:dyDescent="0.25">
      <c r="A488" s="89"/>
      <c r="B488" s="90"/>
      <c r="C488" s="91" t="s">
        <v>175</v>
      </c>
      <c r="D488" s="90"/>
      <c r="E488" s="92" t="s">
        <v>176</v>
      </c>
      <c r="F488" s="93">
        <f t="shared" si="75"/>
        <v>98.75779</v>
      </c>
      <c r="G488" s="93">
        <f t="shared" si="75"/>
        <v>98.75779</v>
      </c>
      <c r="H488" s="93">
        <f t="shared" si="75"/>
        <v>66.106729999999999</v>
      </c>
      <c r="I488" s="93">
        <f t="shared" si="75"/>
        <v>66.106729999999999</v>
      </c>
      <c r="J488" s="238">
        <f t="shared" si="68"/>
        <v>66.938243555267888</v>
      </c>
      <c r="K488" s="238">
        <f t="shared" si="69"/>
        <v>100</v>
      </c>
    </row>
    <row r="489" spans="1:11" ht="39" x14ac:dyDescent="0.25">
      <c r="A489" s="28"/>
      <c r="B489" s="28"/>
      <c r="C489" s="28" t="s">
        <v>183</v>
      </c>
      <c r="D489" s="28"/>
      <c r="E489" s="29" t="s">
        <v>184</v>
      </c>
      <c r="F489" s="60">
        <f t="shared" si="75"/>
        <v>98.75779</v>
      </c>
      <c r="G489" s="60">
        <f t="shared" si="75"/>
        <v>98.75779</v>
      </c>
      <c r="H489" s="60">
        <f t="shared" si="75"/>
        <v>66.106729999999999</v>
      </c>
      <c r="I489" s="60">
        <f t="shared" si="75"/>
        <v>66.106729999999999</v>
      </c>
      <c r="J489" s="240">
        <f t="shared" si="68"/>
        <v>66.938243555267888</v>
      </c>
      <c r="K489" s="240">
        <f t="shared" si="69"/>
        <v>100</v>
      </c>
    </row>
    <row r="490" spans="1:11" ht="26.25" x14ac:dyDescent="0.25">
      <c r="A490" s="77"/>
      <c r="B490" s="77"/>
      <c r="C490" s="6" t="s">
        <v>185</v>
      </c>
      <c r="D490" s="6"/>
      <c r="E490" s="3" t="s">
        <v>186</v>
      </c>
      <c r="F490" s="59">
        <f>F491</f>
        <v>98.75779</v>
      </c>
      <c r="G490" s="59">
        <f t="shared" si="75"/>
        <v>98.75779</v>
      </c>
      <c r="H490" s="59">
        <f t="shared" si="75"/>
        <v>66.106729999999999</v>
      </c>
      <c r="I490" s="59">
        <f t="shared" si="75"/>
        <v>66.106729999999999</v>
      </c>
      <c r="J490" s="241">
        <f t="shared" si="68"/>
        <v>66.938243555267888</v>
      </c>
      <c r="K490" s="241">
        <f t="shared" si="69"/>
        <v>100</v>
      </c>
    </row>
    <row r="491" spans="1:11" x14ac:dyDescent="0.25">
      <c r="A491" s="77"/>
      <c r="B491" s="77"/>
      <c r="C491" s="6"/>
      <c r="D491" s="6" t="s">
        <v>269</v>
      </c>
      <c r="E491" s="3" t="s">
        <v>270</v>
      </c>
      <c r="F491" s="59">
        <v>98.75779</v>
      </c>
      <c r="G491" s="59">
        <v>98.75779</v>
      </c>
      <c r="H491" s="59">
        <v>66.106729999999999</v>
      </c>
      <c r="I491" s="59">
        <v>66.106729999999999</v>
      </c>
      <c r="J491" s="241">
        <f t="shared" si="68"/>
        <v>66.938243555267888</v>
      </c>
      <c r="K491" s="241">
        <f t="shared" si="69"/>
        <v>100</v>
      </c>
    </row>
    <row r="492" spans="1:11" ht="25.5" x14ac:dyDescent="0.25">
      <c r="A492" s="84">
        <v>611</v>
      </c>
      <c r="B492" s="126"/>
      <c r="C492" s="127"/>
      <c r="D492" s="84"/>
      <c r="E492" s="85" t="s">
        <v>580</v>
      </c>
      <c r="F492" s="128">
        <f>F493+F501+F620+F654</f>
        <v>489499.50706000003</v>
      </c>
      <c r="G492" s="128">
        <f>G493+G501+G620+G654</f>
        <v>528920.86306000012</v>
      </c>
      <c r="H492" s="128">
        <f>H493+H501+H620+H654</f>
        <v>382667.69864000002</v>
      </c>
      <c r="I492" s="128">
        <f>I493+I501+I620+I654</f>
        <v>382581.85813999997</v>
      </c>
      <c r="J492" s="258">
        <f t="shared" si="68"/>
        <v>72.332533061113224</v>
      </c>
      <c r="K492" s="258">
        <f t="shared" si="69"/>
        <v>99.977567874083675</v>
      </c>
    </row>
    <row r="493" spans="1:11" x14ac:dyDescent="0.25">
      <c r="A493" s="86"/>
      <c r="B493" s="15" t="s">
        <v>511</v>
      </c>
      <c r="C493" s="87"/>
      <c r="D493" s="86"/>
      <c r="E493" s="81" t="s">
        <v>519</v>
      </c>
      <c r="F493" s="62">
        <f t="shared" ref="F493:I498" si="76">F494</f>
        <v>9</v>
      </c>
      <c r="G493" s="62">
        <f t="shared" si="76"/>
        <v>9</v>
      </c>
      <c r="H493" s="62">
        <f t="shared" si="76"/>
        <v>0</v>
      </c>
      <c r="I493" s="62">
        <f t="shared" si="76"/>
        <v>0</v>
      </c>
      <c r="J493" s="242">
        <f t="shared" si="68"/>
        <v>0</v>
      </c>
      <c r="K493" s="242"/>
    </row>
    <row r="494" spans="1:11" x14ac:dyDescent="0.25">
      <c r="A494" s="86"/>
      <c r="B494" s="15" t="s">
        <v>516</v>
      </c>
      <c r="C494" s="87"/>
      <c r="D494" s="86"/>
      <c r="E494" s="81" t="s">
        <v>527</v>
      </c>
      <c r="F494" s="62">
        <f t="shared" si="76"/>
        <v>9</v>
      </c>
      <c r="G494" s="62">
        <f t="shared" si="76"/>
        <v>9</v>
      </c>
      <c r="H494" s="62">
        <f t="shared" si="76"/>
        <v>0</v>
      </c>
      <c r="I494" s="62">
        <f t="shared" si="76"/>
        <v>0</v>
      </c>
      <c r="J494" s="242">
        <f t="shared" si="68"/>
        <v>0</v>
      </c>
      <c r="K494" s="242"/>
    </row>
    <row r="495" spans="1:11" x14ac:dyDescent="0.25">
      <c r="A495" s="86"/>
      <c r="B495" s="15"/>
      <c r="C495" s="87" t="s">
        <v>3</v>
      </c>
      <c r="D495" s="86"/>
      <c r="E495" s="102" t="s">
        <v>4</v>
      </c>
      <c r="F495" s="103">
        <f t="shared" si="76"/>
        <v>9</v>
      </c>
      <c r="G495" s="103">
        <f t="shared" si="76"/>
        <v>9</v>
      </c>
      <c r="H495" s="103">
        <f t="shared" si="76"/>
        <v>0</v>
      </c>
      <c r="I495" s="103">
        <f t="shared" si="76"/>
        <v>0</v>
      </c>
      <c r="J495" s="246">
        <f t="shared" si="68"/>
        <v>0</v>
      </c>
      <c r="K495" s="246"/>
    </row>
    <row r="496" spans="1:11" ht="25.5" x14ac:dyDescent="0.25">
      <c r="A496" s="89"/>
      <c r="B496" s="90"/>
      <c r="C496" s="91" t="s">
        <v>154</v>
      </c>
      <c r="D496" s="90"/>
      <c r="E496" s="92" t="s">
        <v>155</v>
      </c>
      <c r="F496" s="93">
        <f t="shared" si="76"/>
        <v>9</v>
      </c>
      <c r="G496" s="93">
        <f t="shared" si="76"/>
        <v>9</v>
      </c>
      <c r="H496" s="93">
        <f t="shared" si="76"/>
        <v>0</v>
      </c>
      <c r="I496" s="93">
        <f t="shared" si="76"/>
        <v>0</v>
      </c>
      <c r="J496" s="238">
        <f t="shared" si="68"/>
        <v>0</v>
      </c>
      <c r="K496" s="238"/>
    </row>
    <row r="497" spans="1:11" ht="26.25" x14ac:dyDescent="0.25">
      <c r="A497" s="26"/>
      <c r="B497" s="26"/>
      <c r="C497" s="26" t="s">
        <v>162</v>
      </c>
      <c r="D497" s="26"/>
      <c r="E497" s="27" t="s">
        <v>163</v>
      </c>
      <c r="F497" s="63">
        <f t="shared" si="76"/>
        <v>9</v>
      </c>
      <c r="G497" s="63">
        <f t="shared" si="76"/>
        <v>9</v>
      </c>
      <c r="H497" s="63">
        <f t="shared" si="76"/>
        <v>0</v>
      </c>
      <c r="I497" s="63">
        <f t="shared" si="76"/>
        <v>0</v>
      </c>
      <c r="J497" s="239">
        <f t="shared" si="68"/>
        <v>0</v>
      </c>
      <c r="K497" s="239"/>
    </row>
    <row r="498" spans="1:11" ht="26.25" x14ac:dyDescent="0.25">
      <c r="A498" s="28"/>
      <c r="B498" s="28"/>
      <c r="C498" s="28" t="s">
        <v>164</v>
      </c>
      <c r="D498" s="28"/>
      <c r="E498" s="29" t="s">
        <v>165</v>
      </c>
      <c r="F498" s="60">
        <f t="shared" si="76"/>
        <v>9</v>
      </c>
      <c r="G498" s="60">
        <f t="shared" si="76"/>
        <v>9</v>
      </c>
      <c r="H498" s="60">
        <f t="shared" si="76"/>
        <v>0</v>
      </c>
      <c r="I498" s="60">
        <f t="shared" si="76"/>
        <v>0</v>
      </c>
      <c r="J498" s="240">
        <f t="shared" si="68"/>
        <v>0</v>
      </c>
      <c r="K498" s="240"/>
    </row>
    <row r="499" spans="1:11" x14ac:dyDescent="0.25">
      <c r="A499" s="77"/>
      <c r="B499" s="77"/>
      <c r="C499" s="6" t="s">
        <v>166</v>
      </c>
      <c r="D499" s="6"/>
      <c r="E499" s="3" t="s">
        <v>489</v>
      </c>
      <c r="F499" s="59">
        <v>9</v>
      </c>
      <c r="G499" s="59">
        <v>9</v>
      </c>
      <c r="H499" s="59">
        <v>0</v>
      </c>
      <c r="I499" s="59">
        <v>0</v>
      </c>
      <c r="J499" s="241">
        <f t="shared" si="68"/>
        <v>0</v>
      </c>
      <c r="K499" s="241"/>
    </row>
    <row r="500" spans="1:11" ht="26.25" x14ac:dyDescent="0.25">
      <c r="A500" s="77"/>
      <c r="B500" s="77"/>
      <c r="C500" s="6"/>
      <c r="D500" s="6" t="s">
        <v>444</v>
      </c>
      <c r="E500" s="3" t="s">
        <v>445</v>
      </c>
      <c r="F500" s="59">
        <v>9</v>
      </c>
      <c r="G500" s="59">
        <v>9</v>
      </c>
      <c r="H500" s="59">
        <v>0</v>
      </c>
      <c r="I500" s="59">
        <v>0</v>
      </c>
      <c r="J500" s="241">
        <f t="shared" si="68"/>
        <v>0</v>
      </c>
      <c r="K500" s="241"/>
    </row>
    <row r="501" spans="1:11" x14ac:dyDescent="0.25">
      <c r="A501" s="57"/>
      <c r="B501" s="15" t="s">
        <v>561</v>
      </c>
      <c r="C501" s="87"/>
      <c r="D501" s="86"/>
      <c r="E501" s="81" t="s">
        <v>562</v>
      </c>
      <c r="F501" s="62">
        <f>F502+F518+F569+F578</f>
        <v>455825.84860000003</v>
      </c>
      <c r="G501" s="62">
        <f>G502+G518+G569+G578</f>
        <v>497735.17910000012</v>
      </c>
      <c r="H501" s="62">
        <f>H502+H518+H569+H578</f>
        <v>359516.23147</v>
      </c>
      <c r="I501" s="62">
        <f>I502+I518+I569+I578</f>
        <v>359430.48096999998</v>
      </c>
      <c r="J501" s="242">
        <f t="shared" si="68"/>
        <v>72.213196105591464</v>
      </c>
      <c r="K501" s="242">
        <f t="shared" si="69"/>
        <v>99.976148364804175</v>
      </c>
    </row>
    <row r="502" spans="1:11" x14ac:dyDescent="0.25">
      <c r="A502" s="57"/>
      <c r="B502" s="15" t="s">
        <v>581</v>
      </c>
      <c r="C502" s="87"/>
      <c r="D502" s="86"/>
      <c r="E502" s="81" t="s">
        <v>582</v>
      </c>
      <c r="F502" s="62">
        <f t="shared" ref="F502:I503" si="77">F503</f>
        <v>108939.44900000001</v>
      </c>
      <c r="G502" s="62">
        <f t="shared" si="77"/>
        <v>117255.37960000001</v>
      </c>
      <c r="H502" s="62">
        <f t="shared" si="77"/>
        <v>87882.562990000006</v>
      </c>
      <c r="I502" s="62">
        <f t="shared" si="77"/>
        <v>87882.562990000006</v>
      </c>
      <c r="J502" s="242">
        <f t="shared" si="68"/>
        <v>74.949706606041289</v>
      </c>
      <c r="K502" s="242">
        <f t="shared" si="69"/>
        <v>100</v>
      </c>
    </row>
    <row r="503" spans="1:11" s="36" customFormat="1" x14ac:dyDescent="0.25">
      <c r="A503" s="86"/>
      <c r="B503" s="15"/>
      <c r="C503" s="87" t="s">
        <v>3</v>
      </c>
      <c r="D503" s="86"/>
      <c r="E503" s="102" t="s">
        <v>540</v>
      </c>
      <c r="F503" s="62">
        <f t="shared" si="77"/>
        <v>108939.44900000001</v>
      </c>
      <c r="G503" s="62">
        <f t="shared" si="77"/>
        <v>117255.37960000001</v>
      </c>
      <c r="H503" s="62">
        <f t="shared" si="77"/>
        <v>87882.562990000006</v>
      </c>
      <c r="I503" s="62">
        <f t="shared" si="77"/>
        <v>87882.562990000006</v>
      </c>
      <c r="J503" s="242">
        <f t="shared" si="68"/>
        <v>74.949706606041289</v>
      </c>
      <c r="K503" s="242">
        <f t="shared" si="69"/>
        <v>100</v>
      </c>
    </row>
    <row r="504" spans="1:11" ht="25.5" x14ac:dyDescent="0.25">
      <c r="A504" s="89"/>
      <c r="B504" s="90"/>
      <c r="C504" s="91" t="s">
        <v>55</v>
      </c>
      <c r="D504" s="90"/>
      <c r="E504" s="92" t="s">
        <v>488</v>
      </c>
      <c r="F504" s="93">
        <f>F505+F514</f>
        <v>108939.44900000001</v>
      </c>
      <c r="G504" s="93">
        <f>G505+G514</f>
        <v>117255.37960000001</v>
      </c>
      <c r="H504" s="93">
        <f>H505+H514</f>
        <v>87882.562990000006</v>
      </c>
      <c r="I504" s="93">
        <f>I505+I514</f>
        <v>87882.562990000006</v>
      </c>
      <c r="J504" s="238">
        <f t="shared" si="68"/>
        <v>74.949706606041289</v>
      </c>
      <c r="K504" s="238">
        <f t="shared" si="69"/>
        <v>100</v>
      </c>
    </row>
    <row r="505" spans="1:11" x14ac:dyDescent="0.25">
      <c r="A505" s="26"/>
      <c r="B505" s="26"/>
      <c r="C505" s="26" t="s">
        <v>57</v>
      </c>
      <c r="D505" s="26"/>
      <c r="E505" s="27" t="s">
        <v>58</v>
      </c>
      <c r="F505" s="63">
        <f>F506</f>
        <v>107935.649</v>
      </c>
      <c r="G505" s="63">
        <f>G506</f>
        <v>116361.54900000001</v>
      </c>
      <c r="H505" s="63">
        <f>H506</f>
        <v>87130.96299</v>
      </c>
      <c r="I505" s="63">
        <f>I506</f>
        <v>87130.96299</v>
      </c>
      <c r="J505" s="239">
        <f t="shared" si="68"/>
        <v>74.879514529322734</v>
      </c>
      <c r="K505" s="239">
        <f t="shared" si="69"/>
        <v>100</v>
      </c>
    </row>
    <row r="506" spans="1:11" ht="26.25" x14ac:dyDescent="0.25">
      <c r="A506" s="28"/>
      <c r="B506" s="28"/>
      <c r="C506" s="28" t="s">
        <v>59</v>
      </c>
      <c r="D506" s="28"/>
      <c r="E506" s="29" t="s">
        <v>60</v>
      </c>
      <c r="F506" s="60">
        <f>F507+F509+F512</f>
        <v>107935.649</v>
      </c>
      <c r="G506" s="60">
        <f>G507+G509+G512</f>
        <v>116361.54900000001</v>
      </c>
      <c r="H506" s="60">
        <f>H507+H509+H512</f>
        <v>87130.96299</v>
      </c>
      <c r="I506" s="60">
        <f>I507+I509+I512</f>
        <v>87130.96299</v>
      </c>
      <c r="J506" s="240">
        <f t="shared" si="68"/>
        <v>74.879514529322734</v>
      </c>
      <c r="K506" s="240">
        <f t="shared" si="69"/>
        <v>100</v>
      </c>
    </row>
    <row r="507" spans="1:11" ht="26.25" x14ac:dyDescent="0.25">
      <c r="A507" s="77"/>
      <c r="B507" s="77"/>
      <c r="C507" s="6" t="s">
        <v>61</v>
      </c>
      <c r="D507" s="10"/>
      <c r="E507" s="3" t="s">
        <v>62</v>
      </c>
      <c r="F507" s="59">
        <f>F508</f>
        <v>27674</v>
      </c>
      <c r="G507" s="59">
        <f>G508</f>
        <v>27674</v>
      </c>
      <c r="H507" s="59">
        <f>H508</f>
        <v>20755.512890000002</v>
      </c>
      <c r="I507" s="59">
        <f>I508</f>
        <v>20755.512890000002</v>
      </c>
      <c r="J507" s="241">
        <f t="shared" si="68"/>
        <v>75.000046578015471</v>
      </c>
      <c r="K507" s="241">
        <f t="shared" si="69"/>
        <v>100</v>
      </c>
    </row>
    <row r="508" spans="1:11" ht="26.25" x14ac:dyDescent="0.25">
      <c r="A508" s="77"/>
      <c r="B508" s="77"/>
      <c r="C508" s="6"/>
      <c r="D508" s="6" t="s">
        <v>444</v>
      </c>
      <c r="E508" s="3" t="s">
        <v>445</v>
      </c>
      <c r="F508" s="59">
        <f>27939.6-265.6</f>
        <v>27674</v>
      </c>
      <c r="G508" s="59">
        <f>27939.6-265.6</f>
        <v>27674</v>
      </c>
      <c r="H508" s="59">
        <v>20755.512890000002</v>
      </c>
      <c r="I508" s="59">
        <v>20755.512890000002</v>
      </c>
      <c r="J508" s="241">
        <f t="shared" si="68"/>
        <v>75.000046578015471</v>
      </c>
      <c r="K508" s="241">
        <f t="shared" si="69"/>
        <v>100</v>
      </c>
    </row>
    <row r="509" spans="1:11" ht="39" x14ac:dyDescent="0.25">
      <c r="A509" s="77"/>
      <c r="B509" s="77"/>
      <c r="C509" s="6" t="s">
        <v>63</v>
      </c>
      <c r="D509" s="6"/>
      <c r="E509" s="3" t="s">
        <v>64</v>
      </c>
      <c r="F509" s="59">
        <f>F510+F511</f>
        <v>79091.349000000002</v>
      </c>
      <c r="G509" s="59">
        <f>G510+G511</f>
        <v>87517.249000000011</v>
      </c>
      <c r="H509" s="59">
        <f>H510+H511</f>
        <v>65497.702599999997</v>
      </c>
      <c r="I509" s="59">
        <f>I510+I511</f>
        <v>65497.702599999997</v>
      </c>
      <c r="J509" s="241">
        <f t="shared" si="68"/>
        <v>74.839763987554036</v>
      </c>
      <c r="K509" s="241">
        <f t="shared" si="69"/>
        <v>100</v>
      </c>
    </row>
    <row r="510" spans="1:11" x14ac:dyDescent="0.25">
      <c r="A510" s="77"/>
      <c r="B510" s="77"/>
      <c r="C510" s="6"/>
      <c r="D510" s="6" t="s">
        <v>403</v>
      </c>
      <c r="E510" s="3" t="s">
        <v>404</v>
      </c>
      <c r="F510" s="59">
        <v>0</v>
      </c>
      <c r="G510" s="59">
        <v>22.197399999999998</v>
      </c>
      <c r="H510" s="59">
        <v>0</v>
      </c>
      <c r="I510" s="59">
        <v>0</v>
      </c>
      <c r="J510" s="241">
        <f t="shared" si="68"/>
        <v>0</v>
      </c>
      <c r="K510" s="241"/>
    </row>
    <row r="511" spans="1:11" ht="26.25" x14ac:dyDescent="0.25">
      <c r="A511" s="77"/>
      <c r="B511" s="77"/>
      <c r="C511" s="6"/>
      <c r="D511" s="6" t="s">
        <v>444</v>
      </c>
      <c r="E511" s="3" t="s">
        <v>445</v>
      </c>
      <c r="F511" s="67">
        <v>79091.349000000002</v>
      </c>
      <c r="G511" s="67">
        <v>87495.051600000006</v>
      </c>
      <c r="H511" s="67">
        <v>65497.702599999997</v>
      </c>
      <c r="I511" s="67">
        <v>65497.702599999997</v>
      </c>
      <c r="J511" s="243">
        <f t="shared" si="68"/>
        <v>74.858750754768394</v>
      </c>
      <c r="K511" s="243">
        <f t="shared" si="69"/>
        <v>100</v>
      </c>
    </row>
    <row r="512" spans="1:11" x14ac:dyDescent="0.25">
      <c r="A512" s="77"/>
      <c r="B512" s="77"/>
      <c r="C512" s="6" t="s">
        <v>67</v>
      </c>
      <c r="D512" s="6"/>
      <c r="E512" s="3" t="s">
        <v>68</v>
      </c>
      <c r="F512" s="59">
        <f>F513</f>
        <v>1170.3</v>
      </c>
      <c r="G512" s="59">
        <f>G513</f>
        <v>1170.3</v>
      </c>
      <c r="H512" s="59">
        <f>H513</f>
        <v>877.74749999999995</v>
      </c>
      <c r="I512" s="59">
        <f>I513</f>
        <v>877.74749999999995</v>
      </c>
      <c r="J512" s="241">
        <f t="shared" si="68"/>
        <v>75.001922583952833</v>
      </c>
      <c r="K512" s="241">
        <f t="shared" si="69"/>
        <v>100</v>
      </c>
    </row>
    <row r="513" spans="1:11" ht="26.25" x14ac:dyDescent="0.25">
      <c r="A513" s="77"/>
      <c r="B513" s="77"/>
      <c r="C513" s="6"/>
      <c r="D513" s="6" t="s">
        <v>444</v>
      </c>
      <c r="E513" s="3" t="s">
        <v>445</v>
      </c>
      <c r="F513" s="59">
        <v>1170.3</v>
      </c>
      <c r="G513" s="59">
        <v>1170.3</v>
      </c>
      <c r="H513" s="59">
        <v>877.74749999999995</v>
      </c>
      <c r="I513" s="59">
        <v>877.74749999999995</v>
      </c>
      <c r="J513" s="241">
        <f t="shared" si="68"/>
        <v>75.001922583952833</v>
      </c>
      <c r="K513" s="241">
        <f t="shared" si="69"/>
        <v>100</v>
      </c>
    </row>
    <row r="514" spans="1:11" x14ac:dyDescent="0.25">
      <c r="A514" s="26"/>
      <c r="B514" s="26"/>
      <c r="C514" s="26" t="s">
        <v>127</v>
      </c>
      <c r="D514" s="26"/>
      <c r="E514" s="27" t="s">
        <v>128</v>
      </c>
      <c r="F514" s="63">
        <f t="shared" ref="F514:I516" si="78">F515</f>
        <v>1003.8</v>
      </c>
      <c r="G514" s="63">
        <f t="shared" si="78"/>
        <v>893.8306</v>
      </c>
      <c r="H514" s="63">
        <f t="shared" si="78"/>
        <v>751.6</v>
      </c>
      <c r="I514" s="63">
        <f t="shared" si="78"/>
        <v>751.6</v>
      </c>
      <c r="J514" s="239">
        <f t="shared" si="68"/>
        <v>84.087521729508936</v>
      </c>
      <c r="K514" s="239">
        <f t="shared" si="69"/>
        <v>100</v>
      </c>
    </row>
    <row r="515" spans="1:11" ht="26.25" x14ac:dyDescent="0.25">
      <c r="A515" s="28"/>
      <c r="B515" s="28"/>
      <c r="C515" s="28" t="s">
        <v>135</v>
      </c>
      <c r="D515" s="28"/>
      <c r="E515" s="29" t="s">
        <v>136</v>
      </c>
      <c r="F515" s="60">
        <f t="shared" si="78"/>
        <v>1003.8</v>
      </c>
      <c r="G515" s="60">
        <f t="shared" si="78"/>
        <v>893.8306</v>
      </c>
      <c r="H515" s="60">
        <f t="shared" si="78"/>
        <v>751.6</v>
      </c>
      <c r="I515" s="60">
        <f t="shared" si="78"/>
        <v>751.6</v>
      </c>
      <c r="J515" s="240">
        <f t="shared" si="68"/>
        <v>84.087521729508936</v>
      </c>
      <c r="K515" s="240">
        <f t="shared" si="69"/>
        <v>100</v>
      </c>
    </row>
    <row r="516" spans="1:11" ht="26.25" x14ac:dyDescent="0.25">
      <c r="A516" s="6"/>
      <c r="B516" s="6"/>
      <c r="C516" s="6" t="s">
        <v>137</v>
      </c>
      <c r="D516" s="6"/>
      <c r="E516" s="3" t="s">
        <v>138</v>
      </c>
      <c r="F516" s="59">
        <f t="shared" si="78"/>
        <v>1003.8</v>
      </c>
      <c r="G516" s="59">
        <f t="shared" si="78"/>
        <v>893.8306</v>
      </c>
      <c r="H516" s="59">
        <f t="shared" si="78"/>
        <v>751.6</v>
      </c>
      <c r="I516" s="59">
        <f t="shared" si="78"/>
        <v>751.6</v>
      </c>
      <c r="J516" s="241">
        <f t="shared" si="68"/>
        <v>84.087521729508936</v>
      </c>
      <c r="K516" s="241">
        <f t="shared" si="69"/>
        <v>100</v>
      </c>
    </row>
    <row r="517" spans="1:11" ht="26.25" x14ac:dyDescent="0.25">
      <c r="A517" s="6"/>
      <c r="B517" s="6"/>
      <c r="C517" s="6"/>
      <c r="D517" s="34" t="s">
        <v>444</v>
      </c>
      <c r="E517" s="35" t="s">
        <v>445</v>
      </c>
      <c r="F517" s="59">
        <v>1003.8</v>
      </c>
      <c r="G517" s="59">
        <v>893.8306</v>
      </c>
      <c r="H517" s="59">
        <v>751.6</v>
      </c>
      <c r="I517" s="59">
        <v>751.6</v>
      </c>
      <c r="J517" s="241">
        <f t="shared" si="68"/>
        <v>84.087521729508936</v>
      </c>
      <c r="K517" s="241">
        <f t="shared" si="69"/>
        <v>100</v>
      </c>
    </row>
    <row r="518" spans="1:11" x14ac:dyDescent="0.25">
      <c r="A518" s="57"/>
      <c r="B518" s="15" t="s">
        <v>563</v>
      </c>
      <c r="C518" s="87"/>
      <c r="D518" s="86"/>
      <c r="E518" s="81" t="s">
        <v>564</v>
      </c>
      <c r="F518" s="62">
        <f t="shared" ref="F518:I519" si="79">F519</f>
        <v>297101.79960000003</v>
      </c>
      <c r="G518" s="62">
        <f t="shared" si="79"/>
        <v>330697.59950000007</v>
      </c>
      <c r="H518" s="62">
        <f t="shared" si="79"/>
        <v>233463.54412000001</v>
      </c>
      <c r="I518" s="62">
        <f t="shared" si="79"/>
        <v>233463.04412000001</v>
      </c>
      <c r="J518" s="242">
        <f t="shared" si="68"/>
        <v>70.597139039710498</v>
      </c>
      <c r="K518" s="242">
        <f t="shared" si="69"/>
        <v>99.99978583380036</v>
      </c>
    </row>
    <row r="519" spans="1:11" x14ac:dyDescent="0.25">
      <c r="A519" s="57"/>
      <c r="B519" s="15"/>
      <c r="C519" s="87" t="s">
        <v>3</v>
      </c>
      <c r="D519" s="86"/>
      <c r="E519" s="102" t="s">
        <v>4</v>
      </c>
      <c r="F519" s="62">
        <f t="shared" si="79"/>
        <v>297101.79960000003</v>
      </c>
      <c r="G519" s="62">
        <f t="shared" si="79"/>
        <v>330697.59950000007</v>
      </c>
      <c r="H519" s="62">
        <f t="shared" si="79"/>
        <v>233463.54412000001</v>
      </c>
      <c r="I519" s="62">
        <f t="shared" si="79"/>
        <v>233463.04412000001</v>
      </c>
      <c r="J519" s="242">
        <f t="shared" ref="J519:J582" si="80">I519/G519*100</f>
        <v>70.597139039710498</v>
      </c>
      <c r="K519" s="242">
        <f t="shared" ref="K519:K582" si="81">I519/H519*100</f>
        <v>99.99978583380036</v>
      </c>
    </row>
    <row r="520" spans="1:11" ht="25.5" x14ac:dyDescent="0.25">
      <c r="A520" s="89"/>
      <c r="B520" s="90"/>
      <c r="C520" s="91" t="s">
        <v>55</v>
      </c>
      <c r="D520" s="90"/>
      <c r="E520" s="92" t="s">
        <v>488</v>
      </c>
      <c r="F520" s="93">
        <f>F521+F557+F561</f>
        <v>297101.79960000003</v>
      </c>
      <c r="G520" s="93">
        <f>G521+G557+G561</f>
        <v>330697.59950000007</v>
      </c>
      <c r="H520" s="93">
        <f>H521+H557+H561</f>
        <v>233463.54412000001</v>
      </c>
      <c r="I520" s="93">
        <f>I521+I557+I561</f>
        <v>233463.04412000001</v>
      </c>
      <c r="J520" s="238">
        <f t="shared" si="80"/>
        <v>70.597139039710498</v>
      </c>
      <c r="K520" s="238">
        <f t="shared" si="81"/>
        <v>99.99978583380036</v>
      </c>
    </row>
    <row r="521" spans="1:11" x14ac:dyDescent="0.25">
      <c r="A521" s="26"/>
      <c r="B521" s="26"/>
      <c r="C521" s="26" t="s">
        <v>71</v>
      </c>
      <c r="D521" s="26"/>
      <c r="E521" s="27" t="s">
        <v>72</v>
      </c>
      <c r="F521" s="63">
        <f>F522+F531+F552</f>
        <v>271817.3996</v>
      </c>
      <c r="G521" s="63">
        <f>G522+G531+G552</f>
        <v>305388.59960000007</v>
      </c>
      <c r="H521" s="63">
        <f>H522+H531+H552</f>
        <v>227067.55992</v>
      </c>
      <c r="I521" s="63">
        <f>I522+I531+I552</f>
        <v>227067.05992</v>
      </c>
      <c r="J521" s="239">
        <f t="shared" si="80"/>
        <v>74.3534828141633</v>
      </c>
      <c r="K521" s="239">
        <f t="shared" si="81"/>
        <v>99.999779801218551</v>
      </c>
    </row>
    <row r="522" spans="1:11" ht="26.25" x14ac:dyDescent="0.25">
      <c r="A522" s="28"/>
      <c r="B522" s="28"/>
      <c r="C522" s="28" t="s">
        <v>73</v>
      </c>
      <c r="D522" s="28"/>
      <c r="E522" s="29" t="s">
        <v>74</v>
      </c>
      <c r="F522" s="60">
        <f>F523+F525+F527</f>
        <v>235412.41619999998</v>
      </c>
      <c r="G522" s="60">
        <f>G523+G525+G527</f>
        <v>260246.61620000002</v>
      </c>
      <c r="H522" s="60">
        <f>H523+H525+H527</f>
        <v>194869.72579</v>
      </c>
      <c r="I522" s="60">
        <f>I523+I525+I527</f>
        <v>194869.72579</v>
      </c>
      <c r="J522" s="240">
        <f t="shared" si="80"/>
        <v>74.878870140713843</v>
      </c>
      <c r="K522" s="240">
        <f t="shared" si="81"/>
        <v>100</v>
      </c>
    </row>
    <row r="523" spans="1:11" ht="26.25" x14ac:dyDescent="0.25">
      <c r="A523" s="77"/>
      <c r="B523" s="77"/>
      <c r="C523" s="6" t="s">
        <v>75</v>
      </c>
      <c r="D523" s="10"/>
      <c r="E523" s="3" t="s">
        <v>76</v>
      </c>
      <c r="F523" s="59">
        <f>F524</f>
        <v>34055.699999999997</v>
      </c>
      <c r="G523" s="59">
        <f>G524</f>
        <v>34055.699999999997</v>
      </c>
      <c r="H523" s="59">
        <f>H524</f>
        <v>25665.76008</v>
      </c>
      <c r="I523" s="59">
        <f>I524</f>
        <v>25665.76008</v>
      </c>
      <c r="J523" s="241">
        <f t="shared" si="80"/>
        <v>75.364065574925789</v>
      </c>
      <c r="K523" s="241">
        <f t="shared" si="81"/>
        <v>100</v>
      </c>
    </row>
    <row r="524" spans="1:11" ht="26.25" x14ac:dyDescent="0.25">
      <c r="A524" s="77"/>
      <c r="B524" s="77"/>
      <c r="C524" s="6"/>
      <c r="D524" s="6" t="s">
        <v>444</v>
      </c>
      <c r="E524" s="3" t="s">
        <v>445</v>
      </c>
      <c r="F524" s="59">
        <f>34653.7-598</f>
        <v>34055.699999999997</v>
      </c>
      <c r="G524" s="59">
        <f>34653.7-598</f>
        <v>34055.699999999997</v>
      </c>
      <c r="H524" s="59">
        <v>25665.76008</v>
      </c>
      <c r="I524" s="59">
        <v>25665.76008</v>
      </c>
      <c r="J524" s="241">
        <f t="shared" si="80"/>
        <v>75.364065574925789</v>
      </c>
      <c r="K524" s="241">
        <f t="shared" si="81"/>
        <v>100</v>
      </c>
    </row>
    <row r="525" spans="1:11" ht="39" x14ac:dyDescent="0.25">
      <c r="A525" s="77"/>
      <c r="B525" s="77"/>
      <c r="C525" s="6" t="s">
        <v>77</v>
      </c>
      <c r="D525" s="6"/>
      <c r="E525" s="3" t="s">
        <v>78</v>
      </c>
      <c r="F525" s="59">
        <f>F526</f>
        <v>193754.41620000001</v>
      </c>
      <c r="G525" s="59">
        <f>G526</f>
        <v>217153.8162</v>
      </c>
      <c r="H525" s="59">
        <f>H526</f>
        <v>162503.16571</v>
      </c>
      <c r="I525" s="59">
        <f>I526</f>
        <v>162503.16571</v>
      </c>
      <c r="J525" s="241">
        <f t="shared" si="80"/>
        <v>74.833207425806222</v>
      </c>
      <c r="K525" s="241">
        <f t="shared" si="81"/>
        <v>100</v>
      </c>
    </row>
    <row r="526" spans="1:11" ht="26.25" x14ac:dyDescent="0.25">
      <c r="A526" s="77"/>
      <c r="B526" s="77"/>
      <c r="C526" s="6"/>
      <c r="D526" s="6" t="s">
        <v>444</v>
      </c>
      <c r="E526" s="3" t="s">
        <v>445</v>
      </c>
      <c r="F526" s="67">
        <v>193754.41620000001</v>
      </c>
      <c r="G526" s="67">
        <v>217153.8162</v>
      </c>
      <c r="H526" s="67">
        <v>162503.16571</v>
      </c>
      <c r="I526" s="67">
        <v>162503.16571</v>
      </c>
      <c r="J526" s="243">
        <f t="shared" si="80"/>
        <v>74.833207425806222</v>
      </c>
      <c r="K526" s="243">
        <f t="shared" si="81"/>
        <v>100</v>
      </c>
    </row>
    <row r="527" spans="1:11" ht="64.5" x14ac:dyDescent="0.25">
      <c r="A527" s="77"/>
      <c r="B527" s="77"/>
      <c r="C527" s="6" t="s">
        <v>79</v>
      </c>
      <c r="D527" s="6"/>
      <c r="E527" s="3" t="s">
        <v>80</v>
      </c>
      <c r="F527" s="66">
        <f>F529+F530</f>
        <v>7602.3</v>
      </c>
      <c r="G527" s="66">
        <f>G529+G530</f>
        <v>9037.1</v>
      </c>
      <c r="H527" s="66">
        <f>H529+H530</f>
        <v>6700.8</v>
      </c>
      <c r="I527" s="66">
        <f>I529+I530</f>
        <v>6700.8</v>
      </c>
      <c r="J527" s="244">
        <f t="shared" si="80"/>
        <v>74.147680118622134</v>
      </c>
      <c r="K527" s="244">
        <f t="shared" si="81"/>
        <v>100</v>
      </c>
    </row>
    <row r="528" spans="1:11" ht="26.25" x14ac:dyDescent="0.25">
      <c r="A528" s="77"/>
      <c r="B528" s="77"/>
      <c r="C528" s="6"/>
      <c r="D528" s="6" t="s">
        <v>444</v>
      </c>
      <c r="E528" s="3" t="s">
        <v>445</v>
      </c>
      <c r="F528" s="66">
        <f>F529+F530</f>
        <v>7602.3</v>
      </c>
      <c r="G528" s="66">
        <f>G529+G530</f>
        <v>9037.1</v>
      </c>
      <c r="H528" s="66">
        <f>H529+H530</f>
        <v>6700.8</v>
      </c>
      <c r="I528" s="66">
        <f>I529+I530</f>
        <v>6700.8</v>
      </c>
      <c r="J528" s="244">
        <f t="shared" si="80"/>
        <v>74.147680118622134</v>
      </c>
      <c r="K528" s="244">
        <f t="shared" si="81"/>
        <v>100</v>
      </c>
    </row>
    <row r="529" spans="1:11" x14ac:dyDescent="0.25">
      <c r="A529" s="77"/>
      <c r="B529" s="77"/>
      <c r="C529" s="6"/>
      <c r="D529" s="6"/>
      <c r="E529" s="3" t="s">
        <v>81</v>
      </c>
      <c r="F529" s="59">
        <v>7032.1</v>
      </c>
      <c r="G529" s="59">
        <v>8466.9</v>
      </c>
      <c r="H529" s="59">
        <v>6274.8</v>
      </c>
      <c r="I529" s="59">
        <v>6274.8</v>
      </c>
      <c r="J529" s="241">
        <f t="shared" si="80"/>
        <v>74.109768628423637</v>
      </c>
      <c r="K529" s="241">
        <f t="shared" si="81"/>
        <v>100</v>
      </c>
    </row>
    <row r="530" spans="1:11" x14ac:dyDescent="0.25">
      <c r="A530" s="77"/>
      <c r="B530" s="77"/>
      <c r="C530" s="6"/>
      <c r="D530" s="6"/>
      <c r="E530" s="3" t="s">
        <v>82</v>
      </c>
      <c r="F530" s="59">
        <v>570.20000000000005</v>
      </c>
      <c r="G530" s="59">
        <v>570.20000000000005</v>
      </c>
      <c r="H530" s="59">
        <v>426</v>
      </c>
      <c r="I530" s="59">
        <v>426</v>
      </c>
      <c r="J530" s="241">
        <f t="shared" si="80"/>
        <v>74.710627849877227</v>
      </c>
      <c r="K530" s="241">
        <f t="shared" si="81"/>
        <v>100</v>
      </c>
    </row>
    <row r="531" spans="1:11" ht="26.25" x14ac:dyDescent="0.25">
      <c r="A531" s="28"/>
      <c r="B531" s="28"/>
      <c r="C531" s="28" t="s">
        <v>83</v>
      </c>
      <c r="D531" s="28"/>
      <c r="E531" s="29" t="s">
        <v>84</v>
      </c>
      <c r="F531" s="60">
        <f>F532+F534+F536+F538+F542+F544</f>
        <v>35976.5</v>
      </c>
      <c r="G531" s="60">
        <f>G532+G534+G536+G538+G542+G544+G548+G540+G550</f>
        <v>44713.500000000007</v>
      </c>
      <c r="H531" s="60">
        <f>H532+H534+H536+H538+H542+H544+H548+H540+H550</f>
        <v>31868.756270000002</v>
      </c>
      <c r="I531" s="60">
        <f>I532+I534+I536+I538+I542+I544+I548+I540+I550</f>
        <v>31868.256270000002</v>
      </c>
      <c r="J531" s="240">
        <f t="shared" si="80"/>
        <v>71.272113053104761</v>
      </c>
      <c r="K531" s="240">
        <f t="shared" si="81"/>
        <v>99.998431065223372</v>
      </c>
    </row>
    <row r="532" spans="1:11" x14ac:dyDescent="0.25">
      <c r="A532" s="77"/>
      <c r="B532" s="77"/>
      <c r="C532" s="6" t="s">
        <v>85</v>
      </c>
      <c r="D532" s="6"/>
      <c r="E532" s="3" t="s">
        <v>86</v>
      </c>
      <c r="F532" s="59">
        <f>F533</f>
        <v>6981.2</v>
      </c>
      <c r="G532" s="59">
        <f>G533</f>
        <v>6981.2</v>
      </c>
      <c r="H532" s="59">
        <f>H533</f>
        <v>4659.1530000000002</v>
      </c>
      <c r="I532" s="59">
        <f>I533</f>
        <v>4659.1530000000002</v>
      </c>
      <c r="J532" s="241">
        <f t="shared" si="80"/>
        <v>66.738569300406809</v>
      </c>
      <c r="K532" s="241">
        <f t="shared" si="81"/>
        <v>100</v>
      </c>
    </row>
    <row r="533" spans="1:11" ht="26.25" x14ac:dyDescent="0.25">
      <c r="A533" s="77"/>
      <c r="B533" s="77"/>
      <c r="C533" s="6"/>
      <c r="D533" s="6" t="s">
        <v>444</v>
      </c>
      <c r="E533" s="3" t="s">
        <v>445</v>
      </c>
      <c r="F533" s="59">
        <v>6981.2</v>
      </c>
      <c r="G533" s="59">
        <v>6981.2</v>
      </c>
      <c r="H533" s="59">
        <v>4659.1530000000002</v>
      </c>
      <c r="I533" s="59">
        <v>4659.1530000000002</v>
      </c>
      <c r="J533" s="241">
        <f t="shared" si="80"/>
        <v>66.738569300406809</v>
      </c>
      <c r="K533" s="241">
        <f t="shared" si="81"/>
        <v>100</v>
      </c>
    </row>
    <row r="534" spans="1:11" ht="26.25" x14ac:dyDescent="0.25">
      <c r="A534" s="77"/>
      <c r="B534" s="77"/>
      <c r="C534" s="6" t="s">
        <v>88</v>
      </c>
      <c r="D534" s="6"/>
      <c r="E534" s="3" t="s">
        <v>89</v>
      </c>
      <c r="F534" s="59">
        <f>F535</f>
        <v>188.6</v>
      </c>
      <c r="G534" s="59">
        <f>G535</f>
        <v>188.6</v>
      </c>
      <c r="H534" s="59">
        <f>H535</f>
        <v>125.733</v>
      </c>
      <c r="I534" s="59">
        <f>I535</f>
        <v>125.733</v>
      </c>
      <c r="J534" s="241">
        <f t="shared" si="80"/>
        <v>66.666489925768829</v>
      </c>
      <c r="K534" s="241">
        <f t="shared" si="81"/>
        <v>100</v>
      </c>
    </row>
    <row r="535" spans="1:11" ht="26.25" x14ac:dyDescent="0.25">
      <c r="A535" s="77"/>
      <c r="B535" s="77"/>
      <c r="C535" s="6"/>
      <c r="D535" s="6" t="s">
        <v>444</v>
      </c>
      <c r="E535" s="3" t="s">
        <v>445</v>
      </c>
      <c r="F535" s="59">
        <v>188.6</v>
      </c>
      <c r="G535" s="59">
        <v>188.6</v>
      </c>
      <c r="H535" s="59">
        <v>125.733</v>
      </c>
      <c r="I535" s="59">
        <v>125.733</v>
      </c>
      <c r="J535" s="241">
        <f t="shared" si="80"/>
        <v>66.666489925768829</v>
      </c>
      <c r="K535" s="241">
        <f t="shared" si="81"/>
        <v>100</v>
      </c>
    </row>
    <row r="536" spans="1:11" ht="26.25" x14ac:dyDescent="0.25">
      <c r="A536" s="77"/>
      <c r="B536" s="77"/>
      <c r="C536" s="6" t="s">
        <v>90</v>
      </c>
      <c r="D536" s="6"/>
      <c r="E536" s="3" t="s">
        <v>91</v>
      </c>
      <c r="F536" s="59">
        <f>F537</f>
        <v>271.3</v>
      </c>
      <c r="G536" s="59">
        <f>G537</f>
        <v>271.3</v>
      </c>
      <c r="H536" s="59">
        <f>H537</f>
        <v>144.30000000000001</v>
      </c>
      <c r="I536" s="59">
        <f>I537</f>
        <v>143.80000000000001</v>
      </c>
      <c r="J536" s="241">
        <f t="shared" si="80"/>
        <v>53.00405455215629</v>
      </c>
      <c r="K536" s="241">
        <f t="shared" si="81"/>
        <v>99.653499653499651</v>
      </c>
    </row>
    <row r="537" spans="1:11" ht="26.25" x14ac:dyDescent="0.25">
      <c r="A537" s="77"/>
      <c r="B537" s="77"/>
      <c r="C537" s="6"/>
      <c r="D537" s="6" t="s">
        <v>444</v>
      </c>
      <c r="E537" s="3" t="s">
        <v>445</v>
      </c>
      <c r="F537" s="59">
        <v>271.3</v>
      </c>
      <c r="G537" s="59">
        <v>271.3</v>
      </c>
      <c r="H537" s="59">
        <v>144.30000000000001</v>
      </c>
      <c r="I537" s="59">
        <v>143.80000000000001</v>
      </c>
      <c r="J537" s="241">
        <f t="shared" si="80"/>
        <v>53.00405455215629</v>
      </c>
      <c r="K537" s="241">
        <f t="shared" si="81"/>
        <v>99.653499653499651</v>
      </c>
    </row>
    <row r="538" spans="1:11" ht="26.25" x14ac:dyDescent="0.25">
      <c r="A538" s="77"/>
      <c r="B538" s="77"/>
      <c r="C538" s="6" t="s">
        <v>94</v>
      </c>
      <c r="D538" s="6"/>
      <c r="E538" s="3" t="s">
        <v>95</v>
      </c>
      <c r="F538" s="59">
        <v>12128.1</v>
      </c>
      <c r="G538" s="59">
        <f>G539</f>
        <v>0</v>
      </c>
      <c r="H538" s="59">
        <f>H539</f>
        <v>0</v>
      </c>
      <c r="I538" s="59">
        <f>I539</f>
        <v>0</v>
      </c>
      <c r="J538" s="241"/>
      <c r="K538" s="241"/>
    </row>
    <row r="539" spans="1:11" ht="26.25" x14ac:dyDescent="0.25">
      <c r="A539" s="77"/>
      <c r="B539" s="77"/>
      <c r="C539" s="6"/>
      <c r="D539" s="6" t="s">
        <v>444</v>
      </c>
      <c r="E539" s="3" t="s">
        <v>445</v>
      </c>
      <c r="F539" s="59">
        <v>12128.1</v>
      </c>
      <c r="G539" s="59">
        <v>0</v>
      </c>
      <c r="H539" s="59">
        <v>0</v>
      </c>
      <c r="I539" s="59">
        <v>0</v>
      </c>
      <c r="J539" s="241"/>
      <c r="K539" s="241"/>
    </row>
    <row r="540" spans="1:11" ht="26.25" x14ac:dyDescent="0.25">
      <c r="A540" s="77"/>
      <c r="B540" s="77"/>
      <c r="C540" s="6" t="s">
        <v>1107</v>
      </c>
      <c r="D540" s="6"/>
      <c r="E540" s="3" t="s">
        <v>95</v>
      </c>
      <c r="F540" s="59">
        <v>0</v>
      </c>
      <c r="G540" s="59">
        <f>G541</f>
        <v>22019.4</v>
      </c>
      <c r="H540" s="59">
        <f>H541</f>
        <v>14902.4</v>
      </c>
      <c r="I540" s="59">
        <f>I541</f>
        <v>14902.4</v>
      </c>
      <c r="J540" s="241">
        <f t="shared" si="80"/>
        <v>67.678501684877872</v>
      </c>
      <c r="K540" s="241">
        <f t="shared" si="81"/>
        <v>100</v>
      </c>
    </row>
    <row r="541" spans="1:11" ht="26.25" x14ac:dyDescent="0.25">
      <c r="A541" s="77"/>
      <c r="B541" s="77"/>
      <c r="C541" s="6"/>
      <c r="D541" s="6" t="s">
        <v>444</v>
      </c>
      <c r="E541" s="3" t="s">
        <v>445</v>
      </c>
      <c r="F541" s="59">
        <v>0</v>
      </c>
      <c r="G541" s="59">
        <v>22019.4</v>
      </c>
      <c r="H541" s="59">
        <v>14902.4</v>
      </c>
      <c r="I541" s="59">
        <v>14902.4</v>
      </c>
      <c r="J541" s="241">
        <f t="shared" si="80"/>
        <v>67.678501684877872</v>
      </c>
      <c r="K541" s="241">
        <f t="shared" si="81"/>
        <v>100</v>
      </c>
    </row>
    <row r="542" spans="1:11" ht="26.25" x14ac:dyDescent="0.25">
      <c r="A542" s="77"/>
      <c r="B542" s="77"/>
      <c r="C542" s="6" t="s">
        <v>96</v>
      </c>
      <c r="D542" s="6"/>
      <c r="E542" s="3" t="s">
        <v>411</v>
      </c>
      <c r="F542" s="59">
        <f>F543</f>
        <v>13563.3</v>
      </c>
      <c r="G542" s="59">
        <f>G543</f>
        <v>12012.2</v>
      </c>
      <c r="H542" s="59">
        <f>H543</f>
        <v>9004.5202700000009</v>
      </c>
      <c r="I542" s="59">
        <f>I543</f>
        <v>9004.5202700000009</v>
      </c>
      <c r="J542" s="241">
        <f t="shared" si="80"/>
        <v>74.961458100930727</v>
      </c>
      <c r="K542" s="241">
        <f t="shared" si="81"/>
        <v>100</v>
      </c>
    </row>
    <row r="543" spans="1:11" ht="26.25" x14ac:dyDescent="0.25">
      <c r="A543" s="77"/>
      <c r="B543" s="77"/>
      <c r="C543" s="6"/>
      <c r="D543" s="6" t="s">
        <v>444</v>
      </c>
      <c r="E543" s="3" t="s">
        <v>445</v>
      </c>
      <c r="F543" s="59">
        <v>13563.3</v>
      </c>
      <c r="G543" s="59">
        <v>12012.2</v>
      </c>
      <c r="H543" s="59">
        <v>9004.5202700000009</v>
      </c>
      <c r="I543" s="59">
        <v>9004.5202700000009</v>
      </c>
      <c r="J543" s="241">
        <f t="shared" si="80"/>
        <v>74.961458100930727</v>
      </c>
      <c r="K543" s="241">
        <f t="shared" si="81"/>
        <v>100</v>
      </c>
    </row>
    <row r="544" spans="1:11" ht="26.25" x14ac:dyDescent="0.25">
      <c r="A544" s="77"/>
      <c r="B544" s="77"/>
      <c r="C544" s="6" t="s">
        <v>470</v>
      </c>
      <c r="D544" s="6"/>
      <c r="E544" s="3" t="s">
        <v>583</v>
      </c>
      <c r="F544" s="59">
        <f>F545</f>
        <v>2844</v>
      </c>
      <c r="G544" s="59">
        <f>G545</f>
        <v>2844</v>
      </c>
      <c r="H544" s="59">
        <f>H545</f>
        <v>2844</v>
      </c>
      <c r="I544" s="59">
        <f>I545</f>
        <v>2844</v>
      </c>
      <c r="J544" s="241">
        <f t="shared" si="80"/>
        <v>100</v>
      </c>
      <c r="K544" s="241">
        <f t="shared" si="81"/>
        <v>100</v>
      </c>
    </row>
    <row r="545" spans="1:11" ht="26.25" x14ac:dyDescent="0.25">
      <c r="A545" s="77"/>
      <c r="B545" s="77"/>
      <c r="C545" s="6"/>
      <c r="D545" s="6" t="s">
        <v>444</v>
      </c>
      <c r="E545" s="3" t="s">
        <v>445</v>
      </c>
      <c r="F545" s="59">
        <f>F546+F547</f>
        <v>2844</v>
      </c>
      <c r="G545" s="59">
        <f>G546+G547</f>
        <v>2844</v>
      </c>
      <c r="H545" s="59">
        <f>H546+H547</f>
        <v>2844</v>
      </c>
      <c r="I545" s="59">
        <f>I546+I547</f>
        <v>2844</v>
      </c>
      <c r="J545" s="241">
        <f t="shared" si="80"/>
        <v>100</v>
      </c>
      <c r="K545" s="241">
        <f t="shared" si="81"/>
        <v>100</v>
      </c>
    </row>
    <row r="546" spans="1:11" x14ac:dyDescent="0.25">
      <c r="A546" s="77"/>
      <c r="B546" s="77"/>
      <c r="C546" s="6"/>
      <c r="D546" s="6"/>
      <c r="E546" s="3" t="s">
        <v>81</v>
      </c>
      <c r="F546" s="59">
        <v>2133</v>
      </c>
      <c r="G546" s="59">
        <v>2133</v>
      </c>
      <c r="H546" s="59">
        <v>2133</v>
      </c>
      <c r="I546" s="59">
        <v>2133</v>
      </c>
      <c r="J546" s="241">
        <f t="shared" si="80"/>
        <v>100</v>
      </c>
      <c r="K546" s="241">
        <f t="shared" si="81"/>
        <v>100</v>
      </c>
    </row>
    <row r="547" spans="1:11" x14ac:dyDescent="0.25">
      <c r="A547" s="77"/>
      <c r="B547" s="77"/>
      <c r="C547" s="6"/>
      <c r="D547" s="6"/>
      <c r="E547" s="3" t="s">
        <v>82</v>
      </c>
      <c r="F547" s="59">
        <v>711</v>
      </c>
      <c r="G547" s="59">
        <v>711</v>
      </c>
      <c r="H547" s="59">
        <v>711</v>
      </c>
      <c r="I547" s="59">
        <v>711</v>
      </c>
      <c r="J547" s="241">
        <f t="shared" si="80"/>
        <v>100</v>
      </c>
      <c r="K547" s="241">
        <f t="shared" si="81"/>
        <v>100</v>
      </c>
    </row>
    <row r="548" spans="1:11" ht="39" x14ac:dyDescent="0.25">
      <c r="A548" s="77"/>
      <c r="B548" s="77"/>
      <c r="C548" s="6" t="s">
        <v>785</v>
      </c>
      <c r="D548" s="6"/>
      <c r="E548" s="3" t="s">
        <v>786</v>
      </c>
      <c r="F548" s="59">
        <v>0</v>
      </c>
      <c r="G548" s="59">
        <f>G549</f>
        <v>307</v>
      </c>
      <c r="H548" s="59">
        <f t="shared" ref="H548:I548" si="82">H549</f>
        <v>166.2</v>
      </c>
      <c r="I548" s="59">
        <f t="shared" si="82"/>
        <v>166.2</v>
      </c>
      <c r="J548" s="241">
        <f t="shared" si="80"/>
        <v>54.13680781758957</v>
      </c>
      <c r="K548" s="241">
        <f t="shared" si="81"/>
        <v>100</v>
      </c>
    </row>
    <row r="549" spans="1:11" ht="26.25" x14ac:dyDescent="0.25">
      <c r="A549" s="77"/>
      <c r="B549" s="77"/>
      <c r="C549" s="6"/>
      <c r="D549" s="6" t="s">
        <v>444</v>
      </c>
      <c r="E549" s="3" t="s">
        <v>445</v>
      </c>
      <c r="F549" s="59">
        <v>0</v>
      </c>
      <c r="G549" s="59">
        <v>307</v>
      </c>
      <c r="H549" s="59">
        <v>166.2</v>
      </c>
      <c r="I549" s="59">
        <v>166.2</v>
      </c>
      <c r="J549" s="241">
        <f t="shared" si="80"/>
        <v>54.13680781758957</v>
      </c>
      <c r="K549" s="241">
        <f t="shared" si="81"/>
        <v>100</v>
      </c>
    </row>
    <row r="550" spans="1:11" ht="39" x14ac:dyDescent="0.25">
      <c r="A550" s="77"/>
      <c r="B550" s="77"/>
      <c r="C550" s="6" t="s">
        <v>1138</v>
      </c>
      <c r="D550" s="6"/>
      <c r="E550" s="3" t="s">
        <v>1139</v>
      </c>
      <c r="F550" s="59">
        <v>0</v>
      </c>
      <c r="G550" s="59">
        <f>G551</f>
        <v>89.8</v>
      </c>
      <c r="H550" s="59">
        <f t="shared" ref="H550:I550" si="83">H551</f>
        <v>22.45</v>
      </c>
      <c r="I550" s="59">
        <f t="shared" si="83"/>
        <v>22.45</v>
      </c>
      <c r="J550" s="241">
        <f t="shared" si="80"/>
        <v>25</v>
      </c>
      <c r="K550" s="241">
        <f t="shared" si="81"/>
        <v>100</v>
      </c>
    </row>
    <row r="551" spans="1:11" ht="26.25" x14ac:dyDescent="0.25">
      <c r="A551" s="77"/>
      <c r="B551" s="77"/>
      <c r="C551" s="6"/>
      <c r="D551" s="6" t="s">
        <v>444</v>
      </c>
      <c r="E551" s="3" t="s">
        <v>445</v>
      </c>
      <c r="F551" s="59">
        <v>0</v>
      </c>
      <c r="G551" s="59">
        <v>89.8</v>
      </c>
      <c r="H551" s="59">
        <v>22.45</v>
      </c>
      <c r="I551" s="59">
        <v>22.45</v>
      </c>
      <c r="J551" s="241">
        <f t="shared" si="80"/>
        <v>25</v>
      </c>
      <c r="K551" s="241">
        <f t="shared" si="81"/>
        <v>100</v>
      </c>
    </row>
    <row r="552" spans="1:11" s="36" customFormat="1" ht="25.5" x14ac:dyDescent="0.25">
      <c r="A552" s="79"/>
      <c r="B552" s="79"/>
      <c r="C552" s="74" t="s">
        <v>483</v>
      </c>
      <c r="D552" s="12"/>
      <c r="E552" s="75" t="s">
        <v>633</v>
      </c>
      <c r="F552" s="60">
        <f t="shared" ref="F552:I555" si="84">F553</f>
        <v>428.48340000000002</v>
      </c>
      <c r="G552" s="60">
        <f>G553+G555</f>
        <v>428.48340000000002</v>
      </c>
      <c r="H552" s="60">
        <f>H553+H555</f>
        <v>329.07785999999999</v>
      </c>
      <c r="I552" s="60">
        <f>I553+I555</f>
        <v>329.07785999999999</v>
      </c>
      <c r="J552" s="240">
        <f t="shared" si="80"/>
        <v>76.800608845056772</v>
      </c>
      <c r="K552" s="240">
        <f t="shared" si="81"/>
        <v>100</v>
      </c>
    </row>
    <row r="553" spans="1:11" ht="39" x14ac:dyDescent="0.25">
      <c r="A553" s="77"/>
      <c r="B553" s="77"/>
      <c r="C553" s="73" t="s">
        <v>484</v>
      </c>
      <c r="D553" s="73"/>
      <c r="E553" s="3" t="s">
        <v>485</v>
      </c>
      <c r="F553" s="59">
        <f t="shared" si="84"/>
        <v>428.48340000000002</v>
      </c>
      <c r="G553" s="59">
        <f t="shared" si="84"/>
        <v>0</v>
      </c>
      <c r="H553" s="59">
        <f t="shared" si="84"/>
        <v>0</v>
      </c>
      <c r="I553" s="59">
        <f t="shared" si="84"/>
        <v>0</v>
      </c>
      <c r="J553" s="241"/>
      <c r="K553" s="241"/>
    </row>
    <row r="554" spans="1:11" ht="26.25" x14ac:dyDescent="0.25">
      <c r="A554" s="77"/>
      <c r="B554" s="77"/>
      <c r="C554" s="73"/>
      <c r="D554" s="73" t="s">
        <v>444</v>
      </c>
      <c r="E554" s="72" t="s">
        <v>445</v>
      </c>
      <c r="F554" s="59">
        <v>428.48340000000002</v>
      </c>
      <c r="G554" s="59">
        <v>0</v>
      </c>
      <c r="H554" s="59">
        <v>0</v>
      </c>
      <c r="I554" s="59">
        <v>0</v>
      </c>
      <c r="J554" s="241"/>
      <c r="K554" s="241"/>
    </row>
    <row r="555" spans="1:11" ht="39" x14ac:dyDescent="0.25">
      <c r="A555" s="77"/>
      <c r="B555" s="77"/>
      <c r="C555" s="73" t="s">
        <v>1090</v>
      </c>
      <c r="D555" s="73"/>
      <c r="E555" s="3" t="s">
        <v>485</v>
      </c>
      <c r="F555" s="59">
        <v>0</v>
      </c>
      <c r="G555" s="59">
        <f t="shared" si="84"/>
        <v>428.48340000000002</v>
      </c>
      <c r="H555" s="59">
        <f t="shared" si="84"/>
        <v>329.07785999999999</v>
      </c>
      <c r="I555" s="59">
        <f t="shared" si="84"/>
        <v>329.07785999999999</v>
      </c>
      <c r="J555" s="241">
        <f t="shared" si="80"/>
        <v>76.800608845056772</v>
      </c>
      <c r="K555" s="241">
        <f t="shared" si="81"/>
        <v>100</v>
      </c>
    </row>
    <row r="556" spans="1:11" ht="26.25" x14ac:dyDescent="0.25">
      <c r="A556" s="77"/>
      <c r="B556" s="77"/>
      <c r="C556" s="73"/>
      <c r="D556" s="73" t="s">
        <v>444</v>
      </c>
      <c r="E556" s="72" t="s">
        <v>445</v>
      </c>
      <c r="F556" s="59">
        <v>0</v>
      </c>
      <c r="G556" s="59">
        <v>428.48340000000002</v>
      </c>
      <c r="H556" s="59">
        <v>329.07785999999999</v>
      </c>
      <c r="I556" s="59">
        <v>329.07785999999999</v>
      </c>
      <c r="J556" s="241">
        <f t="shared" si="80"/>
        <v>76.800608845056772</v>
      </c>
      <c r="K556" s="241">
        <f t="shared" si="81"/>
        <v>100</v>
      </c>
    </row>
    <row r="557" spans="1:11" x14ac:dyDescent="0.25">
      <c r="A557" s="26"/>
      <c r="B557" s="26"/>
      <c r="C557" s="26" t="s">
        <v>127</v>
      </c>
      <c r="D557" s="26"/>
      <c r="E557" s="27" t="s">
        <v>128</v>
      </c>
      <c r="F557" s="63">
        <f>F558</f>
        <v>4944.8999999999996</v>
      </c>
      <c r="G557" s="63">
        <f t="shared" ref="G557:I559" si="85">G558</f>
        <v>4969.4998999999998</v>
      </c>
      <c r="H557" s="63">
        <f t="shared" si="85"/>
        <v>3906.7042000000001</v>
      </c>
      <c r="I557" s="63">
        <f t="shared" si="85"/>
        <v>3906.7042000000001</v>
      </c>
      <c r="J557" s="239">
        <f t="shared" si="80"/>
        <v>78.613628707387633</v>
      </c>
      <c r="K557" s="239">
        <f t="shared" si="81"/>
        <v>100</v>
      </c>
    </row>
    <row r="558" spans="1:11" ht="26.25" x14ac:dyDescent="0.25">
      <c r="A558" s="28"/>
      <c r="B558" s="28"/>
      <c r="C558" s="28" t="s">
        <v>135</v>
      </c>
      <c r="D558" s="28"/>
      <c r="E558" s="29" t="s">
        <v>136</v>
      </c>
      <c r="F558" s="60">
        <f>F559</f>
        <v>4944.8999999999996</v>
      </c>
      <c r="G558" s="60">
        <f t="shared" si="85"/>
        <v>4969.4998999999998</v>
      </c>
      <c r="H558" s="60">
        <f t="shared" si="85"/>
        <v>3906.7042000000001</v>
      </c>
      <c r="I558" s="60">
        <f t="shared" si="85"/>
        <v>3906.7042000000001</v>
      </c>
      <c r="J558" s="240">
        <f t="shared" si="80"/>
        <v>78.613628707387633</v>
      </c>
      <c r="K558" s="240">
        <f t="shared" si="81"/>
        <v>100</v>
      </c>
    </row>
    <row r="559" spans="1:11" ht="26.25" x14ac:dyDescent="0.25">
      <c r="A559" s="77"/>
      <c r="B559" s="77"/>
      <c r="C559" s="6" t="s">
        <v>137</v>
      </c>
      <c r="D559" s="6"/>
      <c r="E559" s="3" t="s">
        <v>138</v>
      </c>
      <c r="F559" s="59">
        <f>F560</f>
        <v>4944.8999999999996</v>
      </c>
      <c r="G559" s="59">
        <f t="shared" si="85"/>
        <v>4969.4998999999998</v>
      </c>
      <c r="H559" s="59">
        <f t="shared" si="85"/>
        <v>3906.7042000000001</v>
      </c>
      <c r="I559" s="59">
        <f t="shared" si="85"/>
        <v>3906.7042000000001</v>
      </c>
      <c r="J559" s="241">
        <f t="shared" si="80"/>
        <v>78.613628707387633</v>
      </c>
      <c r="K559" s="241">
        <f t="shared" si="81"/>
        <v>100</v>
      </c>
    </row>
    <row r="560" spans="1:11" ht="26.25" x14ac:dyDescent="0.25">
      <c r="A560" s="77"/>
      <c r="B560" s="77"/>
      <c r="C560" s="6"/>
      <c r="D560" s="34" t="s">
        <v>444</v>
      </c>
      <c r="E560" s="35" t="s">
        <v>445</v>
      </c>
      <c r="F560" s="59">
        <v>4944.8999999999996</v>
      </c>
      <c r="G560" s="59">
        <v>4969.4998999999998</v>
      </c>
      <c r="H560" s="59">
        <v>3906.7042000000001</v>
      </c>
      <c r="I560" s="59">
        <v>3906.7042000000001</v>
      </c>
      <c r="J560" s="241">
        <f t="shared" si="80"/>
        <v>78.613628707387633</v>
      </c>
      <c r="K560" s="241">
        <f t="shared" si="81"/>
        <v>100</v>
      </c>
    </row>
    <row r="561" spans="1:11" ht="30" customHeight="1" x14ac:dyDescent="0.25">
      <c r="A561" s="26"/>
      <c r="B561" s="26"/>
      <c r="C561" s="26" t="s">
        <v>141</v>
      </c>
      <c r="D561" s="26"/>
      <c r="E561" s="27" t="s">
        <v>142</v>
      </c>
      <c r="F561" s="63">
        <f>F562</f>
        <v>20339.5</v>
      </c>
      <c r="G561" s="63">
        <f>G562</f>
        <v>20339.5</v>
      </c>
      <c r="H561" s="63">
        <f t="shared" ref="H561:I561" si="86">H562</f>
        <v>2489.2800000000002</v>
      </c>
      <c r="I561" s="63">
        <f t="shared" si="86"/>
        <v>2489.2800000000002</v>
      </c>
      <c r="J561" s="239">
        <f t="shared" si="80"/>
        <v>12.238648934339587</v>
      </c>
      <c r="K561" s="239">
        <f t="shared" si="81"/>
        <v>100</v>
      </c>
    </row>
    <row r="562" spans="1:11" ht="26.25" x14ac:dyDescent="0.25">
      <c r="A562" s="31"/>
      <c r="B562" s="31"/>
      <c r="C562" s="31" t="s">
        <v>143</v>
      </c>
      <c r="D562" s="31"/>
      <c r="E562" s="29" t="s">
        <v>144</v>
      </c>
      <c r="F562" s="60">
        <f>+F563+F567</f>
        <v>20339.5</v>
      </c>
      <c r="G562" s="60">
        <f>+G563+G567</f>
        <v>20339.5</v>
      </c>
      <c r="H562" s="60">
        <f t="shared" ref="H562:I562" si="87">+H563+H567</f>
        <v>2489.2800000000002</v>
      </c>
      <c r="I562" s="60">
        <f t="shared" si="87"/>
        <v>2489.2800000000002</v>
      </c>
      <c r="J562" s="240">
        <f t="shared" si="80"/>
        <v>12.238648934339587</v>
      </c>
      <c r="K562" s="240">
        <f t="shared" si="81"/>
        <v>100</v>
      </c>
    </row>
    <row r="563" spans="1:11" ht="25.5" x14ac:dyDescent="0.25">
      <c r="A563" s="77"/>
      <c r="B563" s="77"/>
      <c r="C563" s="6" t="s">
        <v>457</v>
      </c>
      <c r="D563" s="6"/>
      <c r="E563" s="1" t="s">
        <v>623</v>
      </c>
      <c r="F563" s="67">
        <f>F564</f>
        <v>17700</v>
      </c>
      <c r="G563" s="67">
        <f>G564</f>
        <v>17700</v>
      </c>
      <c r="H563" s="67">
        <v>0</v>
      </c>
      <c r="I563" s="67">
        <v>0</v>
      </c>
      <c r="J563" s="243">
        <f t="shared" si="80"/>
        <v>0</v>
      </c>
      <c r="K563" s="243"/>
    </row>
    <row r="564" spans="1:11" ht="26.25" x14ac:dyDescent="0.25">
      <c r="A564" s="77"/>
      <c r="B564" s="77"/>
      <c r="C564" s="6"/>
      <c r="D564" s="6" t="s">
        <v>444</v>
      </c>
      <c r="E564" s="3" t="s">
        <v>445</v>
      </c>
      <c r="F564" s="67">
        <f>F565+F566</f>
        <v>17700</v>
      </c>
      <c r="G564" s="67">
        <f>G565+G566</f>
        <v>17700</v>
      </c>
      <c r="H564" s="67">
        <v>0</v>
      </c>
      <c r="I564" s="67">
        <v>0</v>
      </c>
      <c r="J564" s="243">
        <f t="shared" si="80"/>
        <v>0</v>
      </c>
      <c r="K564" s="243"/>
    </row>
    <row r="565" spans="1:11" x14ac:dyDescent="0.25">
      <c r="A565" s="77"/>
      <c r="B565" s="77"/>
      <c r="C565" s="6"/>
      <c r="D565" s="6"/>
      <c r="E565" s="3" t="s">
        <v>147</v>
      </c>
      <c r="F565" s="67">
        <v>15930</v>
      </c>
      <c r="G565" s="67">
        <v>15930</v>
      </c>
      <c r="H565" s="67">
        <v>0</v>
      </c>
      <c r="I565" s="67">
        <v>0</v>
      </c>
      <c r="J565" s="243">
        <f t="shared" si="80"/>
        <v>0</v>
      </c>
      <c r="K565" s="243"/>
    </row>
    <row r="566" spans="1:11" x14ac:dyDescent="0.25">
      <c r="A566" s="77"/>
      <c r="B566" s="77"/>
      <c r="C566" s="6"/>
      <c r="D566" s="6"/>
      <c r="E566" s="3" t="s">
        <v>101</v>
      </c>
      <c r="F566" s="67">
        <v>1770</v>
      </c>
      <c r="G566" s="67">
        <v>1770</v>
      </c>
      <c r="H566" s="67">
        <v>0</v>
      </c>
      <c r="I566" s="67">
        <v>0</v>
      </c>
      <c r="J566" s="243">
        <f t="shared" si="80"/>
        <v>0</v>
      </c>
      <c r="K566" s="243"/>
    </row>
    <row r="567" spans="1:11" x14ac:dyDescent="0.25">
      <c r="A567" s="77"/>
      <c r="B567" s="77"/>
      <c r="C567" s="6" t="s">
        <v>710</v>
      </c>
      <c r="D567" s="76"/>
      <c r="E567" s="3" t="s">
        <v>709</v>
      </c>
      <c r="F567" s="67">
        <f>F568</f>
        <v>2639.5</v>
      </c>
      <c r="G567" s="67">
        <f>G568</f>
        <v>2639.5</v>
      </c>
      <c r="H567" s="67">
        <f t="shared" ref="H567:I567" si="88">H568</f>
        <v>2489.2800000000002</v>
      </c>
      <c r="I567" s="67">
        <f t="shared" si="88"/>
        <v>2489.2800000000002</v>
      </c>
      <c r="J567" s="243">
        <f t="shared" si="80"/>
        <v>94.308770600492522</v>
      </c>
      <c r="K567" s="243">
        <f t="shared" si="81"/>
        <v>100</v>
      </c>
    </row>
    <row r="568" spans="1:11" ht="26.25" x14ac:dyDescent="0.25">
      <c r="A568" s="77"/>
      <c r="B568" s="77"/>
      <c r="C568" s="76"/>
      <c r="D568" s="6" t="s">
        <v>444</v>
      </c>
      <c r="E568" s="3" t="s">
        <v>445</v>
      </c>
      <c r="F568" s="67">
        <v>2639.5</v>
      </c>
      <c r="G568" s="67">
        <v>2639.5</v>
      </c>
      <c r="H568" s="67">
        <v>2489.2800000000002</v>
      </c>
      <c r="I568" s="67">
        <v>2489.2800000000002</v>
      </c>
      <c r="J568" s="243">
        <f t="shared" si="80"/>
        <v>94.308770600492522</v>
      </c>
      <c r="K568" s="243">
        <f t="shared" si="81"/>
        <v>100</v>
      </c>
    </row>
    <row r="569" spans="1:11" x14ac:dyDescent="0.25">
      <c r="A569" s="57"/>
      <c r="B569" s="15" t="s">
        <v>584</v>
      </c>
      <c r="C569" s="87"/>
      <c r="D569" s="15"/>
      <c r="E569" s="102" t="s">
        <v>585</v>
      </c>
      <c r="F569" s="62">
        <f t="shared" ref="F569:I572" si="89">F570</f>
        <v>35972.800000000003</v>
      </c>
      <c r="G569" s="62">
        <f t="shared" si="89"/>
        <v>35972.800000000003</v>
      </c>
      <c r="H569" s="62">
        <f t="shared" si="89"/>
        <v>26979.557999999997</v>
      </c>
      <c r="I569" s="62">
        <f t="shared" si="89"/>
        <v>26979.557999999997</v>
      </c>
      <c r="J569" s="242">
        <f t="shared" si="80"/>
        <v>74.999883245118511</v>
      </c>
      <c r="K569" s="242">
        <f t="shared" si="81"/>
        <v>100</v>
      </c>
    </row>
    <row r="570" spans="1:11" x14ac:dyDescent="0.25">
      <c r="A570" s="57"/>
      <c r="B570" s="15"/>
      <c r="C570" s="87" t="s">
        <v>3</v>
      </c>
      <c r="D570" s="86"/>
      <c r="E570" s="102" t="s">
        <v>4</v>
      </c>
      <c r="F570" s="62">
        <f t="shared" si="89"/>
        <v>35972.800000000003</v>
      </c>
      <c r="G570" s="62">
        <f t="shared" si="89"/>
        <v>35972.800000000003</v>
      </c>
      <c r="H570" s="62">
        <f t="shared" si="89"/>
        <v>26979.557999999997</v>
      </c>
      <c r="I570" s="62">
        <f t="shared" si="89"/>
        <v>26979.557999999997</v>
      </c>
      <c r="J570" s="242">
        <f t="shared" si="80"/>
        <v>74.999883245118511</v>
      </c>
      <c r="K570" s="242">
        <f t="shared" si="81"/>
        <v>100</v>
      </c>
    </row>
    <row r="571" spans="1:11" ht="25.5" x14ac:dyDescent="0.25">
      <c r="A571" s="89"/>
      <c r="B571" s="90"/>
      <c r="C571" s="91" t="s">
        <v>55</v>
      </c>
      <c r="D571" s="90"/>
      <c r="E571" s="92" t="s">
        <v>488</v>
      </c>
      <c r="F571" s="93">
        <f t="shared" si="89"/>
        <v>35972.800000000003</v>
      </c>
      <c r="G571" s="93">
        <f t="shared" si="89"/>
        <v>35972.800000000003</v>
      </c>
      <c r="H571" s="93">
        <f t="shared" si="89"/>
        <v>26979.557999999997</v>
      </c>
      <c r="I571" s="93">
        <f t="shared" si="89"/>
        <v>26979.557999999997</v>
      </c>
      <c r="J571" s="238">
        <f t="shared" si="80"/>
        <v>74.999883245118511</v>
      </c>
      <c r="K571" s="238">
        <f t="shared" si="81"/>
        <v>100</v>
      </c>
    </row>
    <row r="572" spans="1:11" x14ac:dyDescent="0.25">
      <c r="A572" s="26"/>
      <c r="B572" s="26"/>
      <c r="C572" s="26" t="s">
        <v>102</v>
      </c>
      <c r="D572" s="26"/>
      <c r="E572" s="27" t="s">
        <v>103</v>
      </c>
      <c r="F572" s="63">
        <f t="shared" si="89"/>
        <v>35972.800000000003</v>
      </c>
      <c r="G572" s="63">
        <f t="shared" si="89"/>
        <v>35972.800000000003</v>
      </c>
      <c r="H572" s="63">
        <f t="shared" si="89"/>
        <v>26979.557999999997</v>
      </c>
      <c r="I572" s="63">
        <f t="shared" si="89"/>
        <v>26979.557999999997</v>
      </c>
      <c r="J572" s="239">
        <f t="shared" si="80"/>
        <v>74.999883245118511</v>
      </c>
      <c r="K572" s="239">
        <f t="shared" si="81"/>
        <v>100</v>
      </c>
    </row>
    <row r="573" spans="1:11" ht="26.25" x14ac:dyDescent="0.25">
      <c r="A573" s="28"/>
      <c r="B573" s="28"/>
      <c r="C573" s="28" t="s">
        <v>104</v>
      </c>
      <c r="D573" s="31"/>
      <c r="E573" s="29" t="s">
        <v>105</v>
      </c>
      <c r="F573" s="60">
        <f>F574+F576</f>
        <v>35972.800000000003</v>
      </c>
      <c r="G573" s="60">
        <f>G574+G576</f>
        <v>35972.800000000003</v>
      </c>
      <c r="H573" s="60">
        <f>H574+H576</f>
        <v>26979.557999999997</v>
      </c>
      <c r="I573" s="60">
        <f>I574+I576</f>
        <v>26979.557999999997</v>
      </c>
      <c r="J573" s="240">
        <f t="shared" si="80"/>
        <v>74.999883245118511</v>
      </c>
      <c r="K573" s="240">
        <f t="shared" si="81"/>
        <v>100</v>
      </c>
    </row>
    <row r="574" spans="1:11" ht="28.5" customHeight="1" x14ac:dyDescent="0.25">
      <c r="A574" s="77"/>
      <c r="B574" s="77"/>
      <c r="C574" s="6" t="s">
        <v>106</v>
      </c>
      <c r="D574" s="10"/>
      <c r="E574" s="3" t="s">
        <v>621</v>
      </c>
      <c r="F574" s="59">
        <f>F575</f>
        <v>22580.3</v>
      </c>
      <c r="G574" s="59">
        <f>G575</f>
        <v>22580.3</v>
      </c>
      <c r="H574" s="59">
        <f>H575</f>
        <v>16486.206999999999</v>
      </c>
      <c r="I574" s="59">
        <f>I575</f>
        <v>16486.206999999999</v>
      </c>
      <c r="J574" s="241">
        <f t="shared" si="80"/>
        <v>73.011461318051573</v>
      </c>
      <c r="K574" s="241">
        <f t="shared" si="81"/>
        <v>100</v>
      </c>
    </row>
    <row r="575" spans="1:11" ht="26.25" x14ac:dyDescent="0.25">
      <c r="A575" s="77"/>
      <c r="B575" s="77"/>
      <c r="C575" s="6"/>
      <c r="D575" s="6" t="s">
        <v>444</v>
      </c>
      <c r="E575" s="3" t="s">
        <v>445</v>
      </c>
      <c r="F575" s="59">
        <f>22651.1-70.8</f>
        <v>22580.3</v>
      </c>
      <c r="G575" s="59">
        <f>22651.1-70.8</f>
        <v>22580.3</v>
      </c>
      <c r="H575" s="59">
        <v>16486.206999999999</v>
      </c>
      <c r="I575" s="59">
        <v>16486.206999999999</v>
      </c>
      <c r="J575" s="241">
        <f t="shared" si="80"/>
        <v>73.011461318051573</v>
      </c>
      <c r="K575" s="241">
        <f t="shared" si="81"/>
        <v>100</v>
      </c>
    </row>
    <row r="576" spans="1:11" ht="22.5" customHeight="1" x14ac:dyDescent="0.25">
      <c r="A576" s="77"/>
      <c r="B576" s="77"/>
      <c r="C576" s="6" t="s">
        <v>107</v>
      </c>
      <c r="D576" s="10"/>
      <c r="E576" s="3" t="s">
        <v>622</v>
      </c>
      <c r="F576" s="59">
        <f>F577</f>
        <v>13392.5</v>
      </c>
      <c r="G576" s="59">
        <f>G577</f>
        <v>13392.5</v>
      </c>
      <c r="H576" s="59">
        <f>H577</f>
        <v>10493.351000000001</v>
      </c>
      <c r="I576" s="59">
        <f>I577</f>
        <v>10493.351000000001</v>
      </c>
      <c r="J576" s="241">
        <f t="shared" si="80"/>
        <v>78.352443531827518</v>
      </c>
      <c r="K576" s="241">
        <f t="shared" si="81"/>
        <v>100</v>
      </c>
    </row>
    <row r="577" spans="1:11" ht="26.25" x14ac:dyDescent="0.25">
      <c r="A577" s="77"/>
      <c r="B577" s="77"/>
      <c r="C577" s="6"/>
      <c r="D577" s="6" t="s">
        <v>444</v>
      </c>
      <c r="E577" s="3" t="s">
        <v>445</v>
      </c>
      <c r="F577" s="59">
        <f>13452.3-59.8</f>
        <v>13392.5</v>
      </c>
      <c r="G577" s="59">
        <f>13452.3-59.8</f>
        <v>13392.5</v>
      </c>
      <c r="H577" s="59">
        <v>10493.351000000001</v>
      </c>
      <c r="I577" s="59">
        <v>10493.351000000001</v>
      </c>
      <c r="J577" s="241">
        <f t="shared" si="80"/>
        <v>78.352443531827518</v>
      </c>
      <c r="K577" s="241">
        <f t="shared" si="81"/>
        <v>100</v>
      </c>
    </row>
    <row r="578" spans="1:11" x14ac:dyDescent="0.25">
      <c r="A578" s="57"/>
      <c r="B578" s="15" t="s">
        <v>588</v>
      </c>
      <c r="C578" s="87"/>
      <c r="D578" s="15"/>
      <c r="E578" s="102" t="s">
        <v>589</v>
      </c>
      <c r="F578" s="62">
        <f>F579</f>
        <v>13811.8</v>
      </c>
      <c r="G578" s="62">
        <f>G579</f>
        <v>13809.400000000001</v>
      </c>
      <c r="H578" s="62">
        <f>H579</f>
        <v>11190.566360000001</v>
      </c>
      <c r="I578" s="62">
        <f>I579</f>
        <v>11105.315859999999</v>
      </c>
      <c r="J578" s="242">
        <f t="shared" si="80"/>
        <v>80.418525497125131</v>
      </c>
      <c r="K578" s="242">
        <f t="shared" si="81"/>
        <v>99.238193159689175</v>
      </c>
    </row>
    <row r="579" spans="1:11" x14ac:dyDescent="0.25">
      <c r="A579" s="57"/>
      <c r="B579" s="15"/>
      <c r="C579" s="87" t="s">
        <v>3</v>
      </c>
      <c r="D579" s="15"/>
      <c r="E579" s="102" t="s">
        <v>4</v>
      </c>
      <c r="F579" s="62">
        <f>F580+F587</f>
        <v>13811.8</v>
      </c>
      <c r="G579" s="62">
        <f>G580+G587</f>
        <v>13809.400000000001</v>
      </c>
      <c r="H579" s="62">
        <f>H580+H587</f>
        <v>11190.566360000001</v>
      </c>
      <c r="I579" s="62">
        <f>I580+I587</f>
        <v>11105.315859999999</v>
      </c>
      <c r="J579" s="242">
        <f t="shared" si="80"/>
        <v>80.418525497125131</v>
      </c>
      <c r="K579" s="242">
        <f t="shared" si="81"/>
        <v>99.238193159689175</v>
      </c>
    </row>
    <row r="580" spans="1:11" ht="25.5" x14ac:dyDescent="0.25">
      <c r="A580" s="89"/>
      <c r="B580" s="90"/>
      <c r="C580" s="91" t="s">
        <v>5</v>
      </c>
      <c r="D580" s="90"/>
      <c r="E580" s="92" t="s">
        <v>487</v>
      </c>
      <c r="F580" s="93">
        <f t="shared" ref="F580:I582" si="90">F581</f>
        <v>6458.7</v>
      </c>
      <c r="G580" s="93">
        <f t="shared" si="90"/>
        <v>6458.7</v>
      </c>
      <c r="H580" s="93">
        <f t="shared" si="90"/>
        <v>4307</v>
      </c>
      <c r="I580" s="93">
        <f t="shared" si="90"/>
        <v>4221.7494999999999</v>
      </c>
      <c r="J580" s="238">
        <f t="shared" si="80"/>
        <v>65.365313453171694</v>
      </c>
      <c r="K580" s="238">
        <f t="shared" si="81"/>
        <v>98.020652426282794</v>
      </c>
    </row>
    <row r="581" spans="1:11" ht="26.25" x14ac:dyDescent="0.25">
      <c r="A581" s="26"/>
      <c r="B581" s="26"/>
      <c r="C581" s="26" t="s">
        <v>18</v>
      </c>
      <c r="D581" s="26"/>
      <c r="E581" s="30" t="s">
        <v>19</v>
      </c>
      <c r="F581" s="63">
        <f t="shared" si="90"/>
        <v>6458.7</v>
      </c>
      <c r="G581" s="63">
        <f t="shared" si="90"/>
        <v>6458.7</v>
      </c>
      <c r="H581" s="63">
        <f t="shared" si="90"/>
        <v>4307</v>
      </c>
      <c r="I581" s="63">
        <f t="shared" si="90"/>
        <v>4221.7494999999999</v>
      </c>
      <c r="J581" s="239">
        <f t="shared" si="80"/>
        <v>65.365313453171694</v>
      </c>
      <c r="K581" s="239">
        <f t="shared" si="81"/>
        <v>98.020652426282794</v>
      </c>
    </row>
    <row r="582" spans="1:11" ht="39" x14ac:dyDescent="0.25">
      <c r="A582" s="28"/>
      <c r="B582" s="28"/>
      <c r="C582" s="28" t="s">
        <v>20</v>
      </c>
      <c r="D582" s="28"/>
      <c r="E582" s="29" t="s">
        <v>21</v>
      </c>
      <c r="F582" s="60">
        <f t="shared" si="90"/>
        <v>6458.7</v>
      </c>
      <c r="G582" s="60">
        <f t="shared" si="90"/>
        <v>6458.7</v>
      </c>
      <c r="H582" s="60">
        <f t="shared" si="90"/>
        <v>4307</v>
      </c>
      <c r="I582" s="60">
        <f t="shared" si="90"/>
        <v>4221.7494999999999</v>
      </c>
      <c r="J582" s="240">
        <f t="shared" si="80"/>
        <v>65.365313453171694</v>
      </c>
      <c r="K582" s="240">
        <f t="shared" si="81"/>
        <v>98.020652426282794</v>
      </c>
    </row>
    <row r="583" spans="1:11" ht="25.5" x14ac:dyDescent="0.25">
      <c r="A583" s="77"/>
      <c r="B583" s="77"/>
      <c r="C583" s="6" t="s">
        <v>24</v>
      </c>
      <c r="D583" s="6"/>
      <c r="E583" s="1" t="s">
        <v>25</v>
      </c>
      <c r="F583" s="59">
        <f>F584+F585</f>
        <v>6458.7</v>
      </c>
      <c r="G583" s="59">
        <f>G584+G585+G586</f>
        <v>6458.7</v>
      </c>
      <c r="H583" s="59">
        <f>H584+H585+H586</f>
        <v>4307</v>
      </c>
      <c r="I583" s="59">
        <f>I584+I585+I586</f>
        <v>4221.7494999999999</v>
      </c>
      <c r="J583" s="241">
        <f t="shared" ref="J583:J646" si="91">I583/G583*100</f>
        <v>65.365313453171694</v>
      </c>
      <c r="K583" s="241">
        <f t="shared" ref="K583:K642" si="92">I583/H583*100</f>
        <v>98.020652426282794</v>
      </c>
    </row>
    <row r="584" spans="1:11" ht="39" x14ac:dyDescent="0.25">
      <c r="A584" s="77"/>
      <c r="B584" s="77"/>
      <c r="C584" s="6"/>
      <c r="D584" s="6" t="s">
        <v>379</v>
      </c>
      <c r="E584" s="3" t="s">
        <v>380</v>
      </c>
      <c r="F584" s="59">
        <v>6244</v>
      </c>
      <c r="G584" s="59">
        <v>6244</v>
      </c>
      <c r="H584" s="59">
        <v>4200</v>
      </c>
      <c r="I584" s="59">
        <v>4121.2249099999999</v>
      </c>
      <c r="J584" s="241">
        <f t="shared" si="91"/>
        <v>66.002961402946823</v>
      </c>
      <c r="K584" s="241">
        <f t="shared" si="92"/>
        <v>98.124402619047615</v>
      </c>
    </row>
    <row r="585" spans="1:11" x14ac:dyDescent="0.25">
      <c r="A585" s="77"/>
      <c r="B585" s="77"/>
      <c r="C585" s="6"/>
      <c r="D585" s="6" t="s">
        <v>269</v>
      </c>
      <c r="E585" s="3" t="s">
        <v>270</v>
      </c>
      <c r="F585" s="59">
        <f>219.1-4.4</f>
        <v>214.7</v>
      </c>
      <c r="G585" s="59">
        <v>207.7</v>
      </c>
      <c r="H585" s="59">
        <v>100</v>
      </c>
      <c r="I585" s="59">
        <v>93.524590000000003</v>
      </c>
      <c r="J585" s="241">
        <f t="shared" si="91"/>
        <v>45.028690418873381</v>
      </c>
      <c r="K585" s="241">
        <f t="shared" si="92"/>
        <v>93.524590000000003</v>
      </c>
    </row>
    <row r="586" spans="1:11" x14ac:dyDescent="0.25">
      <c r="A586" s="77"/>
      <c r="B586" s="77"/>
      <c r="C586" s="6"/>
      <c r="D586" s="6" t="s">
        <v>386</v>
      </c>
      <c r="E586" s="3" t="s">
        <v>387</v>
      </c>
      <c r="F586" s="59">
        <v>0</v>
      </c>
      <c r="G586" s="59">
        <v>7</v>
      </c>
      <c r="H586" s="59">
        <v>7</v>
      </c>
      <c r="I586" s="59">
        <v>7</v>
      </c>
      <c r="J586" s="241">
        <f t="shared" si="91"/>
        <v>100</v>
      </c>
      <c r="K586" s="241">
        <f t="shared" si="92"/>
        <v>100</v>
      </c>
    </row>
    <row r="587" spans="1:11" ht="25.5" x14ac:dyDescent="0.25">
      <c r="A587" s="89"/>
      <c r="B587" s="90"/>
      <c r="C587" s="91" t="s">
        <v>55</v>
      </c>
      <c r="D587" s="90"/>
      <c r="E587" s="92" t="s">
        <v>56</v>
      </c>
      <c r="F587" s="93">
        <f>F588+F610+F616+F600</f>
        <v>7353.0999999999995</v>
      </c>
      <c r="G587" s="93">
        <f>G588+G610+G616+G600</f>
        <v>7350.7000000000007</v>
      </c>
      <c r="H587" s="93">
        <f>H588+H610+H616+H600</f>
        <v>6883.5663599999998</v>
      </c>
      <c r="I587" s="93">
        <f>I588+I610+I616+I600</f>
        <v>6883.5663599999998</v>
      </c>
      <c r="J587" s="238">
        <f t="shared" si="91"/>
        <v>93.645045505870172</v>
      </c>
      <c r="K587" s="238">
        <f t="shared" si="92"/>
        <v>100</v>
      </c>
    </row>
    <row r="588" spans="1:11" x14ac:dyDescent="0.25">
      <c r="A588" s="26"/>
      <c r="B588" s="26"/>
      <c r="C588" s="26" t="s">
        <v>102</v>
      </c>
      <c r="D588" s="26"/>
      <c r="E588" s="30" t="s">
        <v>103</v>
      </c>
      <c r="F588" s="63">
        <f>F589</f>
        <v>697.00000000000011</v>
      </c>
      <c r="G588" s="63">
        <f>G589</f>
        <v>697.00000000000011</v>
      </c>
      <c r="H588" s="63">
        <f>H589</f>
        <v>444.02499999999998</v>
      </c>
      <c r="I588" s="63">
        <f>I589</f>
        <v>444.02499999999998</v>
      </c>
      <c r="J588" s="239">
        <f t="shared" si="91"/>
        <v>63.705164992826383</v>
      </c>
      <c r="K588" s="239">
        <f t="shared" si="92"/>
        <v>100</v>
      </c>
    </row>
    <row r="589" spans="1:11" ht="26.25" x14ac:dyDescent="0.25">
      <c r="A589" s="28"/>
      <c r="B589" s="28"/>
      <c r="C589" s="28" t="s">
        <v>104</v>
      </c>
      <c r="D589" s="28"/>
      <c r="E589" s="29" t="s">
        <v>105</v>
      </c>
      <c r="F589" s="60">
        <f>F590+F592+F594+F596+F598</f>
        <v>697.00000000000011</v>
      </c>
      <c r="G589" s="60">
        <f>G590+G592+G594+G596+G598</f>
        <v>697.00000000000011</v>
      </c>
      <c r="H589" s="60">
        <f>H590+H592+H594+H596+H598</f>
        <v>444.02499999999998</v>
      </c>
      <c r="I589" s="60">
        <f>I590+I592+I594+I596+I598</f>
        <v>444.02499999999998</v>
      </c>
      <c r="J589" s="240">
        <f t="shared" si="91"/>
        <v>63.705164992826383</v>
      </c>
      <c r="K589" s="240">
        <f t="shared" si="92"/>
        <v>100</v>
      </c>
    </row>
    <row r="590" spans="1:11" x14ac:dyDescent="0.25">
      <c r="A590" s="77"/>
      <c r="B590" s="77"/>
      <c r="C590" s="6" t="s">
        <v>108</v>
      </c>
      <c r="D590" s="6"/>
      <c r="E590" s="3" t="s">
        <v>109</v>
      </c>
      <c r="F590" s="59">
        <f>F591</f>
        <v>274.2</v>
      </c>
      <c r="G590" s="59">
        <f>G591</f>
        <v>274.2</v>
      </c>
      <c r="H590" s="59">
        <f>H591</f>
        <v>135</v>
      </c>
      <c r="I590" s="59">
        <f>I591</f>
        <v>135</v>
      </c>
      <c r="J590" s="241">
        <f t="shared" si="91"/>
        <v>49.23413566739606</v>
      </c>
      <c r="K590" s="241">
        <f t="shared" si="92"/>
        <v>100</v>
      </c>
    </row>
    <row r="591" spans="1:11" ht="26.25" x14ac:dyDescent="0.25">
      <c r="A591" s="77"/>
      <c r="B591" s="77"/>
      <c r="C591" s="6"/>
      <c r="D591" s="6" t="s">
        <v>444</v>
      </c>
      <c r="E591" s="3" t="s">
        <v>445</v>
      </c>
      <c r="F591" s="59">
        <v>274.2</v>
      </c>
      <c r="G591" s="59">
        <v>274.2</v>
      </c>
      <c r="H591" s="59">
        <v>135</v>
      </c>
      <c r="I591" s="59">
        <v>135</v>
      </c>
      <c r="J591" s="241">
        <f t="shared" si="91"/>
        <v>49.23413566739606</v>
      </c>
      <c r="K591" s="241">
        <f t="shared" si="92"/>
        <v>100</v>
      </c>
    </row>
    <row r="592" spans="1:11" x14ac:dyDescent="0.25">
      <c r="A592" s="77"/>
      <c r="B592" s="77"/>
      <c r="C592" s="6" t="s">
        <v>110</v>
      </c>
      <c r="D592" s="6"/>
      <c r="E592" s="3" t="s">
        <v>111</v>
      </c>
      <c r="F592" s="59">
        <f>F593</f>
        <v>108.9</v>
      </c>
      <c r="G592" s="59">
        <f>G593</f>
        <v>108.9</v>
      </c>
      <c r="H592" s="59">
        <f>H593</f>
        <v>81.674999999999997</v>
      </c>
      <c r="I592" s="59">
        <f>I593</f>
        <v>81.674999999999997</v>
      </c>
      <c r="J592" s="241">
        <f t="shared" si="91"/>
        <v>74.999999999999986</v>
      </c>
      <c r="K592" s="241">
        <f t="shared" si="92"/>
        <v>100</v>
      </c>
    </row>
    <row r="593" spans="1:11" ht="26.25" x14ac:dyDescent="0.25">
      <c r="A593" s="77"/>
      <c r="B593" s="77"/>
      <c r="C593" s="6"/>
      <c r="D593" s="6" t="s">
        <v>444</v>
      </c>
      <c r="E593" s="3" t="s">
        <v>445</v>
      </c>
      <c r="F593" s="59">
        <v>108.9</v>
      </c>
      <c r="G593" s="59">
        <v>108.9</v>
      </c>
      <c r="H593" s="59">
        <v>81.674999999999997</v>
      </c>
      <c r="I593" s="59">
        <v>81.674999999999997</v>
      </c>
      <c r="J593" s="241">
        <f t="shared" si="91"/>
        <v>74.999999999999986</v>
      </c>
      <c r="K593" s="241">
        <f t="shared" si="92"/>
        <v>100</v>
      </c>
    </row>
    <row r="594" spans="1:11" x14ac:dyDescent="0.25">
      <c r="A594" s="77"/>
      <c r="B594" s="77"/>
      <c r="C594" s="6" t="s">
        <v>112</v>
      </c>
      <c r="D594" s="6"/>
      <c r="E594" s="3" t="s">
        <v>113</v>
      </c>
      <c r="F594" s="59">
        <v>74.599999999999994</v>
      </c>
      <c r="G594" s="59">
        <v>74.599999999999994</v>
      </c>
      <c r="H594" s="59">
        <f>H595</f>
        <v>48.25</v>
      </c>
      <c r="I594" s="59">
        <f>I595</f>
        <v>48.25</v>
      </c>
      <c r="J594" s="241">
        <f t="shared" si="91"/>
        <v>64.678284182305632</v>
      </c>
      <c r="K594" s="241">
        <f t="shared" si="92"/>
        <v>100</v>
      </c>
    </row>
    <row r="595" spans="1:11" ht="26.25" x14ac:dyDescent="0.25">
      <c r="A595" s="77"/>
      <c r="B595" s="77"/>
      <c r="C595" s="6"/>
      <c r="D595" s="6" t="s">
        <v>444</v>
      </c>
      <c r="E595" s="3" t="s">
        <v>445</v>
      </c>
      <c r="F595" s="59">
        <v>74.599999999999994</v>
      </c>
      <c r="G595" s="59">
        <v>74.599999999999994</v>
      </c>
      <c r="H595" s="59">
        <v>48.25</v>
      </c>
      <c r="I595" s="59">
        <v>48.25</v>
      </c>
      <c r="J595" s="241">
        <f t="shared" si="91"/>
        <v>64.678284182305632</v>
      </c>
      <c r="K595" s="241">
        <f t="shared" si="92"/>
        <v>100</v>
      </c>
    </row>
    <row r="596" spans="1:11" ht="39" x14ac:dyDescent="0.25">
      <c r="A596" s="77"/>
      <c r="B596" s="77"/>
      <c r="C596" s="6" t="s">
        <v>114</v>
      </c>
      <c r="D596" s="6"/>
      <c r="E596" s="3" t="s">
        <v>115</v>
      </c>
      <c r="F596" s="59">
        <f>F597</f>
        <v>83.7</v>
      </c>
      <c r="G596" s="59">
        <f>G597</f>
        <v>83.7</v>
      </c>
      <c r="H596" s="59">
        <f>H597</f>
        <v>60.7</v>
      </c>
      <c r="I596" s="59">
        <f>I597</f>
        <v>60.7</v>
      </c>
      <c r="J596" s="241">
        <f t="shared" si="91"/>
        <v>72.520908004778974</v>
      </c>
      <c r="K596" s="241">
        <f t="shared" si="92"/>
        <v>100</v>
      </c>
    </row>
    <row r="597" spans="1:11" ht="26.25" x14ac:dyDescent="0.25">
      <c r="A597" s="77"/>
      <c r="B597" s="77"/>
      <c r="C597" s="6"/>
      <c r="D597" s="6" t="s">
        <v>444</v>
      </c>
      <c r="E597" s="3" t="s">
        <v>445</v>
      </c>
      <c r="F597" s="59">
        <v>83.7</v>
      </c>
      <c r="G597" s="59">
        <v>83.7</v>
      </c>
      <c r="H597" s="59">
        <v>60.7</v>
      </c>
      <c r="I597" s="59">
        <v>60.7</v>
      </c>
      <c r="J597" s="241">
        <f t="shared" si="91"/>
        <v>72.520908004778974</v>
      </c>
      <c r="K597" s="241">
        <f t="shared" si="92"/>
        <v>100</v>
      </c>
    </row>
    <row r="598" spans="1:11" ht="26.25" x14ac:dyDescent="0.25">
      <c r="A598" s="77"/>
      <c r="B598" s="77"/>
      <c r="C598" s="6" t="s">
        <v>412</v>
      </c>
      <c r="D598" s="6"/>
      <c r="E598" s="3" t="s">
        <v>116</v>
      </c>
      <c r="F598" s="59">
        <f>F599</f>
        <v>155.6</v>
      </c>
      <c r="G598" s="59">
        <f>G599</f>
        <v>155.6</v>
      </c>
      <c r="H598" s="59">
        <f>H599</f>
        <v>118.4</v>
      </c>
      <c r="I598" s="59">
        <f>I599</f>
        <v>118.4</v>
      </c>
      <c r="J598" s="241">
        <f t="shared" si="91"/>
        <v>76.092544987146539</v>
      </c>
      <c r="K598" s="241">
        <f t="shared" si="92"/>
        <v>100</v>
      </c>
    </row>
    <row r="599" spans="1:11" ht="26.25" x14ac:dyDescent="0.25">
      <c r="A599" s="77"/>
      <c r="B599" s="77"/>
      <c r="C599" s="6"/>
      <c r="D599" s="6" t="s">
        <v>444</v>
      </c>
      <c r="E599" s="3" t="s">
        <v>445</v>
      </c>
      <c r="F599" s="59">
        <v>155.6</v>
      </c>
      <c r="G599" s="59">
        <v>155.6</v>
      </c>
      <c r="H599" s="59">
        <v>118.4</v>
      </c>
      <c r="I599" s="59">
        <v>118.4</v>
      </c>
      <c r="J599" s="241">
        <f t="shared" si="91"/>
        <v>76.092544987146539</v>
      </c>
      <c r="K599" s="241">
        <f t="shared" si="92"/>
        <v>100</v>
      </c>
    </row>
    <row r="600" spans="1:11" x14ac:dyDescent="0.25">
      <c r="A600" s="26"/>
      <c r="B600" s="26"/>
      <c r="C600" s="26" t="s">
        <v>117</v>
      </c>
      <c r="D600" s="26"/>
      <c r="E600" s="30" t="s">
        <v>118</v>
      </c>
      <c r="F600" s="63">
        <f>F601</f>
        <v>6336.4</v>
      </c>
      <c r="G600" s="63">
        <f>G601</f>
        <v>6334.0000000000009</v>
      </c>
      <c r="H600" s="63">
        <f>H601</f>
        <v>6264.5413600000002</v>
      </c>
      <c r="I600" s="63">
        <f>I601</f>
        <v>6264.5413600000002</v>
      </c>
      <c r="J600" s="239">
        <f t="shared" si="91"/>
        <v>98.903400063151238</v>
      </c>
      <c r="K600" s="239">
        <f t="shared" si="92"/>
        <v>100</v>
      </c>
    </row>
    <row r="601" spans="1:11" ht="26.25" x14ac:dyDescent="0.25">
      <c r="A601" s="28"/>
      <c r="B601" s="28"/>
      <c r="C601" s="28" t="s">
        <v>119</v>
      </c>
      <c r="D601" s="28"/>
      <c r="E601" s="29" t="s">
        <v>120</v>
      </c>
      <c r="F601" s="60">
        <f>F606+F602+F604</f>
        <v>6336.4</v>
      </c>
      <c r="G601" s="60">
        <f>G606+G602+G604</f>
        <v>6334.0000000000009</v>
      </c>
      <c r="H601" s="60">
        <f>H606+H602+H604</f>
        <v>6264.5413600000002</v>
      </c>
      <c r="I601" s="60">
        <f>I606+I602+I604</f>
        <v>6264.5413600000002</v>
      </c>
      <c r="J601" s="240">
        <f t="shared" si="91"/>
        <v>98.903400063151238</v>
      </c>
      <c r="K601" s="240">
        <f t="shared" si="92"/>
        <v>100</v>
      </c>
    </row>
    <row r="602" spans="1:11" ht="26.25" x14ac:dyDescent="0.25">
      <c r="A602" s="77"/>
      <c r="B602" s="77"/>
      <c r="C602" s="6" t="s">
        <v>121</v>
      </c>
      <c r="D602" s="6"/>
      <c r="E602" s="3" t="s">
        <v>122</v>
      </c>
      <c r="F602" s="59">
        <f>F603</f>
        <v>109.3</v>
      </c>
      <c r="G602" s="59">
        <f>G603</f>
        <v>32.574399999999997</v>
      </c>
      <c r="H602" s="59">
        <f>H603</f>
        <v>32.574399999999997</v>
      </c>
      <c r="I602" s="59">
        <f>I603</f>
        <v>32.574399999999997</v>
      </c>
      <c r="J602" s="241">
        <f t="shared" si="91"/>
        <v>100</v>
      </c>
      <c r="K602" s="241">
        <f t="shared" si="92"/>
        <v>100</v>
      </c>
    </row>
    <row r="603" spans="1:11" ht="26.25" x14ac:dyDescent="0.25">
      <c r="A603" s="77"/>
      <c r="B603" s="77"/>
      <c r="C603" s="6"/>
      <c r="D603" s="6" t="s">
        <v>444</v>
      </c>
      <c r="E603" s="3" t="s">
        <v>445</v>
      </c>
      <c r="F603" s="59">
        <v>109.3</v>
      </c>
      <c r="G603" s="59">
        <v>32.574399999999997</v>
      </c>
      <c r="H603" s="59">
        <v>32.574399999999997</v>
      </c>
      <c r="I603" s="59">
        <v>32.574399999999997</v>
      </c>
      <c r="J603" s="241">
        <f t="shared" si="91"/>
        <v>100</v>
      </c>
      <c r="K603" s="241">
        <f t="shared" si="92"/>
        <v>100</v>
      </c>
    </row>
    <row r="604" spans="1:11" ht="26.25" x14ac:dyDescent="0.25">
      <c r="A604" s="77"/>
      <c r="B604" s="77"/>
      <c r="C604" s="6" t="s">
        <v>123</v>
      </c>
      <c r="D604" s="6"/>
      <c r="E604" s="3" t="s">
        <v>124</v>
      </c>
      <c r="F604" s="59">
        <f>F605</f>
        <v>1551.9</v>
      </c>
      <c r="G604" s="59">
        <f>G605</f>
        <v>1626.2256</v>
      </c>
      <c r="H604" s="59">
        <f>H605</f>
        <v>1626.2256</v>
      </c>
      <c r="I604" s="59">
        <f>I605</f>
        <v>1626.2256</v>
      </c>
      <c r="J604" s="241">
        <f t="shared" si="91"/>
        <v>100</v>
      </c>
      <c r="K604" s="241">
        <f t="shared" si="92"/>
        <v>100</v>
      </c>
    </row>
    <row r="605" spans="1:11" ht="26.25" x14ac:dyDescent="0.25">
      <c r="A605" s="77"/>
      <c r="B605" s="77"/>
      <c r="C605" s="6"/>
      <c r="D605" s="6" t="s">
        <v>444</v>
      </c>
      <c r="E605" s="3" t="s">
        <v>445</v>
      </c>
      <c r="F605" s="59">
        <v>1551.9</v>
      </c>
      <c r="G605" s="59">
        <v>1626.2256</v>
      </c>
      <c r="H605" s="59">
        <v>1626.2256</v>
      </c>
      <c r="I605" s="59">
        <v>1626.2256</v>
      </c>
      <c r="J605" s="241">
        <f t="shared" si="91"/>
        <v>100</v>
      </c>
      <c r="K605" s="241">
        <f t="shared" si="92"/>
        <v>100</v>
      </c>
    </row>
    <row r="606" spans="1:11" ht="39" x14ac:dyDescent="0.25">
      <c r="A606" s="77"/>
      <c r="B606" s="77"/>
      <c r="C606" s="6" t="s">
        <v>125</v>
      </c>
      <c r="D606" s="6"/>
      <c r="E606" s="3" t="s">
        <v>126</v>
      </c>
      <c r="F606" s="59">
        <f>F608</f>
        <v>4675.2</v>
      </c>
      <c r="G606" s="59">
        <f>G608+G607+G609</f>
        <v>4675.2000000000007</v>
      </c>
      <c r="H606" s="59">
        <f>H608+H607+H609</f>
        <v>4605.74136</v>
      </c>
      <c r="I606" s="59">
        <f>I608+I607+I609</f>
        <v>4605.74136</v>
      </c>
      <c r="J606" s="241">
        <f t="shared" si="91"/>
        <v>98.514317248459946</v>
      </c>
      <c r="K606" s="241">
        <f t="shared" si="92"/>
        <v>100</v>
      </c>
    </row>
    <row r="607" spans="1:11" x14ac:dyDescent="0.25">
      <c r="A607" s="77"/>
      <c r="B607" s="77"/>
      <c r="C607" s="6"/>
      <c r="D607" s="6" t="s">
        <v>403</v>
      </c>
      <c r="E607" s="3" t="s">
        <v>404</v>
      </c>
      <c r="F607" s="59">
        <v>0</v>
      </c>
      <c r="G607" s="59">
        <v>235.79971</v>
      </c>
      <c r="H607" s="59">
        <v>235.79971</v>
      </c>
      <c r="I607" s="59">
        <v>235.79971</v>
      </c>
      <c r="J607" s="241">
        <f t="shared" si="91"/>
        <v>100</v>
      </c>
      <c r="K607" s="241">
        <f t="shared" si="92"/>
        <v>100</v>
      </c>
    </row>
    <row r="608" spans="1:11" ht="26.25" x14ac:dyDescent="0.25">
      <c r="A608" s="77"/>
      <c r="B608" s="77"/>
      <c r="C608" s="6"/>
      <c r="D608" s="6" t="s">
        <v>444</v>
      </c>
      <c r="E608" s="3" t="s">
        <v>445</v>
      </c>
      <c r="F608" s="59">
        <v>4675.2</v>
      </c>
      <c r="G608" s="59">
        <v>4330.4384700000001</v>
      </c>
      <c r="H608" s="59">
        <v>4316.3442999999997</v>
      </c>
      <c r="I608" s="59">
        <v>4316.3442999999997</v>
      </c>
      <c r="J608" s="241">
        <f t="shared" si="91"/>
        <v>99.674532496013029</v>
      </c>
      <c r="K608" s="241">
        <f t="shared" si="92"/>
        <v>100</v>
      </c>
    </row>
    <row r="609" spans="1:11" x14ac:dyDescent="0.25">
      <c r="A609" s="77"/>
      <c r="B609" s="77"/>
      <c r="C609" s="6"/>
      <c r="D609" s="6" t="s">
        <v>386</v>
      </c>
      <c r="E609" s="3" t="s">
        <v>387</v>
      </c>
      <c r="F609" s="59">
        <v>0</v>
      </c>
      <c r="G609" s="59">
        <v>108.96182</v>
      </c>
      <c r="H609" s="59">
        <v>53.597349999999999</v>
      </c>
      <c r="I609" s="59">
        <v>53.597349999999999</v>
      </c>
      <c r="J609" s="241">
        <f t="shared" si="91"/>
        <v>49.189110460893545</v>
      </c>
      <c r="K609" s="241">
        <f t="shared" si="92"/>
        <v>100</v>
      </c>
    </row>
    <row r="610" spans="1:11" x14ac:dyDescent="0.25">
      <c r="A610" s="26"/>
      <c r="B610" s="26"/>
      <c r="C610" s="26" t="s">
        <v>127</v>
      </c>
      <c r="D610" s="26"/>
      <c r="E610" s="27" t="s">
        <v>128</v>
      </c>
      <c r="F610" s="63">
        <f>F611</f>
        <v>276.7</v>
      </c>
      <c r="G610" s="63">
        <f>G611</f>
        <v>276.7</v>
      </c>
      <c r="H610" s="63">
        <f>H611</f>
        <v>132</v>
      </c>
      <c r="I610" s="63">
        <f>I611</f>
        <v>132</v>
      </c>
      <c r="J610" s="239">
        <f t="shared" si="91"/>
        <v>47.70509577159379</v>
      </c>
      <c r="K610" s="239">
        <f t="shared" si="92"/>
        <v>100</v>
      </c>
    </row>
    <row r="611" spans="1:11" ht="26.25" x14ac:dyDescent="0.25">
      <c r="A611" s="28"/>
      <c r="B611" s="28"/>
      <c r="C611" s="28" t="s">
        <v>129</v>
      </c>
      <c r="D611" s="28"/>
      <c r="E611" s="29" t="s">
        <v>130</v>
      </c>
      <c r="F611" s="60">
        <f>F614+F612</f>
        <v>276.7</v>
      </c>
      <c r="G611" s="60">
        <f>G614+G612</f>
        <v>276.7</v>
      </c>
      <c r="H611" s="60">
        <f>H614+H612</f>
        <v>132</v>
      </c>
      <c r="I611" s="60">
        <f>I614+I612</f>
        <v>132</v>
      </c>
      <c r="J611" s="240">
        <f t="shared" si="91"/>
        <v>47.70509577159379</v>
      </c>
      <c r="K611" s="240">
        <f t="shared" si="92"/>
        <v>100</v>
      </c>
    </row>
    <row r="612" spans="1:11" x14ac:dyDescent="0.25">
      <c r="A612" s="34"/>
      <c r="B612" s="34"/>
      <c r="C612" s="34" t="s">
        <v>131</v>
      </c>
      <c r="D612" s="34"/>
      <c r="E612" s="35" t="s">
        <v>132</v>
      </c>
      <c r="F612" s="59">
        <f>F613</f>
        <v>175</v>
      </c>
      <c r="G612" s="59">
        <f>G613</f>
        <v>175</v>
      </c>
      <c r="H612" s="59">
        <f>H613</f>
        <v>95</v>
      </c>
      <c r="I612" s="59">
        <f>I613</f>
        <v>95</v>
      </c>
      <c r="J612" s="241">
        <f t="shared" si="91"/>
        <v>54.285714285714285</v>
      </c>
      <c r="K612" s="241">
        <f t="shared" si="92"/>
        <v>100</v>
      </c>
    </row>
    <row r="613" spans="1:11" ht="26.25" x14ac:dyDescent="0.25">
      <c r="A613" s="34"/>
      <c r="B613" s="34"/>
      <c r="C613" s="34"/>
      <c r="D613" s="34" t="s">
        <v>444</v>
      </c>
      <c r="E613" s="35" t="s">
        <v>445</v>
      </c>
      <c r="F613" s="59">
        <v>175</v>
      </c>
      <c r="G613" s="59">
        <v>175</v>
      </c>
      <c r="H613" s="59">
        <v>95</v>
      </c>
      <c r="I613" s="59">
        <v>95</v>
      </c>
      <c r="J613" s="241">
        <f t="shared" si="91"/>
        <v>54.285714285714285</v>
      </c>
      <c r="K613" s="241">
        <f t="shared" si="92"/>
        <v>100</v>
      </c>
    </row>
    <row r="614" spans="1:11" ht="26.25" x14ac:dyDescent="0.25">
      <c r="A614" s="6"/>
      <c r="B614" s="6"/>
      <c r="C614" s="6" t="s">
        <v>133</v>
      </c>
      <c r="D614" s="6"/>
      <c r="E614" s="3" t="s">
        <v>134</v>
      </c>
      <c r="F614" s="59">
        <f>F615</f>
        <v>101.7</v>
      </c>
      <c r="G614" s="59">
        <f>G615</f>
        <v>101.7</v>
      </c>
      <c r="H614" s="59">
        <f>H615</f>
        <v>37</v>
      </c>
      <c r="I614" s="59">
        <f>I615</f>
        <v>37</v>
      </c>
      <c r="J614" s="241">
        <f t="shared" si="91"/>
        <v>36.381514257620452</v>
      </c>
      <c r="K614" s="241">
        <f t="shared" si="92"/>
        <v>100</v>
      </c>
    </row>
    <row r="615" spans="1:11" ht="26.25" x14ac:dyDescent="0.25">
      <c r="A615" s="6"/>
      <c r="B615" s="6"/>
      <c r="C615" s="6"/>
      <c r="D615" s="34" t="s">
        <v>444</v>
      </c>
      <c r="E615" s="35" t="s">
        <v>445</v>
      </c>
      <c r="F615" s="59">
        <v>101.7</v>
      </c>
      <c r="G615" s="59">
        <v>101.7</v>
      </c>
      <c r="H615" s="59">
        <v>37</v>
      </c>
      <c r="I615" s="59">
        <v>37</v>
      </c>
      <c r="J615" s="241">
        <f t="shared" si="91"/>
        <v>36.381514257620452</v>
      </c>
      <c r="K615" s="241">
        <f t="shared" si="92"/>
        <v>100</v>
      </c>
    </row>
    <row r="616" spans="1:11" x14ac:dyDescent="0.25">
      <c r="A616" s="26"/>
      <c r="B616" s="26"/>
      <c r="C616" s="26" t="s">
        <v>148</v>
      </c>
      <c r="D616" s="26"/>
      <c r="E616" s="27" t="s">
        <v>149</v>
      </c>
      <c r="F616" s="63">
        <f t="shared" ref="F616:I618" si="93">F617</f>
        <v>43</v>
      </c>
      <c r="G616" s="63">
        <f t="shared" si="93"/>
        <v>43</v>
      </c>
      <c r="H616" s="63">
        <f t="shared" si="93"/>
        <v>43</v>
      </c>
      <c r="I616" s="63">
        <f t="shared" si="93"/>
        <v>43</v>
      </c>
      <c r="J616" s="239">
        <f t="shared" si="91"/>
        <v>100</v>
      </c>
      <c r="K616" s="239">
        <f t="shared" si="92"/>
        <v>100</v>
      </c>
    </row>
    <row r="617" spans="1:11" x14ac:dyDescent="0.25">
      <c r="A617" s="28"/>
      <c r="B617" s="28"/>
      <c r="C617" s="28" t="s">
        <v>150</v>
      </c>
      <c r="D617" s="28"/>
      <c r="E617" s="29" t="s">
        <v>151</v>
      </c>
      <c r="F617" s="60">
        <f t="shared" si="93"/>
        <v>43</v>
      </c>
      <c r="G617" s="60">
        <f t="shared" si="93"/>
        <v>43</v>
      </c>
      <c r="H617" s="60">
        <f t="shared" si="93"/>
        <v>43</v>
      </c>
      <c r="I617" s="60">
        <f t="shared" si="93"/>
        <v>43</v>
      </c>
      <c r="J617" s="240">
        <f t="shared" si="91"/>
        <v>100</v>
      </c>
      <c r="K617" s="240">
        <f t="shared" si="92"/>
        <v>100</v>
      </c>
    </row>
    <row r="618" spans="1:11" ht="26.25" x14ac:dyDescent="0.25">
      <c r="A618" s="77"/>
      <c r="B618" s="77"/>
      <c r="C618" s="6" t="s">
        <v>152</v>
      </c>
      <c r="D618" s="6"/>
      <c r="E618" s="3" t="s">
        <v>153</v>
      </c>
      <c r="F618" s="59">
        <f>F619</f>
        <v>43</v>
      </c>
      <c r="G618" s="59">
        <f t="shared" si="93"/>
        <v>43</v>
      </c>
      <c r="H618" s="59">
        <f t="shared" si="93"/>
        <v>43</v>
      </c>
      <c r="I618" s="59">
        <f t="shared" si="93"/>
        <v>43</v>
      </c>
      <c r="J618" s="241">
        <f t="shared" si="91"/>
        <v>100</v>
      </c>
      <c r="K618" s="241">
        <f t="shared" si="92"/>
        <v>100</v>
      </c>
    </row>
    <row r="619" spans="1:11" ht="26.25" x14ac:dyDescent="0.25">
      <c r="A619" s="77"/>
      <c r="B619" s="77"/>
      <c r="C619" s="6"/>
      <c r="D619" s="6" t="s">
        <v>444</v>
      </c>
      <c r="E619" s="3" t="s">
        <v>445</v>
      </c>
      <c r="F619" s="59">
        <v>43</v>
      </c>
      <c r="G619" s="59">
        <v>43</v>
      </c>
      <c r="H619" s="59">
        <v>43</v>
      </c>
      <c r="I619" s="59">
        <v>43</v>
      </c>
      <c r="J619" s="241">
        <f t="shared" si="91"/>
        <v>100</v>
      </c>
      <c r="K619" s="241">
        <f t="shared" si="92"/>
        <v>100</v>
      </c>
    </row>
    <row r="620" spans="1:11" x14ac:dyDescent="0.25">
      <c r="A620" s="77"/>
      <c r="B620" s="15">
        <v>1000</v>
      </c>
      <c r="C620" s="87"/>
      <c r="D620" s="86"/>
      <c r="E620" s="81" t="s">
        <v>572</v>
      </c>
      <c r="F620" s="62">
        <f>F621+F647</f>
        <v>28083.62846</v>
      </c>
      <c r="G620" s="62">
        <f>G621+G647</f>
        <v>25235.099859999998</v>
      </c>
      <c r="H620" s="62">
        <f>H621+H647</f>
        <v>21622.113069999999</v>
      </c>
      <c r="I620" s="62">
        <f>I621+I647</f>
        <v>21622.023070000003</v>
      </c>
      <c r="J620" s="242">
        <f t="shared" si="91"/>
        <v>85.682336071405601</v>
      </c>
      <c r="K620" s="242">
        <f t="shared" si="92"/>
        <v>99.999583759460947</v>
      </c>
    </row>
    <row r="621" spans="1:11" x14ac:dyDescent="0.25">
      <c r="A621" s="77"/>
      <c r="B621" s="15">
        <v>1003</v>
      </c>
      <c r="C621" s="87"/>
      <c r="D621" s="86"/>
      <c r="E621" s="81" t="s">
        <v>576</v>
      </c>
      <c r="F621" s="62">
        <f t="shared" ref="F621:I622" si="94">F622</f>
        <v>24111.528460000001</v>
      </c>
      <c r="G621" s="62">
        <f t="shared" si="94"/>
        <v>21556.799859999999</v>
      </c>
      <c r="H621" s="62">
        <f t="shared" si="94"/>
        <v>18794.213069999998</v>
      </c>
      <c r="I621" s="62">
        <f t="shared" si="94"/>
        <v>18794.123070000001</v>
      </c>
      <c r="J621" s="242">
        <f t="shared" si="91"/>
        <v>87.184197988838235</v>
      </c>
      <c r="K621" s="242">
        <f t="shared" si="92"/>
        <v>99.999521129191933</v>
      </c>
    </row>
    <row r="622" spans="1:11" x14ac:dyDescent="0.25">
      <c r="A622" s="77"/>
      <c r="B622" s="15"/>
      <c r="C622" s="87" t="s">
        <v>3</v>
      </c>
      <c r="D622" s="86"/>
      <c r="E622" s="102" t="s">
        <v>4</v>
      </c>
      <c r="F622" s="62">
        <f t="shared" si="94"/>
        <v>24111.528460000001</v>
      </c>
      <c r="G622" s="62">
        <f t="shared" si="94"/>
        <v>21556.799859999999</v>
      </c>
      <c r="H622" s="62">
        <f t="shared" si="94"/>
        <v>18794.213069999998</v>
      </c>
      <c r="I622" s="62">
        <f t="shared" si="94"/>
        <v>18794.123070000001</v>
      </c>
      <c r="J622" s="242">
        <f t="shared" si="91"/>
        <v>87.184197988838235</v>
      </c>
      <c r="K622" s="242">
        <f t="shared" si="92"/>
        <v>99.999521129191933</v>
      </c>
    </row>
    <row r="623" spans="1:11" ht="25.5" x14ac:dyDescent="0.25">
      <c r="A623" s="91"/>
      <c r="B623" s="91"/>
      <c r="C623" s="91" t="s">
        <v>55</v>
      </c>
      <c r="D623" s="90"/>
      <c r="E623" s="92" t="s">
        <v>56</v>
      </c>
      <c r="F623" s="93">
        <f>F624+F628+F636</f>
        <v>24111.528460000001</v>
      </c>
      <c r="G623" s="93">
        <f>G624+G628+G636</f>
        <v>21556.799859999999</v>
      </c>
      <c r="H623" s="93">
        <f>H624+H628+H636</f>
        <v>18794.213069999998</v>
      </c>
      <c r="I623" s="93">
        <f>I624+I628+I636</f>
        <v>18794.123070000001</v>
      </c>
      <c r="J623" s="238">
        <f t="shared" si="91"/>
        <v>87.184197988838235</v>
      </c>
      <c r="K623" s="238">
        <f t="shared" si="92"/>
        <v>99.999521129191933</v>
      </c>
    </row>
    <row r="624" spans="1:11" x14ac:dyDescent="0.25">
      <c r="A624" s="26"/>
      <c r="B624" s="26"/>
      <c r="C624" s="26" t="s">
        <v>57</v>
      </c>
      <c r="D624" s="26"/>
      <c r="E624" s="27" t="s">
        <v>58</v>
      </c>
      <c r="F624" s="63">
        <f t="shared" ref="F624:I626" si="95">F625</f>
        <v>245.9</v>
      </c>
      <c r="G624" s="63">
        <f t="shared" si="95"/>
        <v>245.9</v>
      </c>
      <c r="H624" s="63">
        <f t="shared" si="95"/>
        <v>105.2</v>
      </c>
      <c r="I624" s="63">
        <f t="shared" si="95"/>
        <v>105.11</v>
      </c>
      <c r="J624" s="239">
        <f t="shared" si="91"/>
        <v>42.745018300121998</v>
      </c>
      <c r="K624" s="239">
        <f t="shared" si="92"/>
        <v>99.914448669201519</v>
      </c>
    </row>
    <row r="625" spans="1:11" ht="26.25" x14ac:dyDescent="0.25">
      <c r="A625" s="28"/>
      <c r="B625" s="28"/>
      <c r="C625" s="28" t="s">
        <v>59</v>
      </c>
      <c r="D625" s="28"/>
      <c r="E625" s="29" t="s">
        <v>60</v>
      </c>
      <c r="F625" s="60">
        <f t="shared" si="95"/>
        <v>245.9</v>
      </c>
      <c r="G625" s="60">
        <f t="shared" si="95"/>
        <v>245.9</v>
      </c>
      <c r="H625" s="60">
        <f t="shared" si="95"/>
        <v>105.2</v>
      </c>
      <c r="I625" s="60">
        <f t="shared" si="95"/>
        <v>105.11</v>
      </c>
      <c r="J625" s="240">
        <f t="shared" si="91"/>
        <v>42.745018300121998</v>
      </c>
      <c r="K625" s="240">
        <f t="shared" si="92"/>
        <v>99.914448669201519</v>
      </c>
    </row>
    <row r="626" spans="1:11" ht="26.25" x14ac:dyDescent="0.25">
      <c r="A626" s="77"/>
      <c r="B626" s="77"/>
      <c r="C626" s="14" t="s">
        <v>69</v>
      </c>
      <c r="D626" s="6"/>
      <c r="E626" s="3" t="s">
        <v>70</v>
      </c>
      <c r="F626" s="59">
        <f>F627</f>
        <v>245.9</v>
      </c>
      <c r="G626" s="59">
        <f t="shared" si="95"/>
        <v>245.9</v>
      </c>
      <c r="H626" s="59">
        <f t="shared" si="95"/>
        <v>105.2</v>
      </c>
      <c r="I626" s="59">
        <f t="shared" si="95"/>
        <v>105.11</v>
      </c>
      <c r="J626" s="241">
        <f t="shared" si="91"/>
        <v>42.745018300121998</v>
      </c>
      <c r="K626" s="241">
        <f t="shared" si="92"/>
        <v>99.914448669201519</v>
      </c>
    </row>
    <row r="627" spans="1:11" ht="26.25" x14ac:dyDescent="0.25">
      <c r="A627" s="77"/>
      <c r="B627" s="77"/>
      <c r="C627" s="14"/>
      <c r="D627" s="6" t="s">
        <v>444</v>
      </c>
      <c r="E627" s="3" t="s">
        <v>445</v>
      </c>
      <c r="F627" s="59">
        <v>245.9</v>
      </c>
      <c r="G627" s="59">
        <v>245.9</v>
      </c>
      <c r="H627" s="59">
        <v>105.2</v>
      </c>
      <c r="I627" s="59">
        <v>105.11</v>
      </c>
      <c r="J627" s="241">
        <f t="shared" si="91"/>
        <v>42.745018300121998</v>
      </c>
      <c r="K627" s="241">
        <f t="shared" si="92"/>
        <v>99.914448669201519</v>
      </c>
    </row>
    <row r="628" spans="1:11" x14ac:dyDescent="0.25">
      <c r="A628" s="26"/>
      <c r="B628" s="26"/>
      <c r="C628" s="26" t="s">
        <v>71</v>
      </c>
      <c r="D628" s="26"/>
      <c r="E628" s="27" t="s">
        <v>72</v>
      </c>
      <c r="F628" s="63">
        <f>F629</f>
        <v>10550</v>
      </c>
      <c r="G628" s="63">
        <f>G629</f>
        <v>8050.7000000000007</v>
      </c>
      <c r="H628" s="63">
        <f>H629</f>
        <v>6074.1461300000001</v>
      </c>
      <c r="I628" s="63">
        <f>I629</f>
        <v>6074.1461300000001</v>
      </c>
      <c r="J628" s="239">
        <f t="shared" si="91"/>
        <v>75.448670674599711</v>
      </c>
      <c r="K628" s="239">
        <f t="shared" si="92"/>
        <v>100</v>
      </c>
    </row>
    <row r="629" spans="1:11" ht="26.25" x14ac:dyDescent="0.25">
      <c r="A629" s="28"/>
      <c r="B629" s="28"/>
      <c r="C629" s="28" t="s">
        <v>83</v>
      </c>
      <c r="D629" s="28"/>
      <c r="E629" s="29" t="s">
        <v>84</v>
      </c>
      <c r="F629" s="60">
        <f>F630+F632+F634</f>
        <v>10550</v>
      </c>
      <c r="G629" s="60">
        <f>G630+G632+G634</f>
        <v>8050.7000000000007</v>
      </c>
      <c r="H629" s="60">
        <f>H630+H632+H634</f>
        <v>6074.1461300000001</v>
      </c>
      <c r="I629" s="60">
        <f>I630+I632+I634</f>
        <v>6074.1461300000001</v>
      </c>
      <c r="J629" s="240">
        <f t="shared" si="91"/>
        <v>75.448670674599711</v>
      </c>
      <c r="K629" s="240">
        <f t="shared" si="92"/>
        <v>100</v>
      </c>
    </row>
    <row r="630" spans="1:11" ht="25.5" x14ac:dyDescent="0.25">
      <c r="A630" s="77"/>
      <c r="B630" s="77"/>
      <c r="C630" s="32" t="s">
        <v>92</v>
      </c>
      <c r="D630" s="6"/>
      <c r="E630" s="1" t="s">
        <v>619</v>
      </c>
      <c r="F630" s="59">
        <f>F631</f>
        <v>3993</v>
      </c>
      <c r="G630" s="59">
        <f>G631</f>
        <v>3326.6506800000002</v>
      </c>
      <c r="H630" s="59">
        <f>H631</f>
        <v>2486.8000000000002</v>
      </c>
      <c r="I630" s="59">
        <f>I631</f>
        <v>2486.8000000000002</v>
      </c>
      <c r="J630" s="241">
        <f t="shared" si="91"/>
        <v>74.753866252046635</v>
      </c>
      <c r="K630" s="241">
        <f t="shared" si="92"/>
        <v>100</v>
      </c>
    </row>
    <row r="631" spans="1:11" ht="26.25" x14ac:dyDescent="0.25">
      <c r="A631" s="77"/>
      <c r="B631" s="77"/>
      <c r="C631" s="32"/>
      <c r="D631" s="6" t="s">
        <v>444</v>
      </c>
      <c r="E631" s="3" t="s">
        <v>445</v>
      </c>
      <c r="F631" s="59">
        <v>3993</v>
      </c>
      <c r="G631" s="59">
        <v>3326.6506800000002</v>
      </c>
      <c r="H631" s="59">
        <v>2486.8000000000002</v>
      </c>
      <c r="I631" s="59">
        <v>2486.8000000000002</v>
      </c>
      <c r="J631" s="241">
        <f t="shared" si="91"/>
        <v>74.753866252046635</v>
      </c>
      <c r="K631" s="241">
        <f t="shared" si="92"/>
        <v>100</v>
      </c>
    </row>
    <row r="632" spans="1:11" ht="26.25" x14ac:dyDescent="0.25">
      <c r="A632" s="77"/>
      <c r="B632" s="77"/>
      <c r="C632" s="32" t="s">
        <v>93</v>
      </c>
      <c r="D632" s="6"/>
      <c r="E632" s="3" t="s">
        <v>620</v>
      </c>
      <c r="F632" s="59">
        <f>F633</f>
        <v>5123.5</v>
      </c>
      <c r="G632" s="59">
        <f>G633</f>
        <v>3290.5493200000001</v>
      </c>
      <c r="H632" s="59">
        <f>H633</f>
        <v>2485.8000000000002</v>
      </c>
      <c r="I632" s="59">
        <f>I633</f>
        <v>2485.8000000000002</v>
      </c>
      <c r="J632" s="241">
        <f t="shared" si="91"/>
        <v>75.543617744650618</v>
      </c>
      <c r="K632" s="241">
        <f t="shared" si="92"/>
        <v>100</v>
      </c>
    </row>
    <row r="633" spans="1:11" ht="26.25" x14ac:dyDescent="0.25">
      <c r="A633" s="77"/>
      <c r="B633" s="77"/>
      <c r="C633" s="32"/>
      <c r="D633" s="6" t="s">
        <v>444</v>
      </c>
      <c r="E633" s="3" t="s">
        <v>445</v>
      </c>
      <c r="F633" s="59">
        <v>5123.5</v>
      </c>
      <c r="G633" s="59">
        <v>3290.5493200000001</v>
      </c>
      <c r="H633" s="59">
        <v>2485.8000000000002</v>
      </c>
      <c r="I633" s="59">
        <v>2485.8000000000002</v>
      </c>
      <c r="J633" s="241">
        <f t="shared" si="91"/>
        <v>75.543617744650618</v>
      </c>
      <c r="K633" s="241">
        <f t="shared" si="92"/>
        <v>100</v>
      </c>
    </row>
    <row r="634" spans="1:11" ht="26.25" x14ac:dyDescent="0.25">
      <c r="A634" s="77"/>
      <c r="B634" s="77"/>
      <c r="C634" s="6" t="s">
        <v>87</v>
      </c>
      <c r="D634" s="6"/>
      <c r="E634" s="3" t="s">
        <v>70</v>
      </c>
      <c r="F634" s="59">
        <f>F635</f>
        <v>1433.5</v>
      </c>
      <c r="G634" s="59">
        <f>G635</f>
        <v>1433.5</v>
      </c>
      <c r="H634" s="59">
        <f>H635</f>
        <v>1101.5461299999999</v>
      </c>
      <c r="I634" s="59">
        <f>I635</f>
        <v>1101.5461299999999</v>
      </c>
      <c r="J634" s="241">
        <f t="shared" si="91"/>
        <v>76.843120334844784</v>
      </c>
      <c r="K634" s="241">
        <f t="shared" si="92"/>
        <v>100</v>
      </c>
    </row>
    <row r="635" spans="1:11" ht="26.25" x14ac:dyDescent="0.25">
      <c r="A635" s="77"/>
      <c r="B635" s="77"/>
      <c r="C635" s="6"/>
      <c r="D635" s="6" t="s">
        <v>444</v>
      </c>
      <c r="E635" s="3" t="s">
        <v>445</v>
      </c>
      <c r="F635" s="59">
        <v>1433.5</v>
      </c>
      <c r="G635" s="59">
        <v>1433.5</v>
      </c>
      <c r="H635" s="59">
        <v>1101.5461299999999</v>
      </c>
      <c r="I635" s="59">
        <v>1101.5461299999999</v>
      </c>
      <c r="J635" s="241">
        <f t="shared" si="91"/>
        <v>76.843120334844784</v>
      </c>
      <c r="K635" s="241">
        <f t="shared" si="92"/>
        <v>100</v>
      </c>
    </row>
    <row r="636" spans="1:11" x14ac:dyDescent="0.25">
      <c r="A636" s="26"/>
      <c r="B636" s="26"/>
      <c r="C636" s="26" t="s">
        <v>127</v>
      </c>
      <c r="D636" s="26"/>
      <c r="E636" s="27" t="s">
        <v>128</v>
      </c>
      <c r="F636" s="63">
        <f>F637</f>
        <v>13315.628460000002</v>
      </c>
      <c r="G636" s="63">
        <f>G637</f>
        <v>13260.199859999999</v>
      </c>
      <c r="H636" s="63">
        <f>H637</f>
        <v>12614.86694</v>
      </c>
      <c r="I636" s="63">
        <f>I637</f>
        <v>12614.86694</v>
      </c>
      <c r="J636" s="239">
        <f t="shared" si="91"/>
        <v>95.133309250136762</v>
      </c>
      <c r="K636" s="239">
        <f t="shared" si="92"/>
        <v>100</v>
      </c>
    </row>
    <row r="637" spans="1:11" ht="26.25" x14ac:dyDescent="0.25">
      <c r="A637" s="28"/>
      <c r="B637" s="28"/>
      <c r="C637" s="28" t="s">
        <v>135</v>
      </c>
      <c r="D637" s="28"/>
      <c r="E637" s="29" t="s">
        <v>136</v>
      </c>
      <c r="F637" s="60">
        <f>F638+F640</f>
        <v>13315.628460000002</v>
      </c>
      <c r="G637" s="60">
        <f>G638+G640+G643</f>
        <v>13260.199859999999</v>
      </c>
      <c r="H637" s="60">
        <f>H638+H640</f>
        <v>12614.86694</v>
      </c>
      <c r="I637" s="60">
        <f>I638+I640</f>
        <v>12614.86694</v>
      </c>
      <c r="J637" s="240">
        <f t="shared" si="91"/>
        <v>95.133309250136762</v>
      </c>
      <c r="K637" s="240">
        <f t="shared" si="92"/>
        <v>100</v>
      </c>
    </row>
    <row r="638" spans="1:11" ht="26.25" x14ac:dyDescent="0.25">
      <c r="A638" s="77"/>
      <c r="B638" s="77"/>
      <c r="C638" s="6" t="s">
        <v>137</v>
      </c>
      <c r="D638" s="6"/>
      <c r="E638" s="3" t="s">
        <v>138</v>
      </c>
      <c r="F638" s="59">
        <f>SUM(F639)</f>
        <v>599.4</v>
      </c>
      <c r="G638" s="59">
        <f>SUM(G639)</f>
        <v>458.82</v>
      </c>
      <c r="H638" s="59">
        <f>SUM(H639)</f>
        <v>63.4375</v>
      </c>
      <c r="I638" s="59">
        <f>SUM(I639)</f>
        <v>63.4375</v>
      </c>
      <c r="J638" s="241">
        <f t="shared" si="91"/>
        <v>13.826228150472952</v>
      </c>
      <c r="K638" s="241">
        <f t="shared" si="92"/>
        <v>100</v>
      </c>
    </row>
    <row r="639" spans="1:11" x14ac:dyDescent="0.25">
      <c r="A639" s="77"/>
      <c r="B639" s="77"/>
      <c r="C639" s="6"/>
      <c r="D639" s="6" t="s">
        <v>403</v>
      </c>
      <c r="E639" s="3" t="s">
        <v>404</v>
      </c>
      <c r="F639" s="59">
        <v>599.4</v>
      </c>
      <c r="G639" s="59">
        <v>458.82</v>
      </c>
      <c r="H639" s="59">
        <v>63.4375</v>
      </c>
      <c r="I639" s="59">
        <v>63.4375</v>
      </c>
      <c r="J639" s="241">
        <f t="shared" si="91"/>
        <v>13.826228150472952</v>
      </c>
      <c r="K639" s="241">
        <f t="shared" si="92"/>
        <v>100</v>
      </c>
    </row>
    <row r="640" spans="1:11" ht="51.75" x14ac:dyDescent="0.25">
      <c r="A640" s="77"/>
      <c r="B640" s="77"/>
      <c r="C640" s="6" t="s">
        <v>139</v>
      </c>
      <c r="D640" s="6"/>
      <c r="E640" s="3" t="s">
        <v>140</v>
      </c>
      <c r="F640" s="59">
        <f>F641+F642</f>
        <v>12716.228460000002</v>
      </c>
      <c r="G640" s="59">
        <f>G641+G642</f>
        <v>12716.227859999999</v>
      </c>
      <c r="H640" s="59">
        <f>H641+H642</f>
        <v>12551.42944</v>
      </c>
      <c r="I640" s="59">
        <f>I641+I642</f>
        <v>12551.42944</v>
      </c>
      <c r="J640" s="241">
        <f t="shared" si="91"/>
        <v>98.704030614940564</v>
      </c>
      <c r="K640" s="241">
        <f t="shared" si="92"/>
        <v>100</v>
      </c>
    </row>
    <row r="641" spans="1:11" x14ac:dyDescent="0.25">
      <c r="A641" s="77"/>
      <c r="B641" s="77"/>
      <c r="C641" s="6"/>
      <c r="D641" s="6" t="s">
        <v>403</v>
      </c>
      <c r="E641" s="3" t="s">
        <v>404</v>
      </c>
      <c r="F641" s="59">
        <v>5946.1129600000004</v>
      </c>
      <c r="G641" s="59">
        <v>6087.6270199999999</v>
      </c>
      <c r="H641" s="59">
        <v>5922.8285999999998</v>
      </c>
      <c r="I641" s="59">
        <v>5922.8285999999998</v>
      </c>
      <c r="J641" s="241">
        <f t="shared" si="91"/>
        <v>97.292895582160682</v>
      </c>
      <c r="K641" s="241">
        <f t="shared" si="92"/>
        <v>100</v>
      </c>
    </row>
    <row r="642" spans="1:11" ht="26.25" x14ac:dyDescent="0.25">
      <c r="A642" s="77"/>
      <c r="B642" s="77"/>
      <c r="C642" s="6"/>
      <c r="D642" s="6" t="s">
        <v>444</v>
      </c>
      <c r="E642" s="3" t="s">
        <v>445</v>
      </c>
      <c r="F642" s="59">
        <v>6770.1155000000008</v>
      </c>
      <c r="G642" s="59">
        <v>6628.6008400000001</v>
      </c>
      <c r="H642" s="59">
        <v>6628.6008400000001</v>
      </c>
      <c r="I642" s="59">
        <v>6628.6008400000001</v>
      </c>
      <c r="J642" s="241">
        <f t="shared" si="91"/>
        <v>100</v>
      </c>
      <c r="K642" s="241">
        <f t="shared" si="92"/>
        <v>100</v>
      </c>
    </row>
    <row r="643" spans="1:11" ht="26.25" x14ac:dyDescent="0.25">
      <c r="A643" s="77"/>
      <c r="B643" s="77"/>
      <c r="C643" s="6" t="s">
        <v>1140</v>
      </c>
      <c r="D643" s="6"/>
      <c r="E643" s="3" t="s">
        <v>1141</v>
      </c>
      <c r="F643" s="59">
        <v>0</v>
      </c>
      <c r="G643" s="59">
        <f>G644</f>
        <v>85.152000000000001</v>
      </c>
      <c r="H643" s="59">
        <v>0</v>
      </c>
      <c r="I643" s="59">
        <v>0</v>
      </c>
      <c r="J643" s="241">
        <f t="shared" si="91"/>
        <v>0</v>
      </c>
      <c r="K643" s="241"/>
    </row>
    <row r="644" spans="1:11" x14ac:dyDescent="0.25">
      <c r="A644" s="77"/>
      <c r="B644" s="77"/>
      <c r="C644" s="6"/>
      <c r="D644" s="14" t="s">
        <v>269</v>
      </c>
      <c r="E644" s="7" t="s">
        <v>270</v>
      </c>
      <c r="F644" s="59">
        <v>0</v>
      </c>
      <c r="G644" s="59">
        <f>G645+G646</f>
        <v>85.152000000000001</v>
      </c>
      <c r="H644" s="59">
        <v>0</v>
      </c>
      <c r="I644" s="59">
        <v>0</v>
      </c>
      <c r="J644" s="241">
        <f t="shared" si="91"/>
        <v>0</v>
      </c>
      <c r="K644" s="241"/>
    </row>
    <row r="645" spans="1:11" x14ac:dyDescent="0.25">
      <c r="A645" s="77"/>
      <c r="B645" s="77"/>
      <c r="C645" s="6"/>
      <c r="D645" s="6"/>
      <c r="E645" s="3" t="s">
        <v>147</v>
      </c>
      <c r="F645" s="59">
        <v>0</v>
      </c>
      <c r="G645" s="59">
        <v>45.712000000000003</v>
      </c>
      <c r="H645" s="59">
        <v>0</v>
      </c>
      <c r="I645" s="59">
        <v>0</v>
      </c>
      <c r="J645" s="241">
        <f t="shared" si="91"/>
        <v>0</v>
      </c>
      <c r="K645" s="241"/>
    </row>
    <row r="646" spans="1:11" x14ac:dyDescent="0.25">
      <c r="A646" s="77"/>
      <c r="B646" s="77"/>
      <c r="C646" s="6"/>
      <c r="D646" s="6"/>
      <c r="E646" s="3" t="s">
        <v>101</v>
      </c>
      <c r="F646" s="59">
        <v>0</v>
      </c>
      <c r="G646" s="59">
        <v>39.44</v>
      </c>
      <c r="H646" s="59">
        <v>0</v>
      </c>
      <c r="I646" s="59">
        <v>0</v>
      </c>
      <c r="J646" s="241">
        <f t="shared" si="91"/>
        <v>0</v>
      </c>
      <c r="K646" s="241"/>
    </row>
    <row r="647" spans="1:11" x14ac:dyDescent="0.25">
      <c r="A647" s="86"/>
      <c r="B647" s="15">
        <v>1004</v>
      </c>
      <c r="C647" s="87"/>
      <c r="D647" s="86"/>
      <c r="E647" s="81" t="s">
        <v>577</v>
      </c>
      <c r="F647" s="62">
        <f t="shared" ref="F647:I652" si="96">F648</f>
        <v>3972.1</v>
      </c>
      <c r="G647" s="62">
        <f t="shared" si="96"/>
        <v>3678.3</v>
      </c>
      <c r="H647" s="62">
        <f t="shared" si="96"/>
        <v>2827.9</v>
      </c>
      <c r="I647" s="62">
        <f t="shared" si="96"/>
        <v>2827.9</v>
      </c>
      <c r="J647" s="242">
        <f t="shared" ref="J647:J710" si="97">I647/G647*100</f>
        <v>76.880624201397382</v>
      </c>
      <c r="K647" s="242">
        <f t="shared" ref="K647:K710" si="98">I647/H647*100</f>
        <v>100</v>
      </c>
    </row>
    <row r="648" spans="1:11" x14ac:dyDescent="0.25">
      <c r="A648" s="86"/>
      <c r="B648" s="15"/>
      <c r="C648" s="87" t="s">
        <v>3</v>
      </c>
      <c r="D648" s="15"/>
      <c r="E648" s="7" t="s">
        <v>540</v>
      </c>
      <c r="F648" s="62">
        <f t="shared" si="96"/>
        <v>3972.1</v>
      </c>
      <c r="G648" s="62">
        <f t="shared" si="96"/>
        <v>3678.3</v>
      </c>
      <c r="H648" s="62">
        <f t="shared" si="96"/>
        <v>2827.9</v>
      </c>
      <c r="I648" s="62">
        <f t="shared" si="96"/>
        <v>2827.9</v>
      </c>
      <c r="J648" s="242">
        <f t="shared" si="97"/>
        <v>76.880624201397382</v>
      </c>
      <c r="K648" s="242">
        <f t="shared" si="98"/>
        <v>100</v>
      </c>
    </row>
    <row r="649" spans="1:11" ht="25.5" x14ac:dyDescent="0.25">
      <c r="A649" s="89"/>
      <c r="B649" s="90"/>
      <c r="C649" s="91" t="s">
        <v>55</v>
      </c>
      <c r="D649" s="90"/>
      <c r="E649" s="92" t="s">
        <v>56</v>
      </c>
      <c r="F649" s="93">
        <f t="shared" si="96"/>
        <v>3972.1</v>
      </c>
      <c r="G649" s="93">
        <f t="shared" si="96"/>
        <v>3678.3</v>
      </c>
      <c r="H649" s="93">
        <f t="shared" si="96"/>
        <v>2827.9</v>
      </c>
      <c r="I649" s="93">
        <f t="shared" si="96"/>
        <v>2827.9</v>
      </c>
      <c r="J649" s="238">
        <f t="shared" si="97"/>
        <v>76.880624201397382</v>
      </c>
      <c r="K649" s="238">
        <f t="shared" si="98"/>
        <v>100</v>
      </c>
    </row>
    <row r="650" spans="1:11" x14ac:dyDescent="0.25">
      <c r="A650" s="105"/>
      <c r="B650" s="106"/>
      <c r="C650" s="107" t="s">
        <v>57</v>
      </c>
      <c r="D650" s="106"/>
      <c r="E650" s="108" t="s">
        <v>58</v>
      </c>
      <c r="F650" s="109">
        <f t="shared" si="96"/>
        <v>3972.1</v>
      </c>
      <c r="G650" s="109">
        <f t="shared" si="96"/>
        <v>3678.3</v>
      </c>
      <c r="H650" s="109">
        <f t="shared" si="96"/>
        <v>2827.9</v>
      </c>
      <c r="I650" s="109">
        <f t="shared" si="96"/>
        <v>2827.9</v>
      </c>
      <c r="J650" s="247">
        <f t="shared" si="97"/>
        <v>76.880624201397382</v>
      </c>
      <c r="K650" s="247">
        <f t="shared" si="98"/>
        <v>100</v>
      </c>
    </row>
    <row r="651" spans="1:11" ht="26.25" x14ac:dyDescent="0.25">
      <c r="A651" s="28"/>
      <c r="B651" s="28"/>
      <c r="C651" s="28" t="s">
        <v>59</v>
      </c>
      <c r="D651" s="28"/>
      <c r="E651" s="29" t="s">
        <v>74</v>
      </c>
      <c r="F651" s="60">
        <f t="shared" si="96"/>
        <v>3972.1</v>
      </c>
      <c r="G651" s="60">
        <f t="shared" si="96"/>
        <v>3678.3</v>
      </c>
      <c r="H651" s="60">
        <f t="shared" si="96"/>
        <v>2827.9</v>
      </c>
      <c r="I651" s="60">
        <f t="shared" si="96"/>
        <v>2827.9</v>
      </c>
      <c r="J651" s="240">
        <f t="shared" si="97"/>
        <v>76.880624201397382</v>
      </c>
      <c r="K651" s="240">
        <f t="shared" si="98"/>
        <v>100</v>
      </c>
    </row>
    <row r="652" spans="1:11" ht="39" x14ac:dyDescent="0.25">
      <c r="A652" s="77"/>
      <c r="B652" s="77"/>
      <c r="C652" s="6" t="s">
        <v>65</v>
      </c>
      <c r="D652" s="6"/>
      <c r="E652" s="3" t="s">
        <v>66</v>
      </c>
      <c r="F652" s="59">
        <f t="shared" si="96"/>
        <v>3972.1</v>
      </c>
      <c r="G652" s="59">
        <f t="shared" si="96"/>
        <v>3678.3</v>
      </c>
      <c r="H652" s="59">
        <f t="shared" si="96"/>
        <v>2827.9</v>
      </c>
      <c r="I652" s="59">
        <f t="shared" si="96"/>
        <v>2827.9</v>
      </c>
      <c r="J652" s="241">
        <f t="shared" si="97"/>
        <v>76.880624201397382</v>
      </c>
      <c r="K652" s="241">
        <f t="shared" si="98"/>
        <v>100</v>
      </c>
    </row>
    <row r="653" spans="1:11" ht="26.25" x14ac:dyDescent="0.25">
      <c r="A653" s="77"/>
      <c r="B653" s="77"/>
      <c r="C653" s="6"/>
      <c r="D653" s="6" t="s">
        <v>444</v>
      </c>
      <c r="E653" s="3" t="s">
        <v>445</v>
      </c>
      <c r="F653" s="59">
        <v>3972.1</v>
      </c>
      <c r="G653" s="59">
        <v>3678.3</v>
      </c>
      <c r="H653" s="59">
        <v>2827.9</v>
      </c>
      <c r="I653" s="59">
        <v>2827.9</v>
      </c>
      <c r="J653" s="241">
        <f t="shared" si="97"/>
        <v>76.880624201397382</v>
      </c>
      <c r="K653" s="241">
        <f t="shared" si="98"/>
        <v>100</v>
      </c>
    </row>
    <row r="654" spans="1:11" x14ac:dyDescent="0.25">
      <c r="A654" s="57"/>
      <c r="B654" s="15">
        <v>1100</v>
      </c>
      <c r="C654" s="87"/>
      <c r="D654" s="86"/>
      <c r="E654" s="81" t="s">
        <v>590</v>
      </c>
      <c r="F654" s="62">
        <f t="shared" ref="F654:I656" si="99">F655</f>
        <v>5581.03</v>
      </c>
      <c r="G654" s="62">
        <f t="shared" si="99"/>
        <v>5941.5841</v>
      </c>
      <c r="H654" s="62">
        <f t="shared" si="99"/>
        <v>1529.3541</v>
      </c>
      <c r="I654" s="62">
        <f t="shared" si="99"/>
        <v>1529.3541</v>
      </c>
      <c r="J654" s="242">
        <f t="shared" si="97"/>
        <v>25.739837630170044</v>
      </c>
      <c r="K654" s="242">
        <f t="shared" si="98"/>
        <v>100</v>
      </c>
    </row>
    <row r="655" spans="1:11" x14ac:dyDescent="0.25">
      <c r="A655" s="57"/>
      <c r="B655" s="15" t="s">
        <v>591</v>
      </c>
      <c r="C655" s="87"/>
      <c r="D655" s="15"/>
      <c r="E655" s="102" t="s">
        <v>592</v>
      </c>
      <c r="F655" s="62">
        <f t="shared" si="99"/>
        <v>5581.03</v>
      </c>
      <c r="G655" s="62">
        <f t="shared" si="99"/>
        <v>5941.5841</v>
      </c>
      <c r="H655" s="62">
        <f t="shared" si="99"/>
        <v>1529.3541</v>
      </c>
      <c r="I655" s="62">
        <f t="shared" si="99"/>
        <v>1529.3541</v>
      </c>
      <c r="J655" s="242">
        <f t="shared" si="97"/>
        <v>25.739837630170044</v>
      </c>
      <c r="K655" s="242">
        <f t="shared" si="98"/>
        <v>100</v>
      </c>
    </row>
    <row r="656" spans="1:11" x14ac:dyDescent="0.25">
      <c r="A656" s="57"/>
      <c r="B656" s="15"/>
      <c r="C656" s="87" t="s">
        <v>3</v>
      </c>
      <c r="D656" s="15"/>
      <c r="E656" s="102" t="s">
        <v>4</v>
      </c>
      <c r="F656" s="62">
        <f t="shared" si="99"/>
        <v>5581.03</v>
      </c>
      <c r="G656" s="62">
        <f t="shared" si="99"/>
        <v>5941.5841</v>
      </c>
      <c r="H656" s="62">
        <f t="shared" si="99"/>
        <v>1529.3541</v>
      </c>
      <c r="I656" s="62">
        <f t="shared" si="99"/>
        <v>1529.3541</v>
      </c>
      <c r="J656" s="242">
        <f t="shared" si="97"/>
        <v>25.739837630170044</v>
      </c>
      <c r="K656" s="242">
        <f t="shared" si="98"/>
        <v>100</v>
      </c>
    </row>
    <row r="657" spans="1:11" ht="25.5" x14ac:dyDescent="0.25">
      <c r="A657" s="89"/>
      <c r="B657" s="90"/>
      <c r="C657" s="91" t="s">
        <v>245</v>
      </c>
      <c r="D657" s="90"/>
      <c r="E657" s="92" t="s">
        <v>246</v>
      </c>
      <c r="F657" s="93">
        <f>F658+F666</f>
        <v>5581.03</v>
      </c>
      <c r="G657" s="93">
        <f>G658+G666</f>
        <v>5941.5841</v>
      </c>
      <c r="H657" s="93">
        <f>H658+H666</f>
        <v>1529.3541</v>
      </c>
      <c r="I657" s="93">
        <f>I658+I666</f>
        <v>1529.3541</v>
      </c>
      <c r="J657" s="238">
        <f t="shared" si="97"/>
        <v>25.739837630170044</v>
      </c>
      <c r="K657" s="238">
        <f t="shared" si="98"/>
        <v>100</v>
      </c>
    </row>
    <row r="658" spans="1:11" ht="26.25" x14ac:dyDescent="0.25">
      <c r="A658" s="28"/>
      <c r="B658" s="28"/>
      <c r="C658" s="28" t="s">
        <v>247</v>
      </c>
      <c r="D658" s="28"/>
      <c r="E658" s="29" t="s">
        <v>627</v>
      </c>
      <c r="F658" s="60">
        <f>F659+F661</f>
        <v>1581.03</v>
      </c>
      <c r="G658" s="60">
        <f>G659+G661+G664</f>
        <v>1941.5841</v>
      </c>
      <c r="H658" s="60">
        <f>H659+H661+H664</f>
        <v>1529.3541</v>
      </c>
      <c r="I658" s="60">
        <f>I659+I661+I664</f>
        <v>1529.3541</v>
      </c>
      <c r="J658" s="240">
        <f t="shared" si="97"/>
        <v>78.768367540710699</v>
      </c>
      <c r="K658" s="240">
        <f t="shared" si="98"/>
        <v>100</v>
      </c>
    </row>
    <row r="659" spans="1:11" ht="39" x14ac:dyDescent="0.25">
      <c r="A659" s="77"/>
      <c r="B659" s="77"/>
      <c r="C659" s="6" t="s">
        <v>249</v>
      </c>
      <c r="D659" s="6"/>
      <c r="E659" s="3" t="s">
        <v>250</v>
      </c>
      <c r="F659" s="59">
        <f>F660</f>
        <v>1442.7</v>
      </c>
      <c r="G659" s="59">
        <f>G660</f>
        <v>1442.7</v>
      </c>
      <c r="H659" s="59">
        <f>H660</f>
        <v>1168.8</v>
      </c>
      <c r="I659" s="59">
        <f>I660</f>
        <v>1168.8</v>
      </c>
      <c r="J659" s="241">
        <f t="shared" si="97"/>
        <v>81.014763984196293</v>
      </c>
      <c r="K659" s="241">
        <f t="shared" si="98"/>
        <v>100</v>
      </c>
    </row>
    <row r="660" spans="1:11" ht="26.25" x14ac:dyDescent="0.25">
      <c r="A660" s="77"/>
      <c r="B660" s="77"/>
      <c r="C660" s="6"/>
      <c r="D660" s="6" t="s">
        <v>444</v>
      </c>
      <c r="E660" s="3" t="s">
        <v>445</v>
      </c>
      <c r="F660" s="59">
        <v>1442.7</v>
      </c>
      <c r="G660" s="59">
        <v>1442.7</v>
      </c>
      <c r="H660" s="59">
        <v>1168.8</v>
      </c>
      <c r="I660" s="59">
        <v>1168.8</v>
      </c>
      <c r="J660" s="241">
        <f t="shared" si="97"/>
        <v>81.014763984196293</v>
      </c>
      <c r="K660" s="241">
        <f t="shared" si="98"/>
        <v>100</v>
      </c>
    </row>
    <row r="661" spans="1:11" x14ac:dyDescent="0.25">
      <c r="A661" s="77"/>
      <c r="B661" s="77"/>
      <c r="C661" s="6" t="s">
        <v>741</v>
      </c>
      <c r="D661" s="6"/>
      <c r="E661" s="3" t="s">
        <v>742</v>
      </c>
      <c r="F661" s="59">
        <f>F662</f>
        <v>138.33000000000001</v>
      </c>
      <c r="G661" s="59">
        <f t="shared" ref="G661:I662" si="100">G662</f>
        <v>138.33000000000001</v>
      </c>
      <c r="H661" s="59">
        <f t="shared" si="100"/>
        <v>0</v>
      </c>
      <c r="I661" s="59">
        <f t="shared" si="100"/>
        <v>0</v>
      </c>
      <c r="J661" s="241">
        <f t="shared" si="97"/>
        <v>0</v>
      </c>
      <c r="K661" s="241"/>
    </row>
    <row r="662" spans="1:11" ht="26.25" x14ac:dyDescent="0.25">
      <c r="A662" s="77"/>
      <c r="B662" s="77"/>
      <c r="C662" s="6"/>
      <c r="D662" s="6" t="s">
        <v>444</v>
      </c>
      <c r="E662" s="3" t="s">
        <v>445</v>
      </c>
      <c r="F662" s="59">
        <f>F663</f>
        <v>138.33000000000001</v>
      </c>
      <c r="G662" s="59">
        <f t="shared" si="100"/>
        <v>138.33000000000001</v>
      </c>
      <c r="H662" s="59">
        <f t="shared" si="100"/>
        <v>0</v>
      </c>
      <c r="I662" s="59">
        <f t="shared" si="100"/>
        <v>0</v>
      </c>
      <c r="J662" s="241">
        <f t="shared" si="97"/>
        <v>0</v>
      </c>
      <c r="K662" s="241"/>
    </row>
    <row r="663" spans="1:11" x14ac:dyDescent="0.25">
      <c r="A663" s="77"/>
      <c r="B663" s="77"/>
      <c r="C663" s="6"/>
      <c r="D663" s="6"/>
      <c r="E663" s="1" t="s">
        <v>145</v>
      </c>
      <c r="F663" s="59">
        <v>138.33000000000001</v>
      </c>
      <c r="G663" s="59">
        <v>138.33000000000001</v>
      </c>
      <c r="H663" s="59">
        <v>0</v>
      </c>
      <c r="I663" s="59">
        <v>0</v>
      </c>
      <c r="J663" s="241">
        <f t="shared" si="97"/>
        <v>0</v>
      </c>
      <c r="K663" s="241"/>
    </row>
    <row r="664" spans="1:11" x14ac:dyDescent="0.25">
      <c r="A664" s="77"/>
      <c r="B664" s="77"/>
      <c r="C664" s="6" t="s">
        <v>787</v>
      </c>
      <c r="D664" s="6"/>
      <c r="E664" s="1" t="s">
        <v>788</v>
      </c>
      <c r="F664" s="59">
        <v>0</v>
      </c>
      <c r="G664" s="59">
        <f>G665</f>
        <v>360.55410000000001</v>
      </c>
      <c r="H664" s="59">
        <f>H665</f>
        <v>360.55410000000001</v>
      </c>
      <c r="I664" s="59">
        <f>I665</f>
        <v>360.55410000000001</v>
      </c>
      <c r="J664" s="241">
        <f t="shared" si="97"/>
        <v>100</v>
      </c>
      <c r="K664" s="241">
        <f t="shared" si="98"/>
        <v>100</v>
      </c>
    </row>
    <row r="665" spans="1:11" ht="26.25" x14ac:dyDescent="0.25">
      <c r="A665" s="77"/>
      <c r="B665" s="77"/>
      <c r="C665" s="6"/>
      <c r="D665" s="6" t="s">
        <v>444</v>
      </c>
      <c r="E665" s="3" t="s">
        <v>445</v>
      </c>
      <c r="F665" s="59">
        <v>0</v>
      </c>
      <c r="G665" s="59">
        <v>360.55410000000001</v>
      </c>
      <c r="H665" s="59">
        <v>360.55410000000001</v>
      </c>
      <c r="I665" s="59">
        <v>360.55410000000001</v>
      </c>
      <c r="J665" s="241">
        <f t="shared" si="97"/>
        <v>100</v>
      </c>
      <c r="K665" s="241">
        <f t="shared" si="98"/>
        <v>100</v>
      </c>
    </row>
    <row r="666" spans="1:11" ht="26.25" x14ac:dyDescent="0.25">
      <c r="A666" s="28"/>
      <c r="B666" s="28"/>
      <c r="C666" s="28" t="s">
        <v>251</v>
      </c>
      <c r="D666" s="28"/>
      <c r="E666" s="29" t="s">
        <v>252</v>
      </c>
      <c r="F666" s="60">
        <f t="shared" ref="F666:I667" si="101">F667</f>
        <v>4000</v>
      </c>
      <c r="G666" s="60">
        <f t="shared" si="101"/>
        <v>4000</v>
      </c>
      <c r="H666" s="60">
        <f t="shared" si="101"/>
        <v>0</v>
      </c>
      <c r="I666" s="60">
        <f t="shared" si="101"/>
        <v>0</v>
      </c>
      <c r="J666" s="240">
        <f t="shared" si="97"/>
        <v>0</v>
      </c>
      <c r="K666" s="240"/>
    </row>
    <row r="667" spans="1:11" ht="26.25" x14ac:dyDescent="0.25">
      <c r="A667" s="77"/>
      <c r="B667" s="77"/>
      <c r="C667" s="6" t="s">
        <v>253</v>
      </c>
      <c r="D667" s="6"/>
      <c r="E667" s="3" t="s">
        <v>254</v>
      </c>
      <c r="F667" s="59">
        <f t="shared" si="101"/>
        <v>4000</v>
      </c>
      <c r="G667" s="59">
        <f t="shared" si="101"/>
        <v>4000</v>
      </c>
      <c r="H667" s="59">
        <f t="shared" si="101"/>
        <v>0</v>
      </c>
      <c r="I667" s="59">
        <f t="shared" si="101"/>
        <v>0</v>
      </c>
      <c r="J667" s="241">
        <f t="shared" si="97"/>
        <v>0</v>
      </c>
      <c r="K667" s="241"/>
    </row>
    <row r="668" spans="1:11" ht="26.25" x14ac:dyDescent="0.25">
      <c r="A668" s="77"/>
      <c r="B668" s="77"/>
      <c r="C668" s="6"/>
      <c r="D668" s="6" t="s">
        <v>444</v>
      </c>
      <c r="E668" s="3" t="s">
        <v>445</v>
      </c>
      <c r="F668" s="59">
        <f>F669+F670</f>
        <v>4000</v>
      </c>
      <c r="G668" s="59">
        <f>G669+G670</f>
        <v>4000</v>
      </c>
      <c r="H668" s="59">
        <f>H669+H670</f>
        <v>0</v>
      </c>
      <c r="I668" s="59">
        <f>I669+I670</f>
        <v>0</v>
      </c>
      <c r="J668" s="241">
        <f t="shared" si="97"/>
        <v>0</v>
      </c>
      <c r="K668" s="241"/>
    </row>
    <row r="669" spans="1:11" x14ac:dyDescent="0.25">
      <c r="A669" s="77"/>
      <c r="B669" s="77"/>
      <c r="C669" s="6"/>
      <c r="D669" s="6"/>
      <c r="E669" s="3" t="s">
        <v>147</v>
      </c>
      <c r="F669" s="59">
        <v>3000</v>
      </c>
      <c r="G669" s="59">
        <v>3000</v>
      </c>
      <c r="H669" s="59">
        <v>0</v>
      </c>
      <c r="I669" s="59">
        <v>0</v>
      </c>
      <c r="J669" s="241">
        <f t="shared" si="97"/>
        <v>0</v>
      </c>
      <c r="K669" s="241"/>
    </row>
    <row r="670" spans="1:11" x14ac:dyDescent="0.25">
      <c r="A670" s="77"/>
      <c r="B670" s="77"/>
      <c r="C670" s="6"/>
      <c r="D670" s="6"/>
      <c r="E670" s="3" t="s">
        <v>101</v>
      </c>
      <c r="F670" s="59">
        <v>1000</v>
      </c>
      <c r="G670" s="59">
        <v>1000</v>
      </c>
      <c r="H670" s="59">
        <v>0</v>
      </c>
      <c r="I670" s="59">
        <v>0</v>
      </c>
      <c r="J670" s="241">
        <f t="shared" si="97"/>
        <v>0</v>
      </c>
      <c r="K670" s="241"/>
    </row>
    <row r="671" spans="1:11" ht="25.5" x14ac:dyDescent="0.25">
      <c r="A671" s="84">
        <v>621</v>
      </c>
      <c r="B671" s="126"/>
      <c r="C671" s="127"/>
      <c r="D671" s="84"/>
      <c r="E671" s="85" t="s">
        <v>593</v>
      </c>
      <c r="F671" s="68">
        <f>F672+F688+F714+F763+F776+F783</f>
        <v>95861.339670000001</v>
      </c>
      <c r="G671" s="68">
        <f>G672+G688+G714+G763+G776+G783</f>
        <v>96037.659849999996</v>
      </c>
      <c r="H671" s="68">
        <f>H672+H688+H714+H763+H776+H783</f>
        <v>72142.134209999989</v>
      </c>
      <c r="I671" s="68">
        <f>I672+I688+I714+I763+I776+I783</f>
        <v>72088.79969</v>
      </c>
      <c r="J671" s="236">
        <f t="shared" si="97"/>
        <v>75.063053184130666</v>
      </c>
      <c r="K671" s="236">
        <f t="shared" si="98"/>
        <v>99.926070221536918</v>
      </c>
    </row>
    <row r="672" spans="1:11" x14ac:dyDescent="0.25">
      <c r="A672" s="129"/>
      <c r="B672" s="15" t="s">
        <v>511</v>
      </c>
      <c r="C672" s="87"/>
      <c r="D672" s="86"/>
      <c r="E672" s="81" t="s">
        <v>519</v>
      </c>
      <c r="F672" s="62">
        <f>F673</f>
        <v>96.5</v>
      </c>
      <c r="G672" s="62">
        <f t="shared" ref="G672:I674" si="102">G673</f>
        <v>96.5</v>
      </c>
      <c r="H672" s="62">
        <f t="shared" si="102"/>
        <v>26.5</v>
      </c>
      <c r="I672" s="62">
        <f t="shared" si="102"/>
        <v>26.5</v>
      </c>
      <c r="J672" s="242">
        <f t="shared" si="97"/>
        <v>27.461139896373055</v>
      </c>
      <c r="K672" s="242">
        <f t="shared" si="98"/>
        <v>100</v>
      </c>
    </row>
    <row r="673" spans="1:11" x14ac:dyDescent="0.25">
      <c r="A673" s="129"/>
      <c r="B673" s="15" t="s">
        <v>516</v>
      </c>
      <c r="C673" s="87"/>
      <c r="D673" s="86"/>
      <c r="E673" s="81" t="s">
        <v>527</v>
      </c>
      <c r="F673" s="62">
        <f>F674</f>
        <v>96.5</v>
      </c>
      <c r="G673" s="62">
        <f t="shared" si="102"/>
        <v>96.5</v>
      </c>
      <c r="H673" s="62">
        <f t="shared" si="102"/>
        <v>26.5</v>
      </c>
      <c r="I673" s="62">
        <f t="shared" si="102"/>
        <v>26.5</v>
      </c>
      <c r="J673" s="242">
        <f t="shared" si="97"/>
        <v>27.461139896373055</v>
      </c>
      <c r="K673" s="242">
        <f t="shared" si="98"/>
        <v>100</v>
      </c>
    </row>
    <row r="674" spans="1:11" x14ac:dyDescent="0.25">
      <c r="A674" s="130"/>
      <c r="B674" s="15"/>
      <c r="C674" s="87" t="s">
        <v>3</v>
      </c>
      <c r="D674" s="86"/>
      <c r="E674" s="102" t="s">
        <v>4</v>
      </c>
      <c r="F674" s="62">
        <f>F675</f>
        <v>96.5</v>
      </c>
      <c r="G674" s="62">
        <f t="shared" si="102"/>
        <v>96.5</v>
      </c>
      <c r="H674" s="62">
        <f t="shared" si="102"/>
        <v>26.5</v>
      </c>
      <c r="I674" s="62">
        <f t="shared" si="102"/>
        <v>26.5</v>
      </c>
      <c r="J674" s="242">
        <f t="shared" si="97"/>
        <v>27.461139896373055</v>
      </c>
      <c r="K674" s="242">
        <f t="shared" si="98"/>
        <v>100</v>
      </c>
    </row>
    <row r="675" spans="1:11" ht="25.5" x14ac:dyDescent="0.25">
      <c r="A675" s="89"/>
      <c r="B675" s="90"/>
      <c r="C675" s="91" t="s">
        <v>154</v>
      </c>
      <c r="D675" s="90"/>
      <c r="E675" s="92" t="s">
        <v>155</v>
      </c>
      <c r="F675" s="93">
        <f>F676+F680+F684</f>
        <v>96.5</v>
      </c>
      <c r="G675" s="93">
        <f>G676+G680+G684</f>
        <v>96.5</v>
      </c>
      <c r="H675" s="93">
        <f>H676+H680+H684</f>
        <v>26.5</v>
      </c>
      <c r="I675" s="93">
        <f>I676+I680+I684</f>
        <v>26.5</v>
      </c>
      <c r="J675" s="238">
        <f t="shared" si="97"/>
        <v>27.461139896373055</v>
      </c>
      <c r="K675" s="238">
        <f t="shared" si="98"/>
        <v>100</v>
      </c>
    </row>
    <row r="676" spans="1:11" ht="26.25" x14ac:dyDescent="0.25">
      <c r="A676" s="26"/>
      <c r="B676" s="26"/>
      <c r="C676" s="26" t="s">
        <v>162</v>
      </c>
      <c r="D676" s="26"/>
      <c r="E676" s="27" t="s">
        <v>163</v>
      </c>
      <c r="F676" s="63">
        <f t="shared" ref="F676:I677" si="103">F677</f>
        <v>10</v>
      </c>
      <c r="G676" s="63">
        <f t="shared" si="103"/>
        <v>10</v>
      </c>
      <c r="H676" s="63">
        <f t="shared" si="103"/>
        <v>0</v>
      </c>
      <c r="I676" s="63">
        <f t="shared" si="103"/>
        <v>0</v>
      </c>
      <c r="J676" s="239">
        <f t="shared" si="97"/>
        <v>0</v>
      </c>
      <c r="K676" s="239"/>
    </row>
    <row r="677" spans="1:11" ht="26.25" x14ac:dyDescent="0.25">
      <c r="A677" s="28"/>
      <c r="B677" s="28"/>
      <c r="C677" s="28" t="s">
        <v>164</v>
      </c>
      <c r="D677" s="28"/>
      <c r="E677" s="29" t="s">
        <v>165</v>
      </c>
      <c r="F677" s="60">
        <f t="shared" si="103"/>
        <v>10</v>
      </c>
      <c r="G677" s="60">
        <f t="shared" si="103"/>
        <v>10</v>
      </c>
      <c r="H677" s="60">
        <f t="shared" si="103"/>
        <v>0</v>
      </c>
      <c r="I677" s="60">
        <f t="shared" si="103"/>
        <v>0</v>
      </c>
      <c r="J677" s="240">
        <f t="shared" si="97"/>
        <v>0</v>
      </c>
      <c r="K677" s="240"/>
    </row>
    <row r="678" spans="1:11" x14ac:dyDescent="0.25">
      <c r="A678" s="77"/>
      <c r="B678" s="77"/>
      <c r="C678" s="6" t="s">
        <v>166</v>
      </c>
      <c r="D678" s="6"/>
      <c r="E678" s="3" t="s">
        <v>489</v>
      </c>
      <c r="F678" s="59">
        <v>10</v>
      </c>
      <c r="G678" s="59">
        <v>10</v>
      </c>
      <c r="H678" s="59">
        <v>0</v>
      </c>
      <c r="I678" s="59">
        <v>0</v>
      </c>
      <c r="J678" s="241">
        <f t="shared" si="97"/>
        <v>0</v>
      </c>
      <c r="K678" s="241"/>
    </row>
    <row r="679" spans="1:11" ht="26.25" x14ac:dyDescent="0.25">
      <c r="A679" s="77"/>
      <c r="B679" s="77"/>
      <c r="C679" s="6"/>
      <c r="D679" s="6" t="s">
        <v>444</v>
      </c>
      <c r="E679" s="3" t="s">
        <v>445</v>
      </c>
      <c r="F679" s="59">
        <v>10</v>
      </c>
      <c r="G679" s="59">
        <v>10</v>
      </c>
      <c r="H679" s="59">
        <v>0</v>
      </c>
      <c r="I679" s="59">
        <v>0</v>
      </c>
      <c r="J679" s="241">
        <f t="shared" si="97"/>
        <v>0</v>
      </c>
      <c r="K679" s="241"/>
    </row>
    <row r="680" spans="1:11" x14ac:dyDescent="0.25">
      <c r="A680" s="26"/>
      <c r="B680" s="26"/>
      <c r="C680" s="26" t="s">
        <v>167</v>
      </c>
      <c r="D680" s="26"/>
      <c r="E680" s="27" t="s">
        <v>168</v>
      </c>
      <c r="F680" s="63">
        <f t="shared" ref="F680:I681" si="104">F681</f>
        <v>26.5</v>
      </c>
      <c r="G680" s="63">
        <f t="shared" si="104"/>
        <v>26.5</v>
      </c>
      <c r="H680" s="63">
        <f t="shared" si="104"/>
        <v>26.5</v>
      </c>
      <c r="I680" s="63">
        <f t="shared" si="104"/>
        <v>26.5</v>
      </c>
      <c r="J680" s="239">
        <f t="shared" si="97"/>
        <v>100</v>
      </c>
      <c r="K680" s="239">
        <f t="shared" si="98"/>
        <v>100</v>
      </c>
    </row>
    <row r="681" spans="1:11" ht="26.25" x14ac:dyDescent="0.25">
      <c r="A681" s="28"/>
      <c r="B681" s="28"/>
      <c r="C681" s="28" t="s">
        <v>169</v>
      </c>
      <c r="D681" s="28"/>
      <c r="E681" s="29" t="s">
        <v>170</v>
      </c>
      <c r="F681" s="60">
        <f t="shared" si="104"/>
        <v>26.5</v>
      </c>
      <c r="G681" s="60">
        <f t="shared" si="104"/>
        <v>26.5</v>
      </c>
      <c r="H681" s="60">
        <f t="shared" si="104"/>
        <v>26.5</v>
      </c>
      <c r="I681" s="60">
        <f t="shared" si="104"/>
        <v>26.5</v>
      </c>
      <c r="J681" s="240">
        <f t="shared" si="97"/>
        <v>100</v>
      </c>
      <c r="K681" s="240">
        <f t="shared" si="98"/>
        <v>100</v>
      </c>
    </row>
    <row r="682" spans="1:11" ht="26.25" x14ac:dyDescent="0.25">
      <c r="A682" s="77"/>
      <c r="B682" s="77"/>
      <c r="C682" s="6" t="s">
        <v>171</v>
      </c>
      <c r="D682" s="6"/>
      <c r="E682" s="3" t="s">
        <v>172</v>
      </c>
      <c r="F682" s="67">
        <v>26.5</v>
      </c>
      <c r="G682" s="67">
        <v>26.5</v>
      </c>
      <c r="H682" s="67">
        <v>26.5</v>
      </c>
      <c r="I682" s="67">
        <v>26.5</v>
      </c>
      <c r="J682" s="243">
        <f t="shared" si="97"/>
        <v>100</v>
      </c>
      <c r="K682" s="243">
        <f t="shared" si="98"/>
        <v>100</v>
      </c>
    </row>
    <row r="683" spans="1:11" ht="26.25" x14ac:dyDescent="0.25">
      <c r="A683" s="77"/>
      <c r="B683" s="77"/>
      <c r="C683" s="6"/>
      <c r="D683" s="6" t="s">
        <v>444</v>
      </c>
      <c r="E683" s="3" t="s">
        <v>445</v>
      </c>
      <c r="F683" s="67">
        <v>26.5</v>
      </c>
      <c r="G683" s="67">
        <v>26.5</v>
      </c>
      <c r="H683" s="67">
        <v>26.5</v>
      </c>
      <c r="I683" s="67">
        <v>26.5</v>
      </c>
      <c r="J683" s="243">
        <f t="shared" si="97"/>
        <v>100</v>
      </c>
      <c r="K683" s="243">
        <f t="shared" si="98"/>
        <v>100</v>
      </c>
    </row>
    <row r="684" spans="1:11" x14ac:dyDescent="0.25">
      <c r="A684" s="26"/>
      <c r="B684" s="26"/>
      <c r="C684" s="26" t="s">
        <v>413</v>
      </c>
      <c r="D684" s="26"/>
      <c r="E684" s="27" t="s">
        <v>173</v>
      </c>
      <c r="F684" s="63">
        <f t="shared" ref="F684:I685" si="105">F685</f>
        <v>60</v>
      </c>
      <c r="G684" s="63">
        <f t="shared" si="105"/>
        <v>60</v>
      </c>
      <c r="H684" s="63">
        <f t="shared" si="105"/>
        <v>0</v>
      </c>
      <c r="I684" s="63">
        <f t="shared" si="105"/>
        <v>0</v>
      </c>
      <c r="J684" s="239">
        <f t="shared" si="97"/>
        <v>0</v>
      </c>
      <c r="K684" s="239"/>
    </row>
    <row r="685" spans="1:11" ht="26.25" x14ac:dyDescent="0.25">
      <c r="A685" s="28"/>
      <c r="B685" s="28"/>
      <c r="C685" s="28" t="s">
        <v>414</v>
      </c>
      <c r="D685" s="28"/>
      <c r="E685" s="29" t="s">
        <v>174</v>
      </c>
      <c r="F685" s="60">
        <f t="shared" si="105"/>
        <v>60</v>
      </c>
      <c r="G685" s="60">
        <f t="shared" si="105"/>
        <v>60</v>
      </c>
      <c r="H685" s="60">
        <f t="shared" si="105"/>
        <v>0</v>
      </c>
      <c r="I685" s="60">
        <f t="shared" si="105"/>
        <v>0</v>
      </c>
      <c r="J685" s="240">
        <f t="shared" si="97"/>
        <v>0</v>
      </c>
      <c r="K685" s="240"/>
    </row>
    <row r="686" spans="1:11" ht="26.25" x14ac:dyDescent="0.25">
      <c r="A686" s="77"/>
      <c r="B686" s="77"/>
      <c r="C686" s="6" t="s">
        <v>454</v>
      </c>
      <c r="D686" s="6"/>
      <c r="E686" s="3" t="s">
        <v>634</v>
      </c>
      <c r="F686" s="59">
        <v>60</v>
      </c>
      <c r="G686" s="59">
        <v>60</v>
      </c>
      <c r="H686" s="59">
        <v>0</v>
      </c>
      <c r="I686" s="59">
        <v>0</v>
      </c>
      <c r="J686" s="241">
        <f t="shared" si="97"/>
        <v>0</v>
      </c>
      <c r="K686" s="241"/>
    </row>
    <row r="687" spans="1:11" ht="26.25" x14ac:dyDescent="0.25">
      <c r="A687" s="77"/>
      <c r="B687" s="77"/>
      <c r="C687" s="6"/>
      <c r="D687" s="6" t="s">
        <v>444</v>
      </c>
      <c r="E687" s="3" t="s">
        <v>445</v>
      </c>
      <c r="F687" s="59">
        <v>60</v>
      </c>
      <c r="G687" s="59">
        <v>60</v>
      </c>
      <c r="H687" s="59">
        <v>0</v>
      </c>
      <c r="I687" s="59">
        <v>0</v>
      </c>
      <c r="J687" s="241">
        <f t="shared" si="97"/>
        <v>0</v>
      </c>
      <c r="K687" s="241"/>
    </row>
    <row r="688" spans="1:11" x14ac:dyDescent="0.25">
      <c r="A688" s="130"/>
      <c r="B688" s="15" t="s">
        <v>561</v>
      </c>
      <c r="C688" s="87"/>
      <c r="D688" s="86"/>
      <c r="E688" s="81" t="s">
        <v>562</v>
      </c>
      <c r="F688" s="62">
        <f>F689+F696+F707</f>
        <v>19869.3</v>
      </c>
      <c r="G688" s="62">
        <f>G689+G696+G707</f>
        <v>19971.7</v>
      </c>
      <c r="H688" s="62">
        <f>H689+H696+H707</f>
        <v>14999.05</v>
      </c>
      <c r="I688" s="62">
        <f>I689+I696+I707</f>
        <v>14999.05</v>
      </c>
      <c r="J688" s="242">
        <f t="shared" si="97"/>
        <v>75.10151864888816</v>
      </c>
      <c r="K688" s="242">
        <f t="shared" si="98"/>
        <v>100</v>
      </c>
    </row>
    <row r="689" spans="1:11" x14ac:dyDescent="0.25">
      <c r="A689" s="130"/>
      <c r="B689" s="15" t="s">
        <v>584</v>
      </c>
      <c r="C689" s="87"/>
      <c r="D689" s="86"/>
      <c r="E689" s="81" t="s">
        <v>585</v>
      </c>
      <c r="F689" s="62">
        <f t="shared" ref="F689:I694" si="106">F690</f>
        <v>19445.100000000002</v>
      </c>
      <c r="G689" s="62">
        <f t="shared" si="106"/>
        <v>19445.100000000002</v>
      </c>
      <c r="H689" s="62">
        <f t="shared" si="106"/>
        <v>14522.55</v>
      </c>
      <c r="I689" s="62">
        <f t="shared" si="106"/>
        <v>14522.55</v>
      </c>
      <c r="J689" s="242">
        <f t="shared" si="97"/>
        <v>74.684882052547934</v>
      </c>
      <c r="K689" s="242">
        <f t="shared" si="98"/>
        <v>100</v>
      </c>
    </row>
    <row r="690" spans="1:11" x14ac:dyDescent="0.25">
      <c r="A690" s="130"/>
      <c r="B690" s="15"/>
      <c r="C690" s="87" t="s">
        <v>3</v>
      </c>
      <c r="D690" s="15"/>
      <c r="E690" s="102" t="s">
        <v>4</v>
      </c>
      <c r="F690" s="62">
        <f t="shared" si="106"/>
        <v>19445.100000000002</v>
      </c>
      <c r="G690" s="62">
        <f t="shared" si="106"/>
        <v>19445.100000000002</v>
      </c>
      <c r="H690" s="62">
        <f t="shared" si="106"/>
        <v>14522.55</v>
      </c>
      <c r="I690" s="62">
        <f t="shared" si="106"/>
        <v>14522.55</v>
      </c>
      <c r="J690" s="242">
        <f t="shared" si="97"/>
        <v>74.684882052547934</v>
      </c>
      <c r="K690" s="242">
        <f t="shared" si="98"/>
        <v>100</v>
      </c>
    </row>
    <row r="691" spans="1:11" ht="25.5" x14ac:dyDescent="0.25">
      <c r="A691" s="89"/>
      <c r="B691" s="90"/>
      <c r="C691" s="91" t="s">
        <v>201</v>
      </c>
      <c r="D691" s="90"/>
      <c r="E691" s="92" t="s">
        <v>202</v>
      </c>
      <c r="F691" s="93">
        <f t="shared" si="106"/>
        <v>19445.100000000002</v>
      </c>
      <c r="G691" s="93">
        <f t="shared" si="106"/>
        <v>19445.100000000002</v>
      </c>
      <c r="H691" s="93">
        <f t="shared" si="106"/>
        <v>14522.55</v>
      </c>
      <c r="I691" s="93">
        <f t="shared" si="106"/>
        <v>14522.55</v>
      </c>
      <c r="J691" s="238">
        <f t="shared" si="97"/>
        <v>74.684882052547934</v>
      </c>
      <c r="K691" s="238">
        <f t="shared" si="98"/>
        <v>100</v>
      </c>
    </row>
    <row r="692" spans="1:11" ht="26.25" x14ac:dyDescent="0.25">
      <c r="A692" s="26"/>
      <c r="B692" s="26"/>
      <c r="C692" s="26" t="s">
        <v>203</v>
      </c>
      <c r="D692" s="26"/>
      <c r="E692" s="27" t="s">
        <v>204</v>
      </c>
      <c r="F692" s="63">
        <f t="shared" si="106"/>
        <v>19445.100000000002</v>
      </c>
      <c r="G692" s="63">
        <f t="shared" si="106"/>
        <v>19445.100000000002</v>
      </c>
      <c r="H692" s="63">
        <f t="shared" si="106"/>
        <v>14522.55</v>
      </c>
      <c r="I692" s="63">
        <f t="shared" si="106"/>
        <v>14522.55</v>
      </c>
      <c r="J692" s="239">
        <f t="shared" si="97"/>
        <v>74.684882052547934</v>
      </c>
      <c r="K692" s="239">
        <f t="shared" si="98"/>
        <v>100</v>
      </c>
    </row>
    <row r="693" spans="1:11" ht="26.25" x14ac:dyDescent="0.25">
      <c r="A693" s="28"/>
      <c r="B693" s="28"/>
      <c r="C693" s="28" t="s">
        <v>216</v>
      </c>
      <c r="D693" s="28"/>
      <c r="E693" s="29" t="s">
        <v>217</v>
      </c>
      <c r="F693" s="60">
        <f t="shared" si="106"/>
        <v>19445.100000000002</v>
      </c>
      <c r="G693" s="60">
        <f t="shared" si="106"/>
        <v>19445.100000000002</v>
      </c>
      <c r="H693" s="60">
        <f t="shared" si="106"/>
        <v>14522.55</v>
      </c>
      <c r="I693" s="60">
        <f t="shared" si="106"/>
        <v>14522.55</v>
      </c>
      <c r="J693" s="240">
        <f t="shared" si="97"/>
        <v>74.684882052547934</v>
      </c>
      <c r="K693" s="240">
        <f t="shared" si="98"/>
        <v>100</v>
      </c>
    </row>
    <row r="694" spans="1:11" x14ac:dyDescent="0.25">
      <c r="A694" s="77"/>
      <c r="B694" s="77"/>
      <c r="C694" s="6" t="s">
        <v>218</v>
      </c>
      <c r="D694" s="6"/>
      <c r="E694" s="8" t="s">
        <v>418</v>
      </c>
      <c r="F694" s="59">
        <f t="shared" si="106"/>
        <v>19445.100000000002</v>
      </c>
      <c r="G694" s="59">
        <f t="shared" si="106"/>
        <v>19445.100000000002</v>
      </c>
      <c r="H694" s="59">
        <f t="shared" si="106"/>
        <v>14522.55</v>
      </c>
      <c r="I694" s="59">
        <f t="shared" si="106"/>
        <v>14522.55</v>
      </c>
      <c r="J694" s="241">
        <f t="shared" si="97"/>
        <v>74.684882052547934</v>
      </c>
      <c r="K694" s="241">
        <f t="shared" si="98"/>
        <v>100</v>
      </c>
    </row>
    <row r="695" spans="1:11" ht="26.25" x14ac:dyDescent="0.25">
      <c r="A695" s="77"/>
      <c r="B695" s="77"/>
      <c r="C695" s="6"/>
      <c r="D695" s="6" t="s">
        <v>444</v>
      </c>
      <c r="E695" s="3" t="s">
        <v>445</v>
      </c>
      <c r="F695" s="59">
        <f>19464.2-19.1</f>
        <v>19445.100000000002</v>
      </c>
      <c r="G695" s="59">
        <f>19464.2-19.1</f>
        <v>19445.100000000002</v>
      </c>
      <c r="H695" s="59">
        <v>14522.55</v>
      </c>
      <c r="I695" s="59">
        <v>14522.55</v>
      </c>
      <c r="J695" s="241">
        <f t="shared" si="97"/>
        <v>74.684882052547934</v>
      </c>
      <c r="K695" s="241">
        <f t="shared" si="98"/>
        <v>100</v>
      </c>
    </row>
    <row r="696" spans="1:11" x14ac:dyDescent="0.25">
      <c r="A696" s="129"/>
      <c r="B696" s="15" t="s">
        <v>586</v>
      </c>
      <c r="C696" s="87"/>
      <c r="D696" s="15"/>
      <c r="E696" s="81" t="s">
        <v>587</v>
      </c>
      <c r="F696" s="62">
        <f t="shared" ref="F696:I697" si="107">F697</f>
        <v>291.60000000000002</v>
      </c>
      <c r="G696" s="62">
        <f t="shared" si="107"/>
        <v>391.6</v>
      </c>
      <c r="H696" s="62">
        <f t="shared" si="107"/>
        <v>341.5</v>
      </c>
      <c r="I696" s="62">
        <f t="shared" si="107"/>
        <v>341.5</v>
      </c>
      <c r="J696" s="242">
        <f t="shared" si="97"/>
        <v>87.206332992849838</v>
      </c>
      <c r="K696" s="242">
        <f t="shared" si="98"/>
        <v>100</v>
      </c>
    </row>
    <row r="697" spans="1:11" x14ac:dyDescent="0.25">
      <c r="A697" s="129"/>
      <c r="B697" s="15"/>
      <c r="C697" s="87" t="s">
        <v>3</v>
      </c>
      <c r="D697" s="15"/>
      <c r="E697" s="102" t="s">
        <v>4</v>
      </c>
      <c r="F697" s="62">
        <f t="shared" si="107"/>
        <v>291.60000000000002</v>
      </c>
      <c r="G697" s="62">
        <f t="shared" si="107"/>
        <v>391.6</v>
      </c>
      <c r="H697" s="62">
        <f t="shared" si="107"/>
        <v>341.5</v>
      </c>
      <c r="I697" s="62">
        <f t="shared" si="107"/>
        <v>341.5</v>
      </c>
      <c r="J697" s="242">
        <f t="shared" si="97"/>
        <v>87.206332992849838</v>
      </c>
      <c r="K697" s="242">
        <f t="shared" si="98"/>
        <v>100</v>
      </c>
    </row>
    <row r="698" spans="1:11" ht="25.5" x14ac:dyDescent="0.25">
      <c r="A698" s="89"/>
      <c r="B698" s="90"/>
      <c r="C698" s="91" t="s">
        <v>201</v>
      </c>
      <c r="D698" s="90"/>
      <c r="E698" s="92" t="s">
        <v>202</v>
      </c>
      <c r="F698" s="93">
        <f t="shared" ref="F698:I699" si="108">F699</f>
        <v>291.60000000000002</v>
      </c>
      <c r="G698" s="93">
        <f t="shared" si="108"/>
        <v>391.6</v>
      </c>
      <c r="H698" s="93">
        <f t="shared" si="108"/>
        <v>341.5</v>
      </c>
      <c r="I698" s="93">
        <f t="shared" si="108"/>
        <v>341.5</v>
      </c>
      <c r="J698" s="238">
        <f t="shared" si="97"/>
        <v>87.206332992849838</v>
      </c>
      <c r="K698" s="238">
        <f t="shared" si="98"/>
        <v>100</v>
      </c>
    </row>
    <row r="699" spans="1:11" x14ac:dyDescent="0.25">
      <c r="A699" s="26"/>
      <c r="B699" s="26"/>
      <c r="C699" s="26" t="s">
        <v>232</v>
      </c>
      <c r="D699" s="26"/>
      <c r="E699" s="27" t="s">
        <v>233</v>
      </c>
      <c r="F699" s="63">
        <f t="shared" si="108"/>
        <v>291.60000000000002</v>
      </c>
      <c r="G699" s="63">
        <f t="shared" si="108"/>
        <v>391.6</v>
      </c>
      <c r="H699" s="63">
        <f t="shared" si="108"/>
        <v>341.5</v>
      </c>
      <c r="I699" s="63">
        <f t="shared" si="108"/>
        <v>341.5</v>
      </c>
      <c r="J699" s="239">
        <f t="shared" si="97"/>
        <v>87.206332992849838</v>
      </c>
      <c r="K699" s="239">
        <f t="shared" si="98"/>
        <v>100</v>
      </c>
    </row>
    <row r="700" spans="1:11" x14ac:dyDescent="0.25">
      <c r="A700" s="28"/>
      <c r="B700" s="28"/>
      <c r="C700" s="28" t="s">
        <v>234</v>
      </c>
      <c r="D700" s="28"/>
      <c r="E700" s="29" t="s">
        <v>235</v>
      </c>
      <c r="F700" s="60">
        <f>F701+F703</f>
        <v>291.60000000000002</v>
      </c>
      <c r="G700" s="60">
        <f>G701+G703</f>
        <v>391.6</v>
      </c>
      <c r="H700" s="60">
        <f>H701+H703</f>
        <v>341.5</v>
      </c>
      <c r="I700" s="60">
        <f>I701+I703</f>
        <v>341.5</v>
      </c>
      <c r="J700" s="240">
        <f t="shared" si="97"/>
        <v>87.206332992849838</v>
      </c>
      <c r="K700" s="240">
        <f t="shared" si="98"/>
        <v>100</v>
      </c>
    </row>
    <row r="701" spans="1:11" ht="64.5" x14ac:dyDescent="0.25">
      <c r="A701" s="77"/>
      <c r="B701" s="77"/>
      <c r="C701" s="6" t="s">
        <v>236</v>
      </c>
      <c r="D701" s="6"/>
      <c r="E701" s="3" t="s">
        <v>237</v>
      </c>
      <c r="F701" s="59">
        <f>F702</f>
        <v>225.1</v>
      </c>
      <c r="G701" s="59">
        <f>G702</f>
        <v>225.1</v>
      </c>
      <c r="H701" s="59">
        <f>H702</f>
        <v>175</v>
      </c>
      <c r="I701" s="59">
        <f>I702</f>
        <v>175</v>
      </c>
      <c r="J701" s="241">
        <f t="shared" si="97"/>
        <v>77.74322523322968</v>
      </c>
      <c r="K701" s="241">
        <f t="shared" si="98"/>
        <v>100</v>
      </c>
    </row>
    <row r="702" spans="1:11" ht="26.25" x14ac:dyDescent="0.25">
      <c r="A702" s="77"/>
      <c r="B702" s="77"/>
      <c r="C702" s="6"/>
      <c r="D702" s="6" t="s">
        <v>444</v>
      </c>
      <c r="E702" s="3" t="s">
        <v>445</v>
      </c>
      <c r="F702" s="59">
        <f>237-11.9</f>
        <v>225.1</v>
      </c>
      <c r="G702" s="59">
        <f>237-11.9</f>
        <v>225.1</v>
      </c>
      <c r="H702" s="59">
        <v>175</v>
      </c>
      <c r="I702" s="59">
        <v>175</v>
      </c>
      <c r="J702" s="241">
        <f t="shared" si="97"/>
        <v>77.74322523322968</v>
      </c>
      <c r="K702" s="241">
        <f t="shared" si="98"/>
        <v>100</v>
      </c>
    </row>
    <row r="703" spans="1:11" x14ac:dyDescent="0.25">
      <c r="A703" s="77"/>
      <c r="B703" s="77"/>
      <c r="C703" s="14" t="s">
        <v>238</v>
      </c>
      <c r="D703" s="14"/>
      <c r="E703" s="1" t="s">
        <v>239</v>
      </c>
      <c r="F703" s="59">
        <f>F704</f>
        <v>66.5</v>
      </c>
      <c r="G703" s="59">
        <f>G704</f>
        <v>166.5</v>
      </c>
      <c r="H703" s="59">
        <f>H704</f>
        <v>166.5</v>
      </c>
      <c r="I703" s="59">
        <f>I704</f>
        <v>166.5</v>
      </c>
      <c r="J703" s="241">
        <f t="shared" si="97"/>
        <v>100</v>
      </c>
      <c r="K703" s="241">
        <f t="shared" si="98"/>
        <v>100</v>
      </c>
    </row>
    <row r="704" spans="1:11" ht="26.25" x14ac:dyDescent="0.25">
      <c r="A704" s="77"/>
      <c r="B704" s="77"/>
      <c r="C704" s="14"/>
      <c r="D704" s="6" t="s">
        <v>444</v>
      </c>
      <c r="E704" s="3" t="s">
        <v>445</v>
      </c>
      <c r="F704" s="59">
        <f>F706</f>
        <v>66.5</v>
      </c>
      <c r="G704" s="59">
        <f>SUM(G706+G705)</f>
        <v>166.5</v>
      </c>
      <c r="H704" s="59">
        <f>SUM(H706+H705)</f>
        <v>166.5</v>
      </c>
      <c r="I704" s="59">
        <f>SUM(I706+I705)</f>
        <v>166.5</v>
      </c>
      <c r="J704" s="241">
        <f t="shared" si="97"/>
        <v>100</v>
      </c>
      <c r="K704" s="241">
        <f t="shared" si="98"/>
        <v>100</v>
      </c>
    </row>
    <row r="705" spans="1:11" x14ac:dyDescent="0.25">
      <c r="A705" s="77"/>
      <c r="B705" s="77"/>
      <c r="C705" s="14"/>
      <c r="D705" s="6"/>
      <c r="E705" s="1" t="s">
        <v>180</v>
      </c>
      <c r="F705" s="59">
        <v>0</v>
      </c>
      <c r="G705" s="59">
        <v>100</v>
      </c>
      <c r="H705" s="59">
        <v>100</v>
      </c>
      <c r="I705" s="59">
        <v>100</v>
      </c>
      <c r="J705" s="241">
        <f t="shared" si="97"/>
        <v>100</v>
      </c>
      <c r="K705" s="241">
        <f t="shared" si="98"/>
        <v>100</v>
      </c>
    </row>
    <row r="706" spans="1:11" x14ac:dyDescent="0.25">
      <c r="A706" s="77"/>
      <c r="B706" s="77"/>
      <c r="C706" s="6"/>
      <c r="D706" s="6"/>
      <c r="E706" s="1" t="s">
        <v>145</v>
      </c>
      <c r="F706" s="59">
        <f>70-3.5</f>
        <v>66.5</v>
      </c>
      <c r="G706" s="59">
        <f>70-3.5</f>
        <v>66.5</v>
      </c>
      <c r="H706" s="59">
        <f>70-3.5</f>
        <v>66.5</v>
      </c>
      <c r="I706" s="59">
        <f>70-3.5</f>
        <v>66.5</v>
      </c>
      <c r="J706" s="241">
        <f t="shared" si="97"/>
        <v>100</v>
      </c>
      <c r="K706" s="241">
        <f t="shared" si="98"/>
        <v>100</v>
      </c>
    </row>
    <row r="707" spans="1:11" x14ac:dyDescent="0.25">
      <c r="A707" s="129"/>
      <c r="B707" s="15" t="s">
        <v>588</v>
      </c>
      <c r="C707" s="87"/>
      <c r="D707" s="15"/>
      <c r="E707" s="102" t="s">
        <v>589</v>
      </c>
      <c r="F707" s="62">
        <f t="shared" ref="F707:I709" si="109">F708</f>
        <v>132.6</v>
      </c>
      <c r="G707" s="62">
        <f t="shared" si="109"/>
        <v>135</v>
      </c>
      <c r="H707" s="62">
        <f t="shared" si="109"/>
        <v>135</v>
      </c>
      <c r="I707" s="62">
        <f t="shared" si="109"/>
        <v>135</v>
      </c>
      <c r="J707" s="242">
        <f t="shared" si="97"/>
        <v>100</v>
      </c>
      <c r="K707" s="242">
        <f t="shared" si="98"/>
        <v>100</v>
      </c>
    </row>
    <row r="708" spans="1:11" x14ac:dyDescent="0.25">
      <c r="A708" s="129"/>
      <c r="B708" s="15"/>
      <c r="C708" s="87" t="s">
        <v>3</v>
      </c>
      <c r="D708" s="15"/>
      <c r="E708" s="102" t="s">
        <v>4</v>
      </c>
      <c r="F708" s="62">
        <f t="shared" si="109"/>
        <v>132.6</v>
      </c>
      <c r="G708" s="62">
        <f t="shared" si="109"/>
        <v>135</v>
      </c>
      <c r="H708" s="62">
        <f t="shared" si="109"/>
        <v>135</v>
      </c>
      <c r="I708" s="62">
        <f t="shared" si="109"/>
        <v>135</v>
      </c>
      <c r="J708" s="242">
        <f t="shared" si="97"/>
        <v>100</v>
      </c>
      <c r="K708" s="242">
        <f t="shared" si="98"/>
        <v>100</v>
      </c>
    </row>
    <row r="709" spans="1:11" ht="25.5" x14ac:dyDescent="0.25">
      <c r="A709" s="89"/>
      <c r="B709" s="90"/>
      <c r="C709" s="91" t="s">
        <v>55</v>
      </c>
      <c r="D709" s="90"/>
      <c r="E709" s="92" t="s">
        <v>56</v>
      </c>
      <c r="F709" s="93">
        <f t="shared" si="109"/>
        <v>132.6</v>
      </c>
      <c r="G709" s="93">
        <f t="shared" si="109"/>
        <v>135</v>
      </c>
      <c r="H709" s="93">
        <f t="shared" si="109"/>
        <v>135</v>
      </c>
      <c r="I709" s="93">
        <f t="shared" si="109"/>
        <v>135</v>
      </c>
      <c r="J709" s="238">
        <f t="shared" si="97"/>
        <v>100</v>
      </c>
      <c r="K709" s="238">
        <f t="shared" si="98"/>
        <v>100</v>
      </c>
    </row>
    <row r="710" spans="1:11" x14ac:dyDescent="0.25">
      <c r="A710" s="26"/>
      <c r="B710" s="26"/>
      <c r="C710" s="26" t="s">
        <v>117</v>
      </c>
      <c r="D710" s="26"/>
      <c r="E710" s="30" t="s">
        <v>118</v>
      </c>
      <c r="F710" s="63">
        <f t="shared" ref="F710:I712" si="110">F711</f>
        <v>132.6</v>
      </c>
      <c r="G710" s="63">
        <f t="shared" si="110"/>
        <v>135</v>
      </c>
      <c r="H710" s="63">
        <f t="shared" si="110"/>
        <v>135</v>
      </c>
      <c r="I710" s="63">
        <f t="shared" si="110"/>
        <v>135</v>
      </c>
      <c r="J710" s="239">
        <f t="shared" si="97"/>
        <v>100</v>
      </c>
      <c r="K710" s="239">
        <f t="shared" si="98"/>
        <v>100</v>
      </c>
    </row>
    <row r="711" spans="1:11" ht="26.25" x14ac:dyDescent="0.25">
      <c r="A711" s="28"/>
      <c r="B711" s="28"/>
      <c r="C711" s="28" t="s">
        <v>119</v>
      </c>
      <c r="D711" s="28"/>
      <c r="E711" s="29" t="s">
        <v>120</v>
      </c>
      <c r="F711" s="60">
        <f>F712</f>
        <v>132.6</v>
      </c>
      <c r="G711" s="60">
        <f t="shared" si="110"/>
        <v>135</v>
      </c>
      <c r="H711" s="60">
        <f t="shared" si="110"/>
        <v>135</v>
      </c>
      <c r="I711" s="60">
        <f t="shared" si="110"/>
        <v>135</v>
      </c>
      <c r="J711" s="240">
        <f t="shared" ref="J711:J774" si="111">I711/G711*100</f>
        <v>100</v>
      </c>
      <c r="K711" s="240">
        <f t="shared" ref="K711:K771" si="112">I711/H711*100</f>
        <v>100</v>
      </c>
    </row>
    <row r="712" spans="1:11" ht="26.25" x14ac:dyDescent="0.25">
      <c r="A712" s="77"/>
      <c r="B712" s="77"/>
      <c r="C712" s="6" t="s">
        <v>123</v>
      </c>
      <c r="D712" s="6"/>
      <c r="E712" s="3" t="s">
        <v>124</v>
      </c>
      <c r="F712" s="59">
        <f>F713</f>
        <v>132.6</v>
      </c>
      <c r="G712" s="59">
        <f t="shared" si="110"/>
        <v>135</v>
      </c>
      <c r="H712" s="59">
        <f t="shared" si="110"/>
        <v>135</v>
      </c>
      <c r="I712" s="59">
        <f t="shared" si="110"/>
        <v>135</v>
      </c>
      <c r="J712" s="241">
        <f t="shared" si="111"/>
        <v>100</v>
      </c>
      <c r="K712" s="241">
        <f t="shared" si="112"/>
        <v>100</v>
      </c>
    </row>
    <row r="713" spans="1:11" ht="26.25" x14ac:dyDescent="0.25">
      <c r="A713" s="77"/>
      <c r="B713" s="77"/>
      <c r="C713" s="6"/>
      <c r="D713" s="6" t="s">
        <v>444</v>
      </c>
      <c r="E713" s="3" t="s">
        <v>445</v>
      </c>
      <c r="F713" s="59">
        <v>132.6</v>
      </c>
      <c r="G713" s="59">
        <v>135</v>
      </c>
      <c r="H713" s="59">
        <v>135</v>
      </c>
      <c r="I713" s="59">
        <v>135</v>
      </c>
      <c r="J713" s="241">
        <f t="shared" si="111"/>
        <v>100</v>
      </c>
      <c r="K713" s="241">
        <f t="shared" si="112"/>
        <v>100</v>
      </c>
    </row>
    <row r="714" spans="1:11" x14ac:dyDescent="0.25">
      <c r="A714" s="86"/>
      <c r="B714" s="15" t="s">
        <v>565</v>
      </c>
      <c r="C714" s="87"/>
      <c r="D714" s="86"/>
      <c r="E714" s="81" t="s">
        <v>566</v>
      </c>
      <c r="F714" s="62">
        <f>F715+F745</f>
        <v>74024.152629999997</v>
      </c>
      <c r="G714" s="62">
        <f>G715+G745</f>
        <v>74076.784209999998</v>
      </c>
      <c r="H714" s="62">
        <f>H715+H745</f>
        <v>55689.684209999999</v>
      </c>
      <c r="I714" s="62">
        <f>I715+I745</f>
        <v>55641.349690000003</v>
      </c>
      <c r="J714" s="242">
        <f t="shared" si="111"/>
        <v>75.113073931857727</v>
      </c>
      <c r="K714" s="242">
        <f t="shared" si="112"/>
        <v>99.913207408722712</v>
      </c>
    </row>
    <row r="715" spans="1:11" x14ac:dyDescent="0.25">
      <c r="A715" s="57"/>
      <c r="B715" s="15" t="s">
        <v>594</v>
      </c>
      <c r="C715" s="87"/>
      <c r="D715" s="86"/>
      <c r="E715" s="81" t="s">
        <v>567</v>
      </c>
      <c r="F715" s="62">
        <f t="shared" ref="F715:I717" si="113">F716</f>
        <v>68972.752630000003</v>
      </c>
      <c r="G715" s="62">
        <f t="shared" si="113"/>
        <v>69025.384210000004</v>
      </c>
      <c r="H715" s="62">
        <f t="shared" si="113"/>
        <v>51935.184209999999</v>
      </c>
      <c r="I715" s="62">
        <f t="shared" si="113"/>
        <v>51935.184209999999</v>
      </c>
      <c r="J715" s="242">
        <f t="shared" si="111"/>
        <v>75.240702828968722</v>
      </c>
      <c r="K715" s="242">
        <f t="shared" si="112"/>
        <v>100</v>
      </c>
    </row>
    <row r="716" spans="1:11" x14ac:dyDescent="0.25">
      <c r="A716" s="57"/>
      <c r="B716" s="15"/>
      <c r="C716" s="87" t="s">
        <v>3</v>
      </c>
      <c r="D716" s="15"/>
      <c r="E716" s="102" t="s">
        <v>4</v>
      </c>
      <c r="F716" s="62">
        <f t="shared" si="113"/>
        <v>68972.752630000003</v>
      </c>
      <c r="G716" s="62">
        <f t="shared" si="113"/>
        <v>69025.384210000004</v>
      </c>
      <c r="H716" s="62">
        <f t="shared" si="113"/>
        <v>51935.184209999999</v>
      </c>
      <c r="I716" s="62">
        <f t="shared" si="113"/>
        <v>51935.184209999999</v>
      </c>
      <c r="J716" s="242">
        <f t="shared" si="111"/>
        <v>75.240702828968722</v>
      </c>
      <c r="K716" s="242">
        <f t="shared" si="112"/>
        <v>100</v>
      </c>
    </row>
    <row r="717" spans="1:11" ht="25.5" x14ac:dyDescent="0.25">
      <c r="A717" s="89"/>
      <c r="B717" s="90"/>
      <c r="C717" s="91" t="s">
        <v>201</v>
      </c>
      <c r="D717" s="90"/>
      <c r="E717" s="92" t="s">
        <v>202</v>
      </c>
      <c r="F717" s="93">
        <f>F718</f>
        <v>68972.752630000003</v>
      </c>
      <c r="G717" s="93">
        <f t="shared" si="113"/>
        <v>69025.384210000004</v>
      </c>
      <c r="H717" s="93">
        <f t="shared" si="113"/>
        <v>51935.184209999999</v>
      </c>
      <c r="I717" s="93">
        <f t="shared" si="113"/>
        <v>51935.184209999999</v>
      </c>
      <c r="J717" s="238">
        <f t="shared" si="111"/>
        <v>75.240702828968722</v>
      </c>
      <c r="K717" s="238">
        <f t="shared" si="112"/>
        <v>100</v>
      </c>
    </row>
    <row r="718" spans="1:11" ht="26.25" x14ac:dyDescent="0.25">
      <c r="A718" s="26"/>
      <c r="B718" s="26"/>
      <c r="C718" s="26" t="s">
        <v>203</v>
      </c>
      <c r="D718" s="26"/>
      <c r="E718" s="27" t="s">
        <v>204</v>
      </c>
      <c r="F718" s="63">
        <f>F719+F722+F727+F730+F739</f>
        <v>68972.752630000003</v>
      </c>
      <c r="G718" s="63">
        <f>G719+G722+G727+G730+G739</f>
        <v>69025.384210000004</v>
      </c>
      <c r="H718" s="63">
        <f>H719+H722+H727+H730+H739</f>
        <v>51935.184209999999</v>
      </c>
      <c r="I718" s="63">
        <f>I719+I722+I727+I730+I739</f>
        <v>51935.184209999999</v>
      </c>
      <c r="J718" s="239">
        <f t="shared" si="111"/>
        <v>75.240702828968722</v>
      </c>
      <c r="K718" s="239">
        <f t="shared" si="112"/>
        <v>100</v>
      </c>
    </row>
    <row r="719" spans="1:11" ht="39" x14ac:dyDescent="0.25">
      <c r="A719" s="28"/>
      <c r="B719" s="28"/>
      <c r="C719" s="28" t="s">
        <v>205</v>
      </c>
      <c r="D719" s="28"/>
      <c r="E719" s="29" t="s">
        <v>206</v>
      </c>
      <c r="F719" s="60">
        <f t="shared" ref="F719:I720" si="114">F720</f>
        <v>46407.7</v>
      </c>
      <c r="G719" s="60">
        <f t="shared" si="114"/>
        <v>46407.7</v>
      </c>
      <c r="H719" s="60">
        <f t="shared" si="114"/>
        <v>34710.300000000003</v>
      </c>
      <c r="I719" s="60">
        <f t="shared" si="114"/>
        <v>34710.300000000003</v>
      </c>
      <c r="J719" s="240">
        <f t="shared" si="111"/>
        <v>74.794269054488822</v>
      </c>
      <c r="K719" s="240">
        <f t="shared" si="112"/>
        <v>100</v>
      </c>
    </row>
    <row r="720" spans="1:11" x14ac:dyDescent="0.25">
      <c r="A720" s="6"/>
      <c r="B720" s="6"/>
      <c r="C720" s="6" t="s">
        <v>207</v>
      </c>
      <c r="D720" s="6"/>
      <c r="E720" s="8" t="s">
        <v>415</v>
      </c>
      <c r="F720" s="59">
        <f t="shared" si="114"/>
        <v>46407.7</v>
      </c>
      <c r="G720" s="59">
        <f t="shared" si="114"/>
        <v>46407.7</v>
      </c>
      <c r="H720" s="59">
        <f t="shared" si="114"/>
        <v>34710.300000000003</v>
      </c>
      <c r="I720" s="59">
        <f t="shared" si="114"/>
        <v>34710.300000000003</v>
      </c>
      <c r="J720" s="241">
        <f t="shared" si="111"/>
        <v>74.794269054488822</v>
      </c>
      <c r="K720" s="241">
        <f t="shared" si="112"/>
        <v>100</v>
      </c>
    </row>
    <row r="721" spans="1:11" ht="26.25" x14ac:dyDescent="0.25">
      <c r="A721" s="6"/>
      <c r="B721" s="6"/>
      <c r="C721" s="6"/>
      <c r="D721" s="6" t="s">
        <v>444</v>
      </c>
      <c r="E721" s="3" t="s">
        <v>445</v>
      </c>
      <c r="F721" s="59">
        <v>46407.7</v>
      </c>
      <c r="G721" s="59">
        <v>46407.7</v>
      </c>
      <c r="H721" s="59">
        <v>34710.300000000003</v>
      </c>
      <c r="I721" s="59">
        <v>34710.300000000003</v>
      </c>
      <c r="J721" s="241">
        <f t="shared" si="111"/>
        <v>74.794269054488822</v>
      </c>
      <c r="K721" s="241">
        <f t="shared" si="112"/>
        <v>100</v>
      </c>
    </row>
    <row r="722" spans="1:11" x14ac:dyDescent="0.25">
      <c r="A722" s="28"/>
      <c r="B722" s="28"/>
      <c r="C722" s="28" t="s">
        <v>208</v>
      </c>
      <c r="D722" s="28"/>
      <c r="E722" s="29" t="s">
        <v>209</v>
      </c>
      <c r="F722" s="60">
        <f>F723+F725</f>
        <v>19129.8</v>
      </c>
      <c r="G722" s="60">
        <f>G723+G725</f>
        <v>19129.8</v>
      </c>
      <c r="H722" s="60">
        <f>H723+H725</f>
        <v>14084</v>
      </c>
      <c r="I722" s="60">
        <f>I723+I725</f>
        <v>14084</v>
      </c>
      <c r="J722" s="240">
        <f t="shared" si="111"/>
        <v>73.623352047590672</v>
      </c>
      <c r="K722" s="240">
        <f t="shared" si="112"/>
        <v>100</v>
      </c>
    </row>
    <row r="723" spans="1:11" ht="26.25" x14ac:dyDescent="0.25">
      <c r="A723" s="6"/>
      <c r="B723" s="6"/>
      <c r="C723" s="6" t="s">
        <v>210</v>
      </c>
      <c r="D723" s="6"/>
      <c r="E723" s="8" t="s">
        <v>416</v>
      </c>
      <c r="F723" s="59">
        <f>F724</f>
        <v>18629.8</v>
      </c>
      <c r="G723" s="59">
        <f>G724</f>
        <v>18629.8</v>
      </c>
      <c r="H723" s="59">
        <f>H724</f>
        <v>13709</v>
      </c>
      <c r="I723" s="59">
        <f>I724</f>
        <v>13709</v>
      </c>
      <c r="J723" s="241">
        <f t="shared" si="111"/>
        <v>73.586404577612214</v>
      </c>
      <c r="K723" s="241">
        <f t="shared" si="112"/>
        <v>100</v>
      </c>
    </row>
    <row r="724" spans="1:11" ht="26.25" x14ac:dyDescent="0.25">
      <c r="A724" s="6"/>
      <c r="B724" s="6"/>
      <c r="C724" s="6"/>
      <c r="D724" s="6" t="s">
        <v>444</v>
      </c>
      <c r="E724" s="3" t="s">
        <v>445</v>
      </c>
      <c r="F724" s="59">
        <f>18743-113.2</f>
        <v>18629.8</v>
      </c>
      <c r="G724" s="59">
        <f>18743-113.2</f>
        <v>18629.8</v>
      </c>
      <c r="H724" s="59">
        <v>13709</v>
      </c>
      <c r="I724" s="59">
        <v>13709</v>
      </c>
      <c r="J724" s="241">
        <f t="shared" si="111"/>
        <v>73.586404577612214</v>
      </c>
      <c r="K724" s="241">
        <f t="shared" si="112"/>
        <v>100</v>
      </c>
    </row>
    <row r="725" spans="1:11" x14ac:dyDescent="0.25">
      <c r="A725" s="6"/>
      <c r="B725" s="6"/>
      <c r="C725" s="6" t="s">
        <v>211</v>
      </c>
      <c r="D725" s="6"/>
      <c r="E725" s="8" t="s">
        <v>212</v>
      </c>
      <c r="F725" s="59">
        <v>500</v>
      </c>
      <c r="G725" s="59">
        <v>500</v>
      </c>
      <c r="H725" s="59">
        <f>H726</f>
        <v>375</v>
      </c>
      <c r="I725" s="59">
        <f>I726</f>
        <v>375</v>
      </c>
      <c r="J725" s="241">
        <f t="shared" si="111"/>
        <v>75</v>
      </c>
      <c r="K725" s="241">
        <f t="shared" si="112"/>
        <v>100</v>
      </c>
    </row>
    <row r="726" spans="1:11" ht="26.25" x14ac:dyDescent="0.25">
      <c r="A726" s="6"/>
      <c r="B726" s="6"/>
      <c r="C726" s="6"/>
      <c r="D726" s="6" t="s">
        <v>444</v>
      </c>
      <c r="E726" s="3" t="s">
        <v>445</v>
      </c>
      <c r="F726" s="59">
        <v>500</v>
      </c>
      <c r="G726" s="59">
        <v>500</v>
      </c>
      <c r="H726" s="59">
        <v>375</v>
      </c>
      <c r="I726" s="59">
        <v>375</v>
      </c>
      <c r="J726" s="241">
        <f t="shared" si="111"/>
        <v>75</v>
      </c>
      <c r="K726" s="241">
        <f t="shared" si="112"/>
        <v>100</v>
      </c>
    </row>
    <row r="727" spans="1:11" ht="26.25" x14ac:dyDescent="0.25">
      <c r="A727" s="28"/>
      <c r="B727" s="28"/>
      <c r="C727" s="28" t="s">
        <v>213</v>
      </c>
      <c r="D727" s="28"/>
      <c r="E727" s="29" t="s">
        <v>214</v>
      </c>
      <c r="F727" s="60">
        <f t="shared" ref="F727:I728" si="115">F728</f>
        <v>1422</v>
      </c>
      <c r="G727" s="60">
        <f t="shared" si="115"/>
        <v>1422</v>
      </c>
      <c r="H727" s="60">
        <f t="shared" si="115"/>
        <v>1075</v>
      </c>
      <c r="I727" s="60">
        <f t="shared" si="115"/>
        <v>1075</v>
      </c>
      <c r="J727" s="240">
        <f t="shared" si="111"/>
        <v>75.59774964838256</v>
      </c>
      <c r="K727" s="240">
        <f t="shared" si="112"/>
        <v>100</v>
      </c>
    </row>
    <row r="728" spans="1:11" x14ac:dyDescent="0.25">
      <c r="A728" s="6"/>
      <c r="B728" s="6"/>
      <c r="C728" s="6" t="s">
        <v>215</v>
      </c>
      <c r="D728" s="6"/>
      <c r="E728" s="8" t="s">
        <v>417</v>
      </c>
      <c r="F728" s="59">
        <f t="shared" si="115"/>
        <v>1422</v>
      </c>
      <c r="G728" s="59">
        <f t="shared" si="115"/>
        <v>1422</v>
      </c>
      <c r="H728" s="59">
        <f t="shared" si="115"/>
        <v>1075</v>
      </c>
      <c r="I728" s="59">
        <f t="shared" si="115"/>
        <v>1075</v>
      </c>
      <c r="J728" s="241">
        <f t="shared" si="111"/>
        <v>75.59774964838256</v>
      </c>
      <c r="K728" s="241">
        <f t="shared" si="112"/>
        <v>100</v>
      </c>
    </row>
    <row r="729" spans="1:11" ht="26.25" x14ac:dyDescent="0.25">
      <c r="A729" s="6"/>
      <c r="B729" s="6"/>
      <c r="C729" s="6"/>
      <c r="D729" s="6" t="s">
        <v>444</v>
      </c>
      <c r="E729" s="3" t="s">
        <v>445</v>
      </c>
      <c r="F729" s="59">
        <f>1427.3-5.3</f>
        <v>1422</v>
      </c>
      <c r="G729" s="59">
        <f>1427.3-5.3</f>
        <v>1422</v>
      </c>
      <c r="H729" s="59">
        <v>1075</v>
      </c>
      <c r="I729" s="59">
        <v>1075</v>
      </c>
      <c r="J729" s="241">
        <f t="shared" si="111"/>
        <v>75.59774964838256</v>
      </c>
      <c r="K729" s="241">
        <f t="shared" si="112"/>
        <v>100</v>
      </c>
    </row>
    <row r="730" spans="1:11" s="44" customFormat="1" ht="39" x14ac:dyDescent="0.25">
      <c r="A730" s="28"/>
      <c r="B730" s="28"/>
      <c r="C730" s="28" t="s">
        <v>227</v>
      </c>
      <c r="D730" s="28"/>
      <c r="E730" s="42" t="s">
        <v>228</v>
      </c>
      <c r="F730" s="60">
        <f>F731</f>
        <v>2013.2</v>
      </c>
      <c r="G730" s="60">
        <f>G731+G735</f>
        <v>2013.2</v>
      </c>
      <c r="H730" s="60">
        <f t="shared" ref="H730:I730" si="116">H731+H735</f>
        <v>2013.2</v>
      </c>
      <c r="I730" s="60">
        <f t="shared" si="116"/>
        <v>2013.2</v>
      </c>
      <c r="J730" s="240">
        <f t="shared" si="111"/>
        <v>100</v>
      </c>
      <c r="K730" s="240">
        <f t="shared" si="112"/>
        <v>100</v>
      </c>
    </row>
    <row r="731" spans="1:11" x14ac:dyDescent="0.25">
      <c r="A731" s="6"/>
      <c r="B731" s="6"/>
      <c r="C731" s="6" t="s">
        <v>618</v>
      </c>
      <c r="D731" s="43"/>
      <c r="E731" s="1" t="s">
        <v>625</v>
      </c>
      <c r="F731" s="61">
        <f>F732</f>
        <v>2013.2</v>
      </c>
      <c r="G731" s="61">
        <v>0</v>
      </c>
      <c r="H731" s="61">
        <f t="shared" ref="H731:I731" si="117">H732</f>
        <v>0</v>
      </c>
      <c r="I731" s="61">
        <f t="shared" si="117"/>
        <v>0</v>
      </c>
      <c r="J731" s="259"/>
      <c r="K731" s="259"/>
    </row>
    <row r="732" spans="1:11" ht="26.25" x14ac:dyDescent="0.25">
      <c r="A732" s="6"/>
      <c r="B732" s="6"/>
      <c r="C732" s="6"/>
      <c r="D732" s="6" t="s">
        <v>444</v>
      </c>
      <c r="E732" s="3" t="s">
        <v>445</v>
      </c>
      <c r="F732" s="61">
        <f>F734+F733</f>
        <v>2013.2</v>
      </c>
      <c r="G732" s="61">
        <f t="shared" ref="G732:I732" si="118">G734+G733</f>
        <v>0</v>
      </c>
      <c r="H732" s="61">
        <f t="shared" si="118"/>
        <v>0</v>
      </c>
      <c r="I732" s="61">
        <f t="shared" si="118"/>
        <v>0</v>
      </c>
      <c r="J732" s="259"/>
      <c r="K732" s="259"/>
    </row>
    <row r="733" spans="1:11" x14ac:dyDescent="0.25">
      <c r="A733" s="77"/>
      <c r="B733" s="77"/>
      <c r="C733" s="10"/>
      <c r="D733" s="6"/>
      <c r="E733" s="1" t="s">
        <v>180</v>
      </c>
      <c r="F733" s="61">
        <v>1509.9</v>
      </c>
      <c r="G733" s="61">
        <v>0</v>
      </c>
      <c r="H733" s="61">
        <v>0</v>
      </c>
      <c r="I733" s="61">
        <v>0</v>
      </c>
      <c r="J733" s="259"/>
      <c r="K733" s="259"/>
    </row>
    <row r="734" spans="1:11" x14ac:dyDescent="0.25">
      <c r="A734" s="77"/>
      <c r="B734" s="77"/>
      <c r="C734" s="10"/>
      <c r="D734" s="6"/>
      <c r="E734" s="3" t="s">
        <v>145</v>
      </c>
      <c r="F734" s="61">
        <v>503.3</v>
      </c>
      <c r="G734" s="61">
        <v>0</v>
      </c>
      <c r="H734" s="61">
        <v>0</v>
      </c>
      <c r="I734" s="61">
        <v>0</v>
      </c>
      <c r="J734" s="259"/>
      <c r="K734" s="259"/>
    </row>
    <row r="735" spans="1:11" ht="25.5" x14ac:dyDescent="0.25">
      <c r="A735" s="6"/>
      <c r="B735" s="6"/>
      <c r="C735" s="6" t="s">
        <v>1092</v>
      </c>
      <c r="D735" s="15"/>
      <c r="E735" s="1" t="s">
        <v>1093</v>
      </c>
      <c r="F735" s="61">
        <f>F736</f>
        <v>0</v>
      </c>
      <c r="G735" s="61">
        <f>G736</f>
        <v>2013.2</v>
      </c>
      <c r="H735" s="61">
        <f t="shared" ref="H735:I735" si="119">H736</f>
        <v>2013.2</v>
      </c>
      <c r="I735" s="61">
        <f t="shared" si="119"/>
        <v>2013.2</v>
      </c>
      <c r="J735" s="259">
        <f t="shared" si="111"/>
        <v>100</v>
      </c>
      <c r="K735" s="259">
        <f t="shared" si="112"/>
        <v>100</v>
      </c>
    </row>
    <row r="736" spans="1:11" ht="26.25" x14ac:dyDescent="0.25">
      <c r="A736" s="6"/>
      <c r="B736" s="6"/>
      <c r="C736" s="6"/>
      <c r="D736" s="6" t="s">
        <v>444</v>
      </c>
      <c r="E736" s="3" t="s">
        <v>445</v>
      </c>
      <c r="F736" s="61">
        <v>0</v>
      </c>
      <c r="G736" s="61">
        <f>G737+G738</f>
        <v>2013.2</v>
      </c>
      <c r="H736" s="61">
        <f t="shared" ref="H736:I736" si="120">H737+H738</f>
        <v>2013.2</v>
      </c>
      <c r="I736" s="61">
        <f t="shared" si="120"/>
        <v>2013.2</v>
      </c>
      <c r="J736" s="259">
        <f t="shared" si="111"/>
        <v>100</v>
      </c>
      <c r="K736" s="259">
        <f t="shared" si="112"/>
        <v>100</v>
      </c>
    </row>
    <row r="737" spans="1:11" x14ac:dyDescent="0.25">
      <c r="A737" s="77"/>
      <c r="B737" s="77"/>
      <c r="C737" s="10"/>
      <c r="D737" s="6"/>
      <c r="E737" s="1" t="s">
        <v>180</v>
      </c>
      <c r="F737" s="61">
        <v>0</v>
      </c>
      <c r="G737" s="61">
        <v>1509.9</v>
      </c>
      <c r="H737" s="61">
        <v>1509.9</v>
      </c>
      <c r="I737" s="61">
        <v>1509.9</v>
      </c>
      <c r="J737" s="259">
        <f t="shared" si="111"/>
        <v>100</v>
      </c>
      <c r="K737" s="259">
        <f t="shared" si="112"/>
        <v>100</v>
      </c>
    </row>
    <row r="738" spans="1:11" x14ac:dyDescent="0.25">
      <c r="A738" s="77"/>
      <c r="B738" s="77"/>
      <c r="C738" s="10"/>
      <c r="D738" s="6"/>
      <c r="E738" s="3" t="s">
        <v>145</v>
      </c>
      <c r="F738" s="61">
        <v>0</v>
      </c>
      <c r="G738" s="61">
        <v>503.3</v>
      </c>
      <c r="H738" s="61">
        <v>503.3</v>
      </c>
      <c r="I738" s="61">
        <v>503.3</v>
      </c>
      <c r="J738" s="259">
        <f t="shared" si="111"/>
        <v>100</v>
      </c>
      <c r="K738" s="259">
        <f t="shared" si="112"/>
        <v>100</v>
      </c>
    </row>
    <row r="739" spans="1:11" x14ac:dyDescent="0.25">
      <c r="A739" s="131"/>
      <c r="B739" s="131"/>
      <c r="C739" s="12" t="s">
        <v>230</v>
      </c>
      <c r="D739" s="12"/>
      <c r="E739" s="13" t="s">
        <v>231</v>
      </c>
      <c r="F739" s="64">
        <f t="shared" ref="F739:I740" si="121">F740</f>
        <v>5.2630000000000003E-2</v>
      </c>
      <c r="G739" s="64">
        <f t="shared" si="121"/>
        <v>52.68421</v>
      </c>
      <c r="H739" s="64">
        <f t="shared" si="121"/>
        <v>52.68421</v>
      </c>
      <c r="I739" s="64">
        <f t="shared" si="121"/>
        <v>52.68421</v>
      </c>
      <c r="J739" s="260">
        <f t="shared" si="111"/>
        <v>100</v>
      </c>
      <c r="K739" s="260">
        <f t="shared" si="112"/>
        <v>100</v>
      </c>
    </row>
    <row r="740" spans="1:11" ht="25.5" x14ac:dyDescent="0.25">
      <c r="A740" s="77"/>
      <c r="B740" s="77"/>
      <c r="C740" s="14" t="s">
        <v>458</v>
      </c>
      <c r="D740" s="14"/>
      <c r="E740" s="7" t="s">
        <v>496</v>
      </c>
      <c r="F740" s="61">
        <f t="shared" si="121"/>
        <v>5.2630000000000003E-2</v>
      </c>
      <c r="G740" s="61">
        <f t="shared" si="121"/>
        <v>52.68421</v>
      </c>
      <c r="H740" s="61">
        <f t="shared" si="121"/>
        <v>52.68421</v>
      </c>
      <c r="I740" s="61">
        <f t="shared" si="121"/>
        <v>52.68421</v>
      </c>
      <c r="J740" s="259">
        <f t="shared" si="111"/>
        <v>100</v>
      </c>
      <c r="K740" s="259">
        <f t="shared" si="112"/>
        <v>100</v>
      </c>
    </row>
    <row r="741" spans="1:11" ht="25.5" x14ac:dyDescent="0.25">
      <c r="A741" s="77"/>
      <c r="B741" s="77"/>
      <c r="C741" s="15"/>
      <c r="D741" s="14" t="s">
        <v>444</v>
      </c>
      <c r="E741" s="1" t="s">
        <v>445</v>
      </c>
      <c r="F741" s="61">
        <f>F744</f>
        <v>5.2630000000000003E-2</v>
      </c>
      <c r="G741" s="61">
        <f>G744+G743+G742</f>
        <v>52.68421</v>
      </c>
      <c r="H741" s="61">
        <f>H744+H743+H742</f>
        <v>52.68421</v>
      </c>
      <c r="I741" s="61">
        <f>I744+I743+I742</f>
        <v>52.68421</v>
      </c>
      <c r="J741" s="259">
        <f t="shared" si="111"/>
        <v>100</v>
      </c>
      <c r="K741" s="259">
        <f t="shared" si="112"/>
        <v>100</v>
      </c>
    </row>
    <row r="742" spans="1:11" x14ac:dyDescent="0.25">
      <c r="A742" s="77"/>
      <c r="B742" s="77"/>
      <c r="C742" s="15"/>
      <c r="D742" s="14"/>
      <c r="E742" s="1" t="s">
        <v>182</v>
      </c>
      <c r="F742" s="61">
        <v>0</v>
      </c>
      <c r="G742" s="61">
        <v>50</v>
      </c>
      <c r="H742" s="61">
        <v>50</v>
      </c>
      <c r="I742" s="61">
        <v>50</v>
      </c>
      <c r="J742" s="259">
        <f t="shared" si="111"/>
        <v>100</v>
      </c>
      <c r="K742" s="259">
        <f t="shared" si="112"/>
        <v>100</v>
      </c>
    </row>
    <row r="743" spans="1:11" x14ac:dyDescent="0.25">
      <c r="A743" s="77"/>
      <c r="B743" s="77"/>
      <c r="C743" s="15"/>
      <c r="D743" s="14"/>
      <c r="E743" s="1" t="s">
        <v>180</v>
      </c>
      <c r="F743" s="61">
        <v>0</v>
      </c>
      <c r="G743" s="61">
        <v>2.63158</v>
      </c>
      <c r="H743" s="61">
        <v>2.63158</v>
      </c>
      <c r="I743" s="61">
        <v>2.63158</v>
      </c>
      <c r="J743" s="259">
        <f t="shared" si="111"/>
        <v>100</v>
      </c>
      <c r="K743" s="259">
        <f t="shared" si="112"/>
        <v>100</v>
      </c>
    </row>
    <row r="744" spans="1:11" x14ac:dyDescent="0.25">
      <c r="A744" s="77"/>
      <c r="B744" s="77"/>
      <c r="C744" s="15"/>
      <c r="D744" s="14"/>
      <c r="E744" s="3" t="s">
        <v>145</v>
      </c>
      <c r="F744" s="61">
        <v>5.2630000000000003E-2</v>
      </c>
      <c r="G744" s="61">
        <v>5.2630000000000003E-2</v>
      </c>
      <c r="H744" s="61">
        <v>5.2630000000000003E-2</v>
      </c>
      <c r="I744" s="61">
        <v>5.2630000000000003E-2</v>
      </c>
      <c r="J744" s="259">
        <f t="shared" si="111"/>
        <v>100</v>
      </c>
      <c r="K744" s="259">
        <f t="shared" si="112"/>
        <v>100</v>
      </c>
    </row>
    <row r="745" spans="1:11" x14ac:dyDescent="0.25">
      <c r="A745" s="57"/>
      <c r="B745" s="15" t="s">
        <v>595</v>
      </c>
      <c r="C745" s="87"/>
      <c r="D745" s="86"/>
      <c r="E745" s="81" t="s">
        <v>596</v>
      </c>
      <c r="F745" s="132">
        <f>F746</f>
        <v>5051.3999999999996</v>
      </c>
      <c r="G745" s="132">
        <f>G746</f>
        <v>5051.3999999999996</v>
      </c>
      <c r="H745" s="132">
        <f>H746</f>
        <v>3754.5</v>
      </c>
      <c r="I745" s="132">
        <f>I746</f>
        <v>3706.1654799999997</v>
      </c>
      <c r="J745" s="261">
        <f t="shared" si="111"/>
        <v>73.369075503820724</v>
      </c>
      <c r="K745" s="261">
        <f t="shared" si="112"/>
        <v>98.712624317485677</v>
      </c>
    </row>
    <row r="746" spans="1:11" x14ac:dyDescent="0.25">
      <c r="A746" s="57"/>
      <c r="B746" s="15"/>
      <c r="C746" s="87" t="s">
        <v>3</v>
      </c>
      <c r="D746" s="86"/>
      <c r="E746" s="102" t="s">
        <v>4</v>
      </c>
      <c r="F746" s="132">
        <f>F747+F753</f>
        <v>5051.3999999999996</v>
      </c>
      <c r="G746" s="132">
        <f>G747+G753</f>
        <v>5051.3999999999996</v>
      </c>
      <c r="H746" s="132">
        <f>H747+H753</f>
        <v>3754.5</v>
      </c>
      <c r="I746" s="132">
        <f>I747+I753</f>
        <v>3706.1654799999997</v>
      </c>
      <c r="J746" s="261">
        <f t="shared" si="111"/>
        <v>73.369075503820724</v>
      </c>
      <c r="K746" s="261">
        <f t="shared" si="112"/>
        <v>98.712624317485677</v>
      </c>
    </row>
    <row r="747" spans="1:11" ht="25.5" x14ac:dyDescent="0.25">
      <c r="A747" s="133"/>
      <c r="B747" s="90"/>
      <c r="C747" s="91" t="s">
        <v>5</v>
      </c>
      <c r="D747" s="90"/>
      <c r="E747" s="92" t="s">
        <v>6</v>
      </c>
      <c r="F747" s="93">
        <f t="shared" ref="F747:I749" si="122">F748</f>
        <v>3490.9</v>
      </c>
      <c r="G747" s="93">
        <f t="shared" si="122"/>
        <v>3490.9</v>
      </c>
      <c r="H747" s="93">
        <f t="shared" si="122"/>
        <v>2350</v>
      </c>
      <c r="I747" s="93">
        <f t="shared" si="122"/>
        <v>2306.0637999999999</v>
      </c>
      <c r="J747" s="238">
        <f t="shared" si="111"/>
        <v>66.05929130023776</v>
      </c>
      <c r="K747" s="238">
        <f t="shared" si="112"/>
        <v>98.130374468085108</v>
      </c>
    </row>
    <row r="748" spans="1:11" ht="39" x14ac:dyDescent="0.25">
      <c r="A748" s="26"/>
      <c r="B748" s="26"/>
      <c r="C748" s="26" t="s">
        <v>18</v>
      </c>
      <c r="D748" s="26"/>
      <c r="E748" s="27" t="s">
        <v>597</v>
      </c>
      <c r="F748" s="63">
        <f t="shared" si="122"/>
        <v>3490.9</v>
      </c>
      <c r="G748" s="63">
        <f t="shared" si="122"/>
        <v>3490.9</v>
      </c>
      <c r="H748" s="63">
        <f t="shared" si="122"/>
        <v>2350</v>
      </c>
      <c r="I748" s="63">
        <f t="shared" si="122"/>
        <v>2306.0637999999999</v>
      </c>
      <c r="J748" s="239">
        <f t="shared" si="111"/>
        <v>66.05929130023776</v>
      </c>
      <c r="K748" s="239">
        <f t="shared" si="112"/>
        <v>98.130374468085108</v>
      </c>
    </row>
    <row r="749" spans="1:11" ht="39" x14ac:dyDescent="0.25">
      <c r="A749" s="28"/>
      <c r="B749" s="28"/>
      <c r="C749" s="28" t="s">
        <v>20</v>
      </c>
      <c r="D749" s="31"/>
      <c r="E749" s="29" t="s">
        <v>21</v>
      </c>
      <c r="F749" s="60">
        <f t="shared" si="122"/>
        <v>3490.9</v>
      </c>
      <c r="G749" s="60">
        <f t="shared" si="122"/>
        <v>3490.9</v>
      </c>
      <c r="H749" s="60">
        <f t="shared" si="122"/>
        <v>2350</v>
      </c>
      <c r="I749" s="60">
        <f t="shared" si="122"/>
        <v>2306.0637999999999</v>
      </c>
      <c r="J749" s="240">
        <f t="shared" si="111"/>
        <v>66.05929130023776</v>
      </c>
      <c r="K749" s="240">
        <f t="shared" si="112"/>
        <v>98.130374468085108</v>
      </c>
    </row>
    <row r="750" spans="1:11" ht="25.5" x14ac:dyDescent="0.25">
      <c r="A750" s="57"/>
      <c r="B750" s="14"/>
      <c r="C750" s="101" t="s">
        <v>24</v>
      </c>
      <c r="D750" s="14"/>
      <c r="E750" s="1" t="s">
        <v>25</v>
      </c>
      <c r="F750" s="61">
        <f>F751+F752</f>
        <v>3490.9</v>
      </c>
      <c r="G750" s="61">
        <f>G751+G752</f>
        <v>3490.9</v>
      </c>
      <c r="H750" s="61">
        <f>H751+H752</f>
        <v>2350</v>
      </c>
      <c r="I750" s="61">
        <f>I751+I752</f>
        <v>2306.0637999999999</v>
      </c>
      <c r="J750" s="259">
        <f t="shared" si="111"/>
        <v>66.05929130023776</v>
      </c>
      <c r="K750" s="259">
        <f t="shared" si="112"/>
        <v>98.130374468085108</v>
      </c>
    </row>
    <row r="751" spans="1:11" ht="39" x14ac:dyDescent="0.25">
      <c r="A751" s="57"/>
      <c r="B751" s="14"/>
      <c r="C751" s="101"/>
      <c r="D751" s="14" t="s">
        <v>379</v>
      </c>
      <c r="E751" s="3" t="s">
        <v>380</v>
      </c>
      <c r="F751" s="61">
        <v>3374.4</v>
      </c>
      <c r="G751" s="61">
        <v>3374.4</v>
      </c>
      <c r="H751" s="61">
        <v>2300</v>
      </c>
      <c r="I751" s="61">
        <v>2260.6119199999998</v>
      </c>
      <c r="J751" s="259">
        <f t="shared" si="111"/>
        <v>66.993003793266951</v>
      </c>
      <c r="K751" s="259">
        <f t="shared" si="112"/>
        <v>98.287474782608683</v>
      </c>
    </row>
    <row r="752" spans="1:11" x14ac:dyDescent="0.25">
      <c r="A752" s="57"/>
      <c r="B752" s="14"/>
      <c r="C752" s="101"/>
      <c r="D752" s="14" t="s">
        <v>269</v>
      </c>
      <c r="E752" s="7" t="s">
        <v>270</v>
      </c>
      <c r="F752" s="59">
        <v>116.5</v>
      </c>
      <c r="G752" s="59">
        <v>116.5</v>
      </c>
      <c r="H752" s="59">
        <v>50</v>
      </c>
      <c r="I752" s="59">
        <v>45.451880000000003</v>
      </c>
      <c r="J752" s="241">
        <f t="shared" si="111"/>
        <v>39.014489270386271</v>
      </c>
      <c r="K752" s="241">
        <f t="shared" si="112"/>
        <v>90.903760000000005</v>
      </c>
    </row>
    <row r="753" spans="1:11" ht="25.5" x14ac:dyDescent="0.25">
      <c r="A753" s="89"/>
      <c r="B753" s="90"/>
      <c r="C753" s="91" t="s">
        <v>201</v>
      </c>
      <c r="D753" s="90"/>
      <c r="E753" s="92" t="s">
        <v>202</v>
      </c>
      <c r="F753" s="93">
        <f>F754</f>
        <v>1560.5</v>
      </c>
      <c r="G753" s="93">
        <f>G754</f>
        <v>1560.5</v>
      </c>
      <c r="H753" s="93">
        <f>H754</f>
        <v>1404.5</v>
      </c>
      <c r="I753" s="93">
        <f>I754</f>
        <v>1400.10168</v>
      </c>
      <c r="J753" s="238">
        <f t="shared" si="111"/>
        <v>89.721350849086832</v>
      </c>
      <c r="K753" s="238">
        <f t="shared" si="112"/>
        <v>99.686840868636523</v>
      </c>
    </row>
    <row r="754" spans="1:11" ht="26.25" x14ac:dyDescent="0.25">
      <c r="A754" s="26"/>
      <c r="B754" s="26"/>
      <c r="C754" s="26" t="s">
        <v>203</v>
      </c>
      <c r="D754" s="26"/>
      <c r="E754" s="27" t="s">
        <v>204</v>
      </c>
      <c r="F754" s="63">
        <f>F755+F760</f>
        <v>1560.5</v>
      </c>
      <c r="G754" s="63">
        <f>G755+G760</f>
        <v>1560.5</v>
      </c>
      <c r="H754" s="63">
        <f>H755+H760</f>
        <v>1404.5</v>
      </c>
      <c r="I754" s="63">
        <f>I755+I760</f>
        <v>1400.10168</v>
      </c>
      <c r="J754" s="239">
        <f t="shared" si="111"/>
        <v>89.721350849086832</v>
      </c>
      <c r="K754" s="239">
        <f t="shared" si="112"/>
        <v>99.686840868636523</v>
      </c>
    </row>
    <row r="755" spans="1:11" ht="26.25" x14ac:dyDescent="0.25">
      <c r="A755" s="28"/>
      <c r="B755" s="28"/>
      <c r="C755" s="28" t="s">
        <v>219</v>
      </c>
      <c r="D755" s="31"/>
      <c r="E755" s="29" t="s">
        <v>220</v>
      </c>
      <c r="F755" s="60">
        <f>F756+F758</f>
        <v>1510.5</v>
      </c>
      <c r="G755" s="60">
        <f>G756+G758</f>
        <v>1510.5</v>
      </c>
      <c r="H755" s="60">
        <f>H756+H758</f>
        <v>1354.5</v>
      </c>
      <c r="I755" s="60">
        <f>I756+I758</f>
        <v>1350.10168</v>
      </c>
      <c r="J755" s="240">
        <f t="shared" si="111"/>
        <v>89.381110890433632</v>
      </c>
      <c r="K755" s="240">
        <f t="shared" si="112"/>
        <v>99.675280915466956</v>
      </c>
    </row>
    <row r="756" spans="1:11" ht="51.75" x14ac:dyDescent="0.25">
      <c r="A756" s="6"/>
      <c r="B756" s="6"/>
      <c r="C756" s="6" t="s">
        <v>221</v>
      </c>
      <c r="D756" s="6"/>
      <c r="E756" s="3" t="s">
        <v>598</v>
      </c>
      <c r="F756" s="59">
        <f>F757</f>
        <v>950</v>
      </c>
      <c r="G756" s="59">
        <f>G757</f>
        <v>950</v>
      </c>
      <c r="H756" s="59">
        <f>H757</f>
        <v>830</v>
      </c>
      <c r="I756" s="59">
        <f>I757</f>
        <v>825.60167999999999</v>
      </c>
      <c r="J756" s="241">
        <f t="shared" si="111"/>
        <v>86.905439999999999</v>
      </c>
      <c r="K756" s="241">
        <f t="shared" si="112"/>
        <v>99.470081927710837</v>
      </c>
    </row>
    <row r="757" spans="1:11" ht="26.25" x14ac:dyDescent="0.25">
      <c r="A757" s="6"/>
      <c r="B757" s="6"/>
      <c r="C757" s="6"/>
      <c r="D757" s="6" t="s">
        <v>444</v>
      </c>
      <c r="E757" s="3" t="s">
        <v>445</v>
      </c>
      <c r="F757" s="59">
        <v>950</v>
      </c>
      <c r="G757" s="59">
        <v>950</v>
      </c>
      <c r="H757" s="59">
        <v>830</v>
      </c>
      <c r="I757" s="59">
        <v>825.60167999999999</v>
      </c>
      <c r="J757" s="241">
        <f t="shared" si="111"/>
        <v>86.905439999999999</v>
      </c>
      <c r="K757" s="241">
        <f t="shared" si="112"/>
        <v>99.470081927710837</v>
      </c>
    </row>
    <row r="758" spans="1:11" ht="51.75" x14ac:dyDescent="0.25">
      <c r="A758" s="6"/>
      <c r="B758" s="6"/>
      <c r="C758" s="6" t="s">
        <v>222</v>
      </c>
      <c r="D758" s="6"/>
      <c r="E758" s="3" t="s">
        <v>223</v>
      </c>
      <c r="F758" s="59">
        <f>F759</f>
        <v>560.5</v>
      </c>
      <c r="G758" s="59">
        <f>G759</f>
        <v>560.5</v>
      </c>
      <c r="H758" s="59">
        <f>H759</f>
        <v>524.5</v>
      </c>
      <c r="I758" s="59">
        <f>I759</f>
        <v>524.5</v>
      </c>
      <c r="J758" s="241">
        <f t="shared" si="111"/>
        <v>93.577163247100799</v>
      </c>
      <c r="K758" s="241">
        <f t="shared" si="112"/>
        <v>100</v>
      </c>
    </row>
    <row r="759" spans="1:11" s="44" customFormat="1" ht="26.25" x14ac:dyDescent="0.25">
      <c r="A759" s="6"/>
      <c r="B759" s="6"/>
      <c r="C759" s="6"/>
      <c r="D759" s="6" t="s">
        <v>444</v>
      </c>
      <c r="E759" s="3" t="s">
        <v>445</v>
      </c>
      <c r="F759" s="59">
        <f>590-29.5</f>
        <v>560.5</v>
      </c>
      <c r="G759" s="59">
        <f>590-29.5</f>
        <v>560.5</v>
      </c>
      <c r="H759" s="59">
        <v>524.5</v>
      </c>
      <c r="I759" s="59">
        <v>524.5</v>
      </c>
      <c r="J759" s="241">
        <f t="shared" si="111"/>
        <v>93.577163247100799</v>
      </c>
      <c r="K759" s="241">
        <f t="shared" si="112"/>
        <v>100</v>
      </c>
    </row>
    <row r="760" spans="1:11" x14ac:dyDescent="0.25">
      <c r="A760" s="28"/>
      <c r="B760" s="28"/>
      <c r="C760" s="28" t="s">
        <v>224</v>
      </c>
      <c r="D760" s="31"/>
      <c r="E760" s="29" t="s">
        <v>225</v>
      </c>
      <c r="F760" s="60">
        <f>F761</f>
        <v>50</v>
      </c>
      <c r="G760" s="60">
        <f t="shared" ref="G760:I761" si="123">G761</f>
        <v>50</v>
      </c>
      <c r="H760" s="60">
        <f t="shared" si="123"/>
        <v>50</v>
      </c>
      <c r="I760" s="60">
        <f t="shared" si="123"/>
        <v>50</v>
      </c>
      <c r="J760" s="240">
        <f t="shared" si="111"/>
        <v>100</v>
      </c>
      <c r="K760" s="240">
        <f t="shared" si="112"/>
        <v>100</v>
      </c>
    </row>
    <row r="761" spans="1:11" x14ac:dyDescent="0.25">
      <c r="A761" s="6"/>
      <c r="B761" s="6"/>
      <c r="C761" s="6" t="s">
        <v>226</v>
      </c>
      <c r="D761" s="6"/>
      <c r="E761" s="3" t="s">
        <v>624</v>
      </c>
      <c r="F761" s="59">
        <f>F762</f>
        <v>50</v>
      </c>
      <c r="G761" s="59">
        <f t="shared" si="123"/>
        <v>50</v>
      </c>
      <c r="H761" s="59">
        <f t="shared" si="123"/>
        <v>50</v>
      </c>
      <c r="I761" s="59">
        <f t="shared" si="123"/>
        <v>50</v>
      </c>
      <c r="J761" s="241">
        <f t="shared" si="111"/>
        <v>100</v>
      </c>
      <c r="K761" s="241">
        <f t="shared" si="112"/>
        <v>100</v>
      </c>
    </row>
    <row r="762" spans="1:11" ht="26.25" x14ac:dyDescent="0.25">
      <c r="A762" s="6"/>
      <c r="B762" s="6"/>
      <c r="C762" s="6"/>
      <c r="D762" s="6" t="s">
        <v>444</v>
      </c>
      <c r="E762" s="3" t="s">
        <v>445</v>
      </c>
      <c r="F762" s="59">
        <v>50</v>
      </c>
      <c r="G762" s="59">
        <v>50</v>
      </c>
      <c r="H762" s="59">
        <v>50</v>
      </c>
      <c r="I762" s="59">
        <v>50</v>
      </c>
      <c r="J762" s="241">
        <f t="shared" si="111"/>
        <v>100</v>
      </c>
      <c r="K762" s="241">
        <f t="shared" si="112"/>
        <v>100</v>
      </c>
    </row>
    <row r="763" spans="1:11" x14ac:dyDescent="0.25">
      <c r="A763" s="57"/>
      <c r="B763" s="15">
        <v>1000</v>
      </c>
      <c r="C763" s="87"/>
      <c r="D763" s="86"/>
      <c r="E763" s="81" t="s">
        <v>572</v>
      </c>
      <c r="F763" s="62">
        <f t="shared" ref="F763:I768" si="124">F764</f>
        <v>317.58704</v>
      </c>
      <c r="G763" s="62">
        <f t="shared" si="124"/>
        <v>338.87563999999998</v>
      </c>
      <c r="H763" s="62">
        <f t="shared" si="124"/>
        <v>245</v>
      </c>
      <c r="I763" s="62">
        <f t="shared" si="124"/>
        <v>240</v>
      </c>
      <c r="J763" s="242">
        <f t="shared" si="111"/>
        <v>70.822440940281226</v>
      </c>
      <c r="K763" s="242">
        <f t="shared" si="112"/>
        <v>97.959183673469383</v>
      </c>
    </row>
    <row r="764" spans="1:11" x14ac:dyDescent="0.25">
      <c r="A764" s="86"/>
      <c r="B764" s="15">
        <v>1003</v>
      </c>
      <c r="C764" s="87"/>
      <c r="D764" s="86"/>
      <c r="E764" s="81" t="s">
        <v>576</v>
      </c>
      <c r="F764" s="62">
        <f t="shared" si="124"/>
        <v>317.58704</v>
      </c>
      <c r="G764" s="62">
        <f t="shared" si="124"/>
        <v>338.87563999999998</v>
      </c>
      <c r="H764" s="62">
        <f t="shared" si="124"/>
        <v>245</v>
      </c>
      <c r="I764" s="62">
        <f t="shared" si="124"/>
        <v>240</v>
      </c>
      <c r="J764" s="242">
        <f t="shared" si="111"/>
        <v>70.822440940281226</v>
      </c>
      <c r="K764" s="242">
        <f t="shared" si="112"/>
        <v>97.959183673469383</v>
      </c>
    </row>
    <row r="765" spans="1:11" x14ac:dyDescent="0.25">
      <c r="A765" s="129"/>
      <c r="B765" s="15"/>
      <c r="C765" s="87" t="s">
        <v>3</v>
      </c>
      <c r="D765" s="86"/>
      <c r="E765" s="102" t="s">
        <v>4</v>
      </c>
      <c r="F765" s="62">
        <f t="shared" si="124"/>
        <v>317.58704</v>
      </c>
      <c r="G765" s="62">
        <f t="shared" si="124"/>
        <v>338.87563999999998</v>
      </c>
      <c r="H765" s="62">
        <f t="shared" si="124"/>
        <v>245</v>
      </c>
      <c r="I765" s="62">
        <f t="shared" si="124"/>
        <v>240</v>
      </c>
      <c r="J765" s="242">
        <f t="shared" si="111"/>
        <v>70.822440940281226</v>
      </c>
      <c r="K765" s="242">
        <f t="shared" si="112"/>
        <v>97.959183673469383</v>
      </c>
    </row>
    <row r="766" spans="1:11" ht="25.5" x14ac:dyDescent="0.25">
      <c r="A766" s="89"/>
      <c r="B766" s="90"/>
      <c r="C766" s="91" t="s">
        <v>55</v>
      </c>
      <c r="D766" s="90"/>
      <c r="E766" s="92" t="s">
        <v>56</v>
      </c>
      <c r="F766" s="93">
        <f t="shared" si="124"/>
        <v>317.58704</v>
      </c>
      <c r="G766" s="93">
        <f t="shared" si="124"/>
        <v>338.87563999999998</v>
      </c>
      <c r="H766" s="93">
        <f t="shared" si="124"/>
        <v>245</v>
      </c>
      <c r="I766" s="93">
        <f t="shared" si="124"/>
        <v>240</v>
      </c>
      <c r="J766" s="238">
        <f t="shared" si="111"/>
        <v>70.822440940281226</v>
      </c>
      <c r="K766" s="238">
        <f t="shared" si="112"/>
        <v>97.959183673469383</v>
      </c>
    </row>
    <row r="767" spans="1:11" x14ac:dyDescent="0.25">
      <c r="A767" s="26"/>
      <c r="B767" s="26"/>
      <c r="C767" s="26" t="s">
        <v>127</v>
      </c>
      <c r="D767" s="26"/>
      <c r="E767" s="27" t="s">
        <v>128</v>
      </c>
      <c r="F767" s="63">
        <f t="shared" si="124"/>
        <v>317.58704</v>
      </c>
      <c r="G767" s="63">
        <f t="shared" si="124"/>
        <v>338.87563999999998</v>
      </c>
      <c r="H767" s="63">
        <f t="shared" si="124"/>
        <v>245</v>
      </c>
      <c r="I767" s="63">
        <f t="shared" si="124"/>
        <v>240</v>
      </c>
      <c r="J767" s="239">
        <f t="shared" si="111"/>
        <v>70.822440940281226</v>
      </c>
      <c r="K767" s="239">
        <f t="shared" si="112"/>
        <v>97.959183673469383</v>
      </c>
    </row>
    <row r="768" spans="1:11" ht="26.25" x14ac:dyDescent="0.25">
      <c r="A768" s="28"/>
      <c r="B768" s="28"/>
      <c r="C768" s="28" t="s">
        <v>135</v>
      </c>
      <c r="D768" s="31"/>
      <c r="E768" s="29" t="s">
        <v>136</v>
      </c>
      <c r="F768" s="60">
        <f t="shared" si="124"/>
        <v>317.58704</v>
      </c>
      <c r="G768" s="60">
        <f>G769+G772</f>
        <v>338.87563999999998</v>
      </c>
      <c r="H768" s="60">
        <f t="shared" si="124"/>
        <v>245</v>
      </c>
      <c r="I768" s="60">
        <f t="shared" si="124"/>
        <v>240</v>
      </c>
      <c r="J768" s="240">
        <f t="shared" si="111"/>
        <v>70.822440940281226</v>
      </c>
      <c r="K768" s="240">
        <f t="shared" si="112"/>
        <v>97.959183673469383</v>
      </c>
    </row>
    <row r="769" spans="1:11" ht="51" x14ac:dyDescent="0.25">
      <c r="A769" s="129"/>
      <c r="B769" s="14"/>
      <c r="C769" s="101" t="s">
        <v>139</v>
      </c>
      <c r="D769" s="14"/>
      <c r="E769" s="1" t="s">
        <v>599</v>
      </c>
      <c r="F769" s="59">
        <f>F771</f>
        <v>317.58704</v>
      </c>
      <c r="G769" s="59">
        <f>G771+G770</f>
        <v>317.58763999999996</v>
      </c>
      <c r="H769" s="59">
        <f t="shared" ref="H769:I769" si="125">H771+H770</f>
        <v>245</v>
      </c>
      <c r="I769" s="59">
        <f t="shared" si="125"/>
        <v>240</v>
      </c>
      <c r="J769" s="241">
        <f t="shared" si="111"/>
        <v>75.569691566082369</v>
      </c>
      <c r="K769" s="241">
        <f t="shared" si="112"/>
        <v>97.959183673469383</v>
      </c>
    </row>
    <row r="770" spans="1:11" x14ac:dyDescent="0.25">
      <c r="A770" s="129"/>
      <c r="B770" s="14"/>
      <c r="C770" s="101"/>
      <c r="D770" s="6" t="s">
        <v>403</v>
      </c>
      <c r="E770" s="3" t="s">
        <v>404</v>
      </c>
      <c r="F770" s="59"/>
      <c r="G770" s="59">
        <v>11.013489999999999</v>
      </c>
      <c r="H770" s="59">
        <v>5</v>
      </c>
      <c r="I770" s="59">
        <v>0</v>
      </c>
      <c r="J770" s="241">
        <f t="shared" si="111"/>
        <v>0</v>
      </c>
      <c r="K770" s="241">
        <f t="shared" si="112"/>
        <v>0</v>
      </c>
    </row>
    <row r="771" spans="1:11" ht="25.5" x14ac:dyDescent="0.25">
      <c r="A771" s="129"/>
      <c r="B771" s="14"/>
      <c r="C771" s="101"/>
      <c r="D771" s="14" t="s">
        <v>444</v>
      </c>
      <c r="E771" s="7" t="s">
        <v>445</v>
      </c>
      <c r="F771" s="59">
        <v>317.58704</v>
      </c>
      <c r="G771" s="59">
        <v>306.57414999999997</v>
      </c>
      <c r="H771" s="59">
        <v>240</v>
      </c>
      <c r="I771" s="59">
        <v>240</v>
      </c>
      <c r="J771" s="241">
        <f t="shared" si="111"/>
        <v>78.284486803600373</v>
      </c>
      <c r="K771" s="241">
        <f t="shared" si="112"/>
        <v>100</v>
      </c>
    </row>
    <row r="772" spans="1:11" ht="26.25" x14ac:dyDescent="0.25">
      <c r="A772" s="77"/>
      <c r="B772" s="77"/>
      <c r="C772" s="6" t="s">
        <v>1140</v>
      </c>
      <c r="D772" s="6"/>
      <c r="E772" s="3" t="s">
        <v>1141</v>
      </c>
      <c r="F772" s="59">
        <v>0</v>
      </c>
      <c r="G772" s="59">
        <f>G773</f>
        <v>21.288</v>
      </c>
      <c r="H772" s="59">
        <v>0</v>
      </c>
      <c r="I772" s="59">
        <v>0</v>
      </c>
      <c r="J772" s="241">
        <f t="shared" si="111"/>
        <v>0</v>
      </c>
      <c r="K772" s="241"/>
    </row>
    <row r="773" spans="1:11" x14ac:dyDescent="0.25">
      <c r="A773" s="77"/>
      <c r="B773" s="77"/>
      <c r="C773" s="6"/>
      <c r="D773" s="14" t="s">
        <v>269</v>
      </c>
      <c r="E773" s="7" t="s">
        <v>270</v>
      </c>
      <c r="F773" s="59">
        <v>0</v>
      </c>
      <c r="G773" s="59">
        <f>G774+G775</f>
        <v>21.288</v>
      </c>
      <c r="H773" s="59">
        <v>0</v>
      </c>
      <c r="I773" s="59">
        <v>0</v>
      </c>
      <c r="J773" s="241">
        <f t="shared" si="111"/>
        <v>0</v>
      </c>
      <c r="K773" s="241"/>
    </row>
    <row r="774" spans="1:11" x14ac:dyDescent="0.25">
      <c r="A774" s="77"/>
      <c r="B774" s="77"/>
      <c r="C774" s="6"/>
      <c r="D774" s="6"/>
      <c r="E774" s="3" t="s">
        <v>147</v>
      </c>
      <c r="F774" s="59">
        <v>0</v>
      </c>
      <c r="G774" s="59">
        <v>11.428000000000001</v>
      </c>
      <c r="H774" s="59">
        <v>0</v>
      </c>
      <c r="I774" s="59">
        <v>0</v>
      </c>
      <c r="J774" s="241">
        <f t="shared" si="111"/>
        <v>0</v>
      </c>
      <c r="K774" s="241"/>
    </row>
    <row r="775" spans="1:11" x14ac:dyDescent="0.25">
      <c r="A775" s="77"/>
      <c r="B775" s="77"/>
      <c r="C775" s="6"/>
      <c r="D775" s="6"/>
      <c r="E775" s="3" t="s">
        <v>101</v>
      </c>
      <c r="F775" s="59">
        <v>0</v>
      </c>
      <c r="G775" s="59">
        <v>9.86</v>
      </c>
      <c r="H775" s="59">
        <v>0</v>
      </c>
      <c r="I775" s="59">
        <v>0</v>
      </c>
      <c r="J775" s="241">
        <f t="shared" ref="J775:J833" si="126">I775/G775*100</f>
        <v>0</v>
      </c>
      <c r="K775" s="241"/>
    </row>
    <row r="776" spans="1:11" x14ac:dyDescent="0.25">
      <c r="A776" s="129"/>
      <c r="B776" s="15">
        <v>1100</v>
      </c>
      <c r="C776" s="87"/>
      <c r="D776" s="86"/>
      <c r="E776" s="81" t="s">
        <v>590</v>
      </c>
      <c r="F776" s="62">
        <f t="shared" ref="F776:I781" si="127">F777</f>
        <v>66</v>
      </c>
      <c r="G776" s="62">
        <f t="shared" si="127"/>
        <v>66</v>
      </c>
      <c r="H776" s="62">
        <f t="shared" si="127"/>
        <v>66</v>
      </c>
      <c r="I776" s="62">
        <f t="shared" si="127"/>
        <v>66</v>
      </c>
      <c r="J776" s="242">
        <f t="shared" si="126"/>
        <v>100</v>
      </c>
      <c r="K776" s="242">
        <f t="shared" ref="K776:K833" si="128">I776/H776*100</f>
        <v>100</v>
      </c>
    </row>
    <row r="777" spans="1:11" x14ac:dyDescent="0.25">
      <c r="A777" s="129"/>
      <c r="B777" s="15" t="s">
        <v>591</v>
      </c>
      <c r="C777" s="87"/>
      <c r="D777" s="15"/>
      <c r="E777" s="102" t="s">
        <v>592</v>
      </c>
      <c r="F777" s="62">
        <f t="shared" si="127"/>
        <v>66</v>
      </c>
      <c r="G777" s="62">
        <f t="shared" si="127"/>
        <v>66</v>
      </c>
      <c r="H777" s="62">
        <f t="shared" si="127"/>
        <v>66</v>
      </c>
      <c r="I777" s="62">
        <f t="shared" si="127"/>
        <v>66</v>
      </c>
      <c r="J777" s="242">
        <f t="shared" si="126"/>
        <v>100</v>
      </c>
      <c r="K777" s="242">
        <f t="shared" si="128"/>
        <v>100</v>
      </c>
    </row>
    <row r="778" spans="1:11" x14ac:dyDescent="0.25">
      <c r="A778" s="129"/>
      <c r="B778" s="15"/>
      <c r="C778" s="87" t="s">
        <v>3</v>
      </c>
      <c r="D778" s="15"/>
      <c r="E778" s="102" t="s">
        <v>4</v>
      </c>
      <c r="F778" s="62">
        <f t="shared" si="127"/>
        <v>66</v>
      </c>
      <c r="G778" s="62">
        <f t="shared" si="127"/>
        <v>66</v>
      </c>
      <c r="H778" s="62">
        <f t="shared" si="127"/>
        <v>66</v>
      </c>
      <c r="I778" s="62">
        <f t="shared" si="127"/>
        <v>66</v>
      </c>
      <c r="J778" s="242">
        <f t="shared" si="126"/>
        <v>100</v>
      </c>
      <c r="K778" s="242">
        <f t="shared" si="128"/>
        <v>100</v>
      </c>
    </row>
    <row r="779" spans="1:11" ht="25.5" x14ac:dyDescent="0.25">
      <c r="A779" s="89"/>
      <c r="B779" s="90"/>
      <c r="C779" s="91" t="s">
        <v>245</v>
      </c>
      <c r="D779" s="90"/>
      <c r="E779" s="92" t="s">
        <v>246</v>
      </c>
      <c r="F779" s="93">
        <f t="shared" si="127"/>
        <v>66</v>
      </c>
      <c r="G779" s="93">
        <f t="shared" si="127"/>
        <v>66</v>
      </c>
      <c r="H779" s="93">
        <f t="shared" si="127"/>
        <v>66</v>
      </c>
      <c r="I779" s="93">
        <f t="shared" si="127"/>
        <v>66</v>
      </c>
      <c r="J779" s="238">
        <f t="shared" si="126"/>
        <v>100</v>
      </c>
      <c r="K779" s="238">
        <f t="shared" si="128"/>
        <v>100</v>
      </c>
    </row>
    <row r="780" spans="1:11" ht="26.25" x14ac:dyDescent="0.25">
      <c r="A780" s="28"/>
      <c r="B780" s="28"/>
      <c r="C780" s="28" t="s">
        <v>247</v>
      </c>
      <c r="D780" s="28"/>
      <c r="E780" s="29" t="s">
        <v>248</v>
      </c>
      <c r="F780" s="60">
        <f t="shared" si="127"/>
        <v>66</v>
      </c>
      <c r="G780" s="60">
        <f t="shared" si="127"/>
        <v>66</v>
      </c>
      <c r="H780" s="60">
        <f t="shared" si="127"/>
        <v>66</v>
      </c>
      <c r="I780" s="60">
        <f t="shared" si="127"/>
        <v>66</v>
      </c>
      <c r="J780" s="240">
        <f t="shared" si="126"/>
        <v>100</v>
      </c>
      <c r="K780" s="240">
        <f t="shared" si="128"/>
        <v>100</v>
      </c>
    </row>
    <row r="781" spans="1:11" ht="39" x14ac:dyDescent="0.25">
      <c r="A781" s="77"/>
      <c r="B781" s="77"/>
      <c r="C781" s="6" t="s">
        <v>249</v>
      </c>
      <c r="D781" s="6"/>
      <c r="E781" s="3" t="s">
        <v>250</v>
      </c>
      <c r="F781" s="59">
        <f>F782</f>
        <v>66</v>
      </c>
      <c r="G781" s="59">
        <f t="shared" si="127"/>
        <v>66</v>
      </c>
      <c r="H781" s="59">
        <f t="shared" si="127"/>
        <v>66</v>
      </c>
      <c r="I781" s="59">
        <f t="shared" si="127"/>
        <v>66</v>
      </c>
      <c r="J781" s="241">
        <f t="shared" si="126"/>
        <v>100</v>
      </c>
      <c r="K781" s="241">
        <f t="shared" si="128"/>
        <v>100</v>
      </c>
    </row>
    <row r="782" spans="1:11" ht="26.25" x14ac:dyDescent="0.25">
      <c r="A782" s="77"/>
      <c r="B782" s="77"/>
      <c r="C782" s="6"/>
      <c r="D782" s="6" t="s">
        <v>444</v>
      </c>
      <c r="E782" s="3" t="s">
        <v>445</v>
      </c>
      <c r="F782" s="59">
        <v>66</v>
      </c>
      <c r="G782" s="59">
        <v>66</v>
      </c>
      <c r="H782" s="59">
        <v>66</v>
      </c>
      <c r="I782" s="59">
        <v>66</v>
      </c>
      <c r="J782" s="241">
        <f t="shared" si="126"/>
        <v>100</v>
      </c>
      <c r="K782" s="241">
        <f t="shared" si="128"/>
        <v>100</v>
      </c>
    </row>
    <row r="783" spans="1:11" x14ac:dyDescent="0.25">
      <c r="A783" s="129"/>
      <c r="B783" s="15">
        <v>1200</v>
      </c>
      <c r="C783" s="87"/>
      <c r="D783" s="86"/>
      <c r="E783" s="81" t="s">
        <v>600</v>
      </c>
      <c r="F783" s="62">
        <f>F784</f>
        <v>1487.8</v>
      </c>
      <c r="G783" s="62">
        <f t="shared" ref="G783:I786" si="129">G784</f>
        <v>1487.8</v>
      </c>
      <c r="H783" s="62">
        <f t="shared" si="129"/>
        <v>1115.9000000000001</v>
      </c>
      <c r="I783" s="62">
        <f t="shared" si="129"/>
        <v>1115.9000000000001</v>
      </c>
      <c r="J783" s="242">
        <f t="shared" si="126"/>
        <v>75.003360666756294</v>
      </c>
      <c r="K783" s="242">
        <f t="shared" si="128"/>
        <v>100</v>
      </c>
    </row>
    <row r="784" spans="1:11" x14ac:dyDescent="0.25">
      <c r="A784" s="86"/>
      <c r="B784" s="15">
        <v>1202</v>
      </c>
      <c r="C784" s="87"/>
      <c r="D784" s="86"/>
      <c r="E784" s="81" t="s">
        <v>601</v>
      </c>
      <c r="F784" s="62">
        <f>F785</f>
        <v>1487.8</v>
      </c>
      <c r="G784" s="62">
        <f t="shared" si="129"/>
        <v>1487.8</v>
      </c>
      <c r="H784" s="62">
        <f t="shared" si="129"/>
        <v>1115.9000000000001</v>
      </c>
      <c r="I784" s="62">
        <f t="shared" si="129"/>
        <v>1115.9000000000001</v>
      </c>
      <c r="J784" s="242">
        <f t="shared" si="126"/>
        <v>75.003360666756294</v>
      </c>
      <c r="K784" s="242">
        <f t="shared" si="128"/>
        <v>100</v>
      </c>
    </row>
    <row r="785" spans="1:11" x14ac:dyDescent="0.25">
      <c r="A785" s="86"/>
      <c r="B785" s="15"/>
      <c r="C785" s="87" t="s">
        <v>3</v>
      </c>
      <c r="D785" s="86"/>
      <c r="E785" s="102" t="s">
        <v>4</v>
      </c>
      <c r="F785" s="62">
        <f>F786</f>
        <v>1487.8</v>
      </c>
      <c r="G785" s="62">
        <f t="shared" si="129"/>
        <v>1487.8</v>
      </c>
      <c r="H785" s="62">
        <f t="shared" si="129"/>
        <v>1115.9000000000001</v>
      </c>
      <c r="I785" s="62">
        <f t="shared" si="129"/>
        <v>1115.9000000000001</v>
      </c>
      <c r="J785" s="242">
        <f t="shared" si="126"/>
        <v>75.003360666756294</v>
      </c>
      <c r="K785" s="242">
        <f t="shared" si="128"/>
        <v>100</v>
      </c>
    </row>
    <row r="786" spans="1:11" ht="25.5" x14ac:dyDescent="0.25">
      <c r="A786" s="133"/>
      <c r="B786" s="90"/>
      <c r="C786" s="91" t="s">
        <v>201</v>
      </c>
      <c r="D786" s="90"/>
      <c r="E786" s="92" t="s">
        <v>202</v>
      </c>
      <c r="F786" s="93">
        <f>F787</f>
        <v>1487.8</v>
      </c>
      <c r="G786" s="93">
        <f t="shared" si="129"/>
        <v>1487.8</v>
      </c>
      <c r="H786" s="93">
        <f t="shared" si="129"/>
        <v>1115.9000000000001</v>
      </c>
      <c r="I786" s="93">
        <f t="shared" si="129"/>
        <v>1115.9000000000001</v>
      </c>
      <c r="J786" s="238">
        <f t="shared" si="126"/>
        <v>75.003360666756294</v>
      </c>
      <c r="K786" s="238">
        <f t="shared" si="128"/>
        <v>100</v>
      </c>
    </row>
    <row r="787" spans="1:11" x14ac:dyDescent="0.25">
      <c r="A787" s="26"/>
      <c r="B787" s="26"/>
      <c r="C787" s="26" t="s">
        <v>240</v>
      </c>
      <c r="D787" s="26"/>
      <c r="E787" s="27" t="s">
        <v>241</v>
      </c>
      <c r="F787" s="63">
        <f t="shared" ref="F787:I789" si="130">F788</f>
        <v>1487.8</v>
      </c>
      <c r="G787" s="63">
        <f t="shared" si="130"/>
        <v>1487.8</v>
      </c>
      <c r="H787" s="63">
        <f t="shared" si="130"/>
        <v>1115.9000000000001</v>
      </c>
      <c r="I787" s="63">
        <f t="shared" si="130"/>
        <v>1115.9000000000001</v>
      </c>
      <c r="J787" s="239">
        <f t="shared" si="126"/>
        <v>75.003360666756294</v>
      </c>
      <c r="K787" s="239">
        <f t="shared" si="128"/>
        <v>100</v>
      </c>
    </row>
    <row r="788" spans="1:11" ht="39" x14ac:dyDescent="0.25">
      <c r="A788" s="28"/>
      <c r="B788" s="28"/>
      <c r="C788" s="28" t="s">
        <v>242</v>
      </c>
      <c r="D788" s="28"/>
      <c r="E788" s="29" t="s">
        <v>243</v>
      </c>
      <c r="F788" s="60">
        <f t="shared" si="130"/>
        <v>1487.8</v>
      </c>
      <c r="G788" s="60">
        <f t="shared" si="130"/>
        <v>1487.8</v>
      </c>
      <c r="H788" s="60">
        <f t="shared" si="130"/>
        <v>1115.9000000000001</v>
      </c>
      <c r="I788" s="60">
        <f t="shared" si="130"/>
        <v>1115.9000000000001</v>
      </c>
      <c r="J788" s="240">
        <f t="shared" si="126"/>
        <v>75.003360666756294</v>
      </c>
      <c r="K788" s="240">
        <f t="shared" si="128"/>
        <v>100</v>
      </c>
    </row>
    <row r="789" spans="1:11" x14ac:dyDescent="0.25">
      <c r="A789" s="77"/>
      <c r="B789" s="77"/>
      <c r="C789" s="6" t="s">
        <v>244</v>
      </c>
      <c r="D789" s="6"/>
      <c r="E789" s="3" t="s">
        <v>448</v>
      </c>
      <c r="F789" s="59">
        <f>F790</f>
        <v>1487.8</v>
      </c>
      <c r="G789" s="59">
        <f t="shared" si="130"/>
        <v>1487.8</v>
      </c>
      <c r="H789" s="59">
        <f t="shared" si="130"/>
        <v>1115.9000000000001</v>
      </c>
      <c r="I789" s="59">
        <f t="shared" si="130"/>
        <v>1115.9000000000001</v>
      </c>
      <c r="J789" s="241">
        <f t="shared" si="126"/>
        <v>75.003360666756294</v>
      </c>
      <c r="K789" s="241">
        <f t="shared" si="128"/>
        <v>100</v>
      </c>
    </row>
    <row r="790" spans="1:11" ht="26.25" x14ac:dyDescent="0.25">
      <c r="A790" s="77"/>
      <c r="B790" s="77"/>
      <c r="C790" s="6"/>
      <c r="D790" s="6" t="s">
        <v>444</v>
      </c>
      <c r="E790" s="3" t="s">
        <v>445</v>
      </c>
      <c r="F790" s="59">
        <v>1487.8</v>
      </c>
      <c r="G790" s="59">
        <v>1487.8</v>
      </c>
      <c r="H790" s="59">
        <v>1115.9000000000001</v>
      </c>
      <c r="I790" s="59">
        <v>1115.9000000000001</v>
      </c>
      <c r="J790" s="241">
        <f t="shared" si="126"/>
        <v>75.003360666756294</v>
      </c>
      <c r="K790" s="241">
        <f t="shared" si="128"/>
        <v>100</v>
      </c>
    </row>
    <row r="791" spans="1:11" x14ac:dyDescent="0.25">
      <c r="A791" s="84">
        <v>636</v>
      </c>
      <c r="B791" s="126"/>
      <c r="C791" s="127"/>
      <c r="D791" s="84"/>
      <c r="E791" s="85" t="s">
        <v>602</v>
      </c>
      <c r="F791" s="68">
        <f t="shared" ref="F791:I793" si="131">F792</f>
        <v>3059.7</v>
      </c>
      <c r="G791" s="68">
        <f t="shared" si="131"/>
        <v>3059.7</v>
      </c>
      <c r="H791" s="68">
        <f t="shared" si="131"/>
        <v>2308.3649999999998</v>
      </c>
      <c r="I791" s="68">
        <f t="shared" si="131"/>
        <v>2007.0176799999999</v>
      </c>
      <c r="J791" s="236">
        <f t="shared" si="126"/>
        <v>65.595243978167801</v>
      </c>
      <c r="K791" s="236">
        <f t="shared" si="128"/>
        <v>86.945421542953568</v>
      </c>
    </row>
    <row r="792" spans="1:11" x14ac:dyDescent="0.25">
      <c r="A792" s="57"/>
      <c r="B792" s="15" t="s">
        <v>511</v>
      </c>
      <c r="C792" s="87"/>
      <c r="D792" s="86"/>
      <c r="E792" s="81" t="s">
        <v>519</v>
      </c>
      <c r="F792" s="62">
        <f t="shared" si="131"/>
        <v>3059.7</v>
      </c>
      <c r="G792" s="62">
        <f t="shared" si="131"/>
        <v>3059.7</v>
      </c>
      <c r="H792" s="62">
        <f t="shared" si="131"/>
        <v>2308.3649999999998</v>
      </c>
      <c r="I792" s="62">
        <f t="shared" si="131"/>
        <v>2007.0176799999999</v>
      </c>
      <c r="J792" s="242">
        <f t="shared" si="126"/>
        <v>65.595243978167801</v>
      </c>
      <c r="K792" s="242">
        <f t="shared" si="128"/>
        <v>86.945421542953568</v>
      </c>
    </row>
    <row r="793" spans="1:11" ht="25.5" x14ac:dyDescent="0.25">
      <c r="A793" s="57"/>
      <c r="B793" s="15" t="s">
        <v>603</v>
      </c>
      <c r="C793" s="87"/>
      <c r="D793" s="15"/>
      <c r="E793" s="102" t="s">
        <v>604</v>
      </c>
      <c r="F793" s="62">
        <f t="shared" si="131"/>
        <v>3059.7</v>
      </c>
      <c r="G793" s="62">
        <f t="shared" si="131"/>
        <v>3059.7</v>
      </c>
      <c r="H793" s="62">
        <f t="shared" si="131"/>
        <v>2308.3649999999998</v>
      </c>
      <c r="I793" s="62">
        <f t="shared" si="131"/>
        <v>2007.0176799999999</v>
      </c>
      <c r="J793" s="242">
        <f t="shared" si="126"/>
        <v>65.595243978167801</v>
      </c>
      <c r="K793" s="242">
        <f t="shared" si="128"/>
        <v>86.945421542953568</v>
      </c>
    </row>
    <row r="794" spans="1:11" x14ac:dyDescent="0.25">
      <c r="A794" s="134"/>
      <c r="B794" s="135"/>
      <c r="C794" s="97" t="s">
        <v>521</v>
      </c>
      <c r="D794" s="98"/>
      <c r="E794" s="99" t="s">
        <v>522</v>
      </c>
      <c r="F794" s="114">
        <f>F795+F801</f>
        <v>3059.7</v>
      </c>
      <c r="G794" s="114">
        <f>G795+G801</f>
        <v>3059.7</v>
      </c>
      <c r="H794" s="114">
        <f>H795+H801</f>
        <v>2308.3649999999998</v>
      </c>
      <c r="I794" s="114">
        <f>I795+I801</f>
        <v>2007.0176799999999</v>
      </c>
      <c r="J794" s="250">
        <f t="shared" si="126"/>
        <v>65.595243978167801</v>
      </c>
      <c r="K794" s="250">
        <f t="shared" si="128"/>
        <v>86.945421542953568</v>
      </c>
    </row>
    <row r="795" spans="1:11" s="33" customFormat="1" ht="26.25" x14ac:dyDescent="0.25">
      <c r="A795" s="123"/>
      <c r="B795" s="123"/>
      <c r="C795" s="117" t="s">
        <v>376</v>
      </c>
      <c r="D795" s="53"/>
      <c r="E795" s="54" t="s">
        <v>377</v>
      </c>
      <c r="F795" s="69">
        <f>F796+F798</f>
        <v>2909.7</v>
      </c>
      <c r="G795" s="69">
        <f>G796+G798</f>
        <v>2909.7</v>
      </c>
      <c r="H795" s="69">
        <f>H796+H798</f>
        <v>2228.3649999999998</v>
      </c>
      <c r="I795" s="69">
        <f>I796+I798</f>
        <v>1930.0176799999999</v>
      </c>
      <c r="J795" s="251">
        <f t="shared" si="126"/>
        <v>66.330469807883972</v>
      </c>
      <c r="K795" s="251">
        <f t="shared" si="128"/>
        <v>86.611380092579097</v>
      </c>
    </row>
    <row r="796" spans="1:11" ht="26.25" x14ac:dyDescent="0.25">
      <c r="A796" s="77"/>
      <c r="B796" s="77"/>
      <c r="C796" s="6" t="s">
        <v>378</v>
      </c>
      <c r="D796" s="6"/>
      <c r="E796" s="3" t="s">
        <v>456</v>
      </c>
      <c r="F796" s="59">
        <v>1164</v>
      </c>
      <c r="G796" s="59">
        <v>1164</v>
      </c>
      <c r="H796" s="59">
        <f>H797</f>
        <v>873</v>
      </c>
      <c r="I796" s="59">
        <f>I797</f>
        <v>776</v>
      </c>
      <c r="J796" s="241">
        <f t="shared" si="126"/>
        <v>66.666666666666657</v>
      </c>
      <c r="K796" s="241">
        <f t="shared" si="128"/>
        <v>88.888888888888886</v>
      </c>
    </row>
    <row r="797" spans="1:11" ht="39" x14ac:dyDescent="0.25">
      <c r="A797" s="77"/>
      <c r="B797" s="77"/>
      <c r="C797" s="6"/>
      <c r="D797" s="6" t="s">
        <v>379</v>
      </c>
      <c r="E797" s="3" t="s">
        <v>380</v>
      </c>
      <c r="F797" s="67">
        <v>1164</v>
      </c>
      <c r="G797" s="67">
        <v>1164</v>
      </c>
      <c r="H797" s="67">
        <v>873</v>
      </c>
      <c r="I797" s="67">
        <v>776</v>
      </c>
      <c r="J797" s="243">
        <f t="shared" si="126"/>
        <v>66.666666666666657</v>
      </c>
      <c r="K797" s="243">
        <f t="shared" si="128"/>
        <v>88.888888888888886</v>
      </c>
    </row>
    <row r="798" spans="1:11" ht="26.25" x14ac:dyDescent="0.25">
      <c r="A798" s="77"/>
      <c r="B798" s="77"/>
      <c r="C798" s="6" t="s">
        <v>381</v>
      </c>
      <c r="D798" s="6"/>
      <c r="E798" s="47" t="s">
        <v>704</v>
      </c>
      <c r="F798" s="67">
        <f>F799+F800</f>
        <v>1745.7</v>
      </c>
      <c r="G798" s="67">
        <f>G799+G800</f>
        <v>1745.7</v>
      </c>
      <c r="H798" s="67">
        <f>H799+H800</f>
        <v>1355.365</v>
      </c>
      <c r="I798" s="67">
        <f>I799+I800</f>
        <v>1154.0176799999999</v>
      </c>
      <c r="J798" s="243">
        <f t="shared" si="126"/>
        <v>66.106300051555252</v>
      </c>
      <c r="K798" s="243">
        <f t="shared" si="128"/>
        <v>85.1444208755575</v>
      </c>
    </row>
    <row r="799" spans="1:11" ht="39" x14ac:dyDescent="0.25">
      <c r="A799" s="77"/>
      <c r="B799" s="77"/>
      <c r="C799" s="6"/>
      <c r="D799" s="6" t="s">
        <v>379</v>
      </c>
      <c r="E799" s="3" t="s">
        <v>380</v>
      </c>
      <c r="F799" s="67">
        <v>1695</v>
      </c>
      <c r="G799" s="67">
        <v>1695</v>
      </c>
      <c r="H799" s="67">
        <v>1312</v>
      </c>
      <c r="I799" s="67">
        <v>1134.7674199999999</v>
      </c>
      <c r="J799" s="243">
        <f t="shared" si="126"/>
        <v>66.947930383480823</v>
      </c>
      <c r="K799" s="243">
        <f t="shared" si="128"/>
        <v>86.491419207317065</v>
      </c>
    </row>
    <row r="800" spans="1:11" x14ac:dyDescent="0.25">
      <c r="A800" s="77"/>
      <c r="B800" s="77"/>
      <c r="C800" s="6"/>
      <c r="D800" s="6" t="s">
        <v>269</v>
      </c>
      <c r="E800" s="3" t="s">
        <v>270</v>
      </c>
      <c r="F800" s="59">
        <v>50.7</v>
      </c>
      <c r="G800" s="59">
        <v>50.7</v>
      </c>
      <c r="H800" s="59">
        <v>43.365000000000002</v>
      </c>
      <c r="I800" s="59">
        <v>19.250260000000001</v>
      </c>
      <c r="J800" s="241">
        <f t="shared" si="126"/>
        <v>37.968954635108481</v>
      </c>
      <c r="K800" s="241">
        <f t="shared" si="128"/>
        <v>44.391237172835233</v>
      </c>
    </row>
    <row r="801" spans="1:11" ht="25.5" x14ac:dyDescent="0.25">
      <c r="A801" s="123"/>
      <c r="B801" s="123"/>
      <c r="C801" s="117" t="s">
        <v>382</v>
      </c>
      <c r="D801" s="118"/>
      <c r="E801" s="136" t="s">
        <v>523</v>
      </c>
      <c r="F801" s="69">
        <f t="shared" ref="F801:I802" si="132">F802</f>
        <v>150</v>
      </c>
      <c r="G801" s="69">
        <f t="shared" si="132"/>
        <v>150</v>
      </c>
      <c r="H801" s="69">
        <f t="shared" si="132"/>
        <v>80</v>
      </c>
      <c r="I801" s="69">
        <f t="shared" si="132"/>
        <v>77</v>
      </c>
      <c r="J801" s="251">
        <f t="shared" si="126"/>
        <v>51.333333333333329</v>
      </c>
      <c r="K801" s="251">
        <f t="shared" si="128"/>
        <v>96.25</v>
      </c>
    </row>
    <row r="802" spans="1:11" ht="26.25" x14ac:dyDescent="0.25">
      <c r="A802" s="77"/>
      <c r="B802" s="77"/>
      <c r="C802" s="6" t="s">
        <v>405</v>
      </c>
      <c r="D802" s="6"/>
      <c r="E802" s="3" t="s">
        <v>406</v>
      </c>
      <c r="F802" s="59">
        <f t="shared" si="132"/>
        <v>150</v>
      </c>
      <c r="G802" s="59">
        <f t="shared" si="132"/>
        <v>150</v>
      </c>
      <c r="H802" s="59">
        <f t="shared" si="132"/>
        <v>80</v>
      </c>
      <c r="I802" s="59">
        <f t="shared" si="132"/>
        <v>77</v>
      </c>
      <c r="J802" s="241">
        <f t="shared" si="126"/>
        <v>51.333333333333329</v>
      </c>
      <c r="K802" s="241">
        <f t="shared" si="128"/>
        <v>96.25</v>
      </c>
    </row>
    <row r="803" spans="1:11" x14ac:dyDescent="0.25">
      <c r="A803" s="77"/>
      <c r="B803" s="77"/>
      <c r="C803" s="6"/>
      <c r="D803" s="6" t="s">
        <v>269</v>
      </c>
      <c r="E803" s="3" t="s">
        <v>270</v>
      </c>
      <c r="F803" s="59">
        <v>150</v>
      </c>
      <c r="G803" s="59">
        <v>150</v>
      </c>
      <c r="H803" s="59">
        <v>80</v>
      </c>
      <c r="I803" s="59">
        <v>77</v>
      </c>
      <c r="J803" s="241">
        <f t="shared" si="126"/>
        <v>51.333333333333329</v>
      </c>
      <c r="K803" s="241">
        <f t="shared" si="128"/>
        <v>96.25</v>
      </c>
    </row>
    <row r="804" spans="1:11" ht="25.5" x14ac:dyDescent="0.25">
      <c r="A804" s="84">
        <v>651</v>
      </c>
      <c r="B804" s="126"/>
      <c r="C804" s="127"/>
      <c r="D804" s="84"/>
      <c r="E804" s="85" t="s">
        <v>605</v>
      </c>
      <c r="F804" s="68">
        <f>F805</f>
        <v>33371.719299999997</v>
      </c>
      <c r="G804" s="68">
        <f>G805</f>
        <v>32478.412899999999</v>
      </c>
      <c r="H804" s="68">
        <f>H805</f>
        <v>21792.95451</v>
      </c>
      <c r="I804" s="68">
        <f>I805</f>
        <v>21541.047859999999</v>
      </c>
      <c r="J804" s="236">
        <f t="shared" si="126"/>
        <v>66.324201020302937</v>
      </c>
      <c r="K804" s="236">
        <f t="shared" si="128"/>
        <v>98.844091332891963</v>
      </c>
    </row>
    <row r="805" spans="1:11" x14ac:dyDescent="0.25">
      <c r="A805" s="57"/>
      <c r="B805" s="15" t="s">
        <v>511</v>
      </c>
      <c r="C805" s="87"/>
      <c r="D805" s="86"/>
      <c r="E805" s="81" t="s">
        <v>519</v>
      </c>
      <c r="F805" s="62">
        <f>F806+F814+F819</f>
        <v>33371.719299999997</v>
      </c>
      <c r="G805" s="62">
        <f>G806+G814+G819</f>
        <v>32478.412899999999</v>
      </c>
      <c r="H805" s="62">
        <f>H806+H814+H819</f>
        <v>21792.95451</v>
      </c>
      <c r="I805" s="62">
        <f>I806+I814+I819</f>
        <v>21541.047859999999</v>
      </c>
      <c r="J805" s="242">
        <f t="shared" si="126"/>
        <v>66.324201020302937</v>
      </c>
      <c r="K805" s="242">
        <f t="shared" si="128"/>
        <v>98.844091332891963</v>
      </c>
    </row>
    <row r="806" spans="1:11" ht="25.5" x14ac:dyDescent="0.25">
      <c r="A806" s="57"/>
      <c r="B806" s="15" t="s">
        <v>606</v>
      </c>
      <c r="C806" s="87"/>
      <c r="D806" s="86"/>
      <c r="E806" s="81" t="s">
        <v>607</v>
      </c>
      <c r="F806" s="62">
        <f>F807</f>
        <v>7771.0999999999995</v>
      </c>
      <c r="G806" s="62">
        <f>G807</f>
        <v>7771.0999999999995</v>
      </c>
      <c r="H806" s="62">
        <f>H807</f>
        <v>5200</v>
      </c>
      <c r="I806" s="62">
        <f>I807</f>
        <v>5110.9447799999998</v>
      </c>
      <c r="J806" s="242">
        <f t="shared" si="126"/>
        <v>65.768614224498464</v>
      </c>
      <c r="K806" s="242">
        <f t="shared" si="128"/>
        <v>98.287399615384601</v>
      </c>
    </row>
    <row r="807" spans="1:11" x14ac:dyDescent="0.25">
      <c r="A807" s="57"/>
      <c r="B807" s="15"/>
      <c r="C807" s="87" t="s">
        <v>3</v>
      </c>
      <c r="D807" s="86"/>
      <c r="E807" s="81" t="s">
        <v>4</v>
      </c>
      <c r="F807" s="62">
        <f>F809</f>
        <v>7771.0999999999995</v>
      </c>
      <c r="G807" s="62">
        <f>G809</f>
        <v>7771.0999999999995</v>
      </c>
      <c r="H807" s="62">
        <f>H809</f>
        <v>5200</v>
      </c>
      <c r="I807" s="62">
        <f>I809</f>
        <v>5110.9447799999998</v>
      </c>
      <c r="J807" s="242">
        <f t="shared" si="126"/>
        <v>65.768614224498464</v>
      </c>
      <c r="K807" s="242">
        <f t="shared" si="128"/>
        <v>98.287399615384601</v>
      </c>
    </row>
    <row r="808" spans="1:11" ht="25.5" x14ac:dyDescent="0.25">
      <c r="A808" s="133"/>
      <c r="B808" s="90"/>
      <c r="C808" s="91" t="s">
        <v>5</v>
      </c>
      <c r="D808" s="90"/>
      <c r="E808" s="92" t="s">
        <v>487</v>
      </c>
      <c r="F808" s="93">
        <f t="shared" ref="F808:I810" si="133">F809</f>
        <v>7771.0999999999995</v>
      </c>
      <c r="G808" s="93">
        <f t="shared" si="133"/>
        <v>7771.0999999999995</v>
      </c>
      <c r="H808" s="93">
        <f t="shared" si="133"/>
        <v>5200</v>
      </c>
      <c r="I808" s="93">
        <f t="shared" si="133"/>
        <v>5110.9447799999998</v>
      </c>
      <c r="J808" s="238">
        <f t="shared" si="126"/>
        <v>65.768614224498464</v>
      </c>
      <c r="K808" s="238">
        <f t="shared" si="128"/>
        <v>98.287399615384601</v>
      </c>
    </row>
    <row r="809" spans="1:11" ht="26.25" x14ac:dyDescent="0.25">
      <c r="A809" s="26"/>
      <c r="B809" s="26"/>
      <c r="C809" s="26" t="s">
        <v>18</v>
      </c>
      <c r="D809" s="26"/>
      <c r="E809" s="30" t="s">
        <v>19</v>
      </c>
      <c r="F809" s="63">
        <f t="shared" si="133"/>
        <v>7771.0999999999995</v>
      </c>
      <c r="G809" s="63">
        <f t="shared" si="133"/>
        <v>7771.0999999999995</v>
      </c>
      <c r="H809" s="63">
        <f t="shared" si="133"/>
        <v>5200</v>
      </c>
      <c r="I809" s="63">
        <f t="shared" si="133"/>
        <v>5110.9447799999998</v>
      </c>
      <c r="J809" s="239">
        <f t="shared" si="126"/>
        <v>65.768614224498464</v>
      </c>
      <c r="K809" s="239">
        <f t="shared" si="128"/>
        <v>98.287399615384601</v>
      </c>
    </row>
    <row r="810" spans="1:11" ht="39" x14ac:dyDescent="0.25">
      <c r="A810" s="28"/>
      <c r="B810" s="28"/>
      <c r="C810" s="28" t="s">
        <v>20</v>
      </c>
      <c r="D810" s="28"/>
      <c r="E810" s="29" t="s">
        <v>21</v>
      </c>
      <c r="F810" s="60">
        <f t="shared" si="133"/>
        <v>7771.0999999999995</v>
      </c>
      <c r="G810" s="60">
        <f t="shared" si="133"/>
        <v>7771.0999999999995</v>
      </c>
      <c r="H810" s="60">
        <f t="shared" si="133"/>
        <v>5200</v>
      </c>
      <c r="I810" s="60">
        <f t="shared" si="133"/>
        <v>5110.9447799999998</v>
      </c>
      <c r="J810" s="240">
        <f t="shared" si="126"/>
        <v>65.768614224498464</v>
      </c>
      <c r="K810" s="240">
        <f t="shared" si="128"/>
        <v>98.287399615384601</v>
      </c>
    </row>
    <row r="811" spans="1:11" ht="25.5" x14ac:dyDescent="0.25">
      <c r="A811" s="77"/>
      <c r="B811" s="77"/>
      <c r="C811" s="6" t="s">
        <v>24</v>
      </c>
      <c r="D811" s="6"/>
      <c r="E811" s="1" t="s">
        <v>25</v>
      </c>
      <c r="F811" s="59">
        <f>F812+F813</f>
        <v>7771.0999999999995</v>
      </c>
      <c r="G811" s="59">
        <f>G812+G813</f>
        <v>7771.0999999999995</v>
      </c>
      <c r="H811" s="59">
        <f>H812+H813</f>
        <v>5200</v>
      </c>
      <c r="I811" s="59">
        <f>I812+I813</f>
        <v>5110.9447799999998</v>
      </c>
      <c r="J811" s="241">
        <f t="shared" si="126"/>
        <v>65.768614224498464</v>
      </c>
      <c r="K811" s="241">
        <f t="shared" si="128"/>
        <v>98.287399615384601</v>
      </c>
    </row>
    <row r="812" spans="1:11" ht="39" x14ac:dyDescent="0.25">
      <c r="A812" s="77"/>
      <c r="B812" s="77"/>
      <c r="C812" s="6"/>
      <c r="D812" s="6" t="s">
        <v>379</v>
      </c>
      <c r="E812" s="3" t="s">
        <v>380</v>
      </c>
      <c r="F812" s="59">
        <v>7240.9</v>
      </c>
      <c r="G812" s="59">
        <v>7240.9</v>
      </c>
      <c r="H812" s="59">
        <v>4800</v>
      </c>
      <c r="I812" s="59">
        <v>4751.5972700000002</v>
      </c>
      <c r="J812" s="241">
        <f t="shared" si="126"/>
        <v>65.621639160877805</v>
      </c>
      <c r="K812" s="241">
        <f t="shared" si="128"/>
        <v>98.991609791666662</v>
      </c>
    </row>
    <row r="813" spans="1:11" x14ac:dyDescent="0.25">
      <c r="A813" s="77"/>
      <c r="B813" s="77"/>
      <c r="C813" s="6"/>
      <c r="D813" s="6" t="s">
        <v>269</v>
      </c>
      <c r="E813" s="3" t="s">
        <v>270</v>
      </c>
      <c r="F813" s="59">
        <v>530.20000000000005</v>
      </c>
      <c r="G813" s="59">
        <v>530.20000000000005</v>
      </c>
      <c r="H813" s="59">
        <v>400</v>
      </c>
      <c r="I813" s="59">
        <v>359.34751</v>
      </c>
      <c r="J813" s="241">
        <f t="shared" si="126"/>
        <v>67.775841192003014</v>
      </c>
      <c r="K813" s="241">
        <f t="shared" si="128"/>
        <v>89.8368775</v>
      </c>
    </row>
    <row r="814" spans="1:11" x14ac:dyDescent="0.25">
      <c r="A814" s="77"/>
      <c r="B814" s="15" t="s">
        <v>608</v>
      </c>
      <c r="C814" s="87"/>
      <c r="D814" s="15"/>
      <c r="E814" s="102" t="s">
        <v>609</v>
      </c>
      <c r="F814" s="62">
        <f t="shared" ref="F814:I817" si="134">F815</f>
        <v>1183.4000000000001</v>
      </c>
      <c r="G814" s="62">
        <f t="shared" si="134"/>
        <v>91.844099999999997</v>
      </c>
      <c r="H814" s="62">
        <f t="shared" si="134"/>
        <v>0</v>
      </c>
      <c r="I814" s="62">
        <f t="shared" si="134"/>
        <v>0</v>
      </c>
      <c r="J814" s="242">
        <f t="shared" si="126"/>
        <v>0</v>
      </c>
      <c r="K814" s="242"/>
    </row>
    <row r="815" spans="1:11" s="33" customFormat="1" x14ac:dyDescent="0.25">
      <c r="A815" s="121"/>
      <c r="B815" s="121"/>
      <c r="C815" s="112" t="s">
        <v>374</v>
      </c>
      <c r="D815" s="112"/>
      <c r="E815" s="113" t="s">
        <v>375</v>
      </c>
      <c r="F815" s="114">
        <f t="shared" si="134"/>
        <v>1183.4000000000001</v>
      </c>
      <c r="G815" s="114">
        <f t="shared" si="134"/>
        <v>91.844099999999997</v>
      </c>
      <c r="H815" s="114">
        <f t="shared" si="134"/>
        <v>0</v>
      </c>
      <c r="I815" s="114">
        <f t="shared" si="134"/>
        <v>0</v>
      </c>
      <c r="J815" s="250">
        <f t="shared" si="126"/>
        <v>0</v>
      </c>
      <c r="K815" s="250"/>
    </row>
    <row r="816" spans="1:11" s="33" customFormat="1" ht="26.25" x14ac:dyDescent="0.25">
      <c r="A816" s="123"/>
      <c r="B816" s="123"/>
      <c r="C816" s="52" t="s">
        <v>382</v>
      </c>
      <c r="D816" s="52"/>
      <c r="E816" s="54" t="s">
        <v>383</v>
      </c>
      <c r="F816" s="69">
        <f t="shared" si="134"/>
        <v>1183.4000000000001</v>
      </c>
      <c r="G816" s="69">
        <f t="shared" si="134"/>
        <v>91.844099999999997</v>
      </c>
      <c r="H816" s="69">
        <f t="shared" si="134"/>
        <v>0</v>
      </c>
      <c r="I816" s="69">
        <f t="shared" si="134"/>
        <v>0</v>
      </c>
      <c r="J816" s="251">
        <f t="shared" si="126"/>
        <v>0</v>
      </c>
      <c r="K816" s="251"/>
    </row>
    <row r="817" spans="1:11" x14ac:dyDescent="0.25">
      <c r="A817" s="77"/>
      <c r="B817" s="77"/>
      <c r="C817" s="6" t="s">
        <v>401</v>
      </c>
      <c r="D817" s="6"/>
      <c r="E817" s="3" t="s">
        <v>402</v>
      </c>
      <c r="F817" s="59">
        <f t="shared" si="134"/>
        <v>1183.4000000000001</v>
      </c>
      <c r="G817" s="59">
        <f t="shared" si="134"/>
        <v>91.844099999999997</v>
      </c>
      <c r="H817" s="59">
        <f t="shared" si="134"/>
        <v>0</v>
      </c>
      <c r="I817" s="59">
        <f t="shared" si="134"/>
        <v>0</v>
      </c>
      <c r="J817" s="241">
        <f t="shared" si="126"/>
        <v>0</v>
      </c>
      <c r="K817" s="241"/>
    </row>
    <row r="818" spans="1:11" x14ac:dyDescent="0.25">
      <c r="A818" s="77"/>
      <c r="B818" s="77"/>
      <c r="C818" s="6"/>
      <c r="D818" s="6" t="s">
        <v>386</v>
      </c>
      <c r="E818" s="3" t="s">
        <v>387</v>
      </c>
      <c r="F818" s="59">
        <v>1183.4000000000001</v>
      </c>
      <c r="G818" s="59">
        <v>91.844099999999997</v>
      </c>
      <c r="H818" s="59">
        <v>0</v>
      </c>
      <c r="I818" s="59">
        <v>0</v>
      </c>
      <c r="J818" s="241">
        <f t="shared" si="126"/>
        <v>0</v>
      </c>
      <c r="K818" s="241"/>
    </row>
    <row r="819" spans="1:11" x14ac:dyDescent="0.25">
      <c r="A819" s="86"/>
      <c r="B819" s="15" t="s">
        <v>516</v>
      </c>
      <c r="C819" s="87"/>
      <c r="D819" s="86"/>
      <c r="E819" s="81" t="s">
        <v>527</v>
      </c>
      <c r="F819" s="103">
        <f>F820+F854</f>
        <v>24417.219300000001</v>
      </c>
      <c r="G819" s="103">
        <f>G820+G854</f>
        <v>24615.468799999999</v>
      </c>
      <c r="H819" s="103">
        <f>H820+H854</f>
        <v>16592.95451</v>
      </c>
      <c r="I819" s="103">
        <f>I820+I854</f>
        <v>16430.103080000001</v>
      </c>
      <c r="J819" s="246">
        <f t="shared" si="126"/>
        <v>66.747065487536034</v>
      </c>
      <c r="K819" s="246">
        <f t="shared" si="128"/>
        <v>99.018550735483217</v>
      </c>
    </row>
    <row r="820" spans="1:11" x14ac:dyDescent="0.25">
      <c r="A820" s="112"/>
      <c r="B820" s="112"/>
      <c r="C820" s="112" t="s">
        <v>374</v>
      </c>
      <c r="D820" s="112"/>
      <c r="E820" s="113" t="s">
        <v>375</v>
      </c>
      <c r="F820" s="114">
        <f>F821</f>
        <v>24417.219300000001</v>
      </c>
      <c r="G820" s="114">
        <f>G821</f>
        <v>24615.468799999999</v>
      </c>
      <c r="H820" s="114">
        <f>H821</f>
        <v>16592.95451</v>
      </c>
      <c r="I820" s="114">
        <f>I821</f>
        <v>16430.103080000001</v>
      </c>
      <c r="J820" s="250">
        <f t="shared" si="126"/>
        <v>66.747065487536034</v>
      </c>
      <c r="K820" s="250">
        <f t="shared" si="128"/>
        <v>99.018550735483217</v>
      </c>
    </row>
    <row r="821" spans="1:11" ht="26.25" x14ac:dyDescent="0.25">
      <c r="A821" s="52"/>
      <c r="B821" s="52"/>
      <c r="C821" s="52" t="s">
        <v>382</v>
      </c>
      <c r="D821" s="52"/>
      <c r="E821" s="54" t="s">
        <v>383</v>
      </c>
      <c r="F821" s="69">
        <f>F822+F827+F829+F831</f>
        <v>24417.219300000001</v>
      </c>
      <c r="G821" s="69">
        <f>G822+G827+G829+G831+G825</f>
        <v>24615.468799999999</v>
      </c>
      <c r="H821" s="69">
        <f>H822+H827+H829+H831+H825</f>
        <v>16592.95451</v>
      </c>
      <c r="I821" s="69">
        <f>I822+I827+I829+I831+I825</f>
        <v>16430.103080000001</v>
      </c>
      <c r="J821" s="251">
        <f t="shared" si="126"/>
        <v>66.747065487536034</v>
      </c>
      <c r="K821" s="251">
        <f t="shared" si="128"/>
        <v>99.018550735483217</v>
      </c>
    </row>
    <row r="822" spans="1:11" ht="26.25" x14ac:dyDescent="0.25">
      <c r="A822" s="77"/>
      <c r="B822" s="77"/>
      <c r="C822" s="6" t="s">
        <v>388</v>
      </c>
      <c r="D822" s="6"/>
      <c r="E822" s="47" t="s">
        <v>705</v>
      </c>
      <c r="F822" s="59">
        <f>F823+F824</f>
        <v>18081.100000000002</v>
      </c>
      <c r="G822" s="59">
        <f>G823+G824</f>
        <v>18081.100000000002</v>
      </c>
      <c r="H822" s="59">
        <f>H823+H824</f>
        <v>12120</v>
      </c>
      <c r="I822" s="59">
        <f>I823+I824</f>
        <v>11957.148570000001</v>
      </c>
      <c r="J822" s="241">
        <f t="shared" si="126"/>
        <v>66.130647858813902</v>
      </c>
      <c r="K822" s="241">
        <f t="shared" si="128"/>
        <v>98.656341336633673</v>
      </c>
    </row>
    <row r="823" spans="1:11" ht="39" x14ac:dyDescent="0.25">
      <c r="A823" s="77"/>
      <c r="B823" s="77"/>
      <c r="C823" s="6"/>
      <c r="D823" s="6" t="s">
        <v>379</v>
      </c>
      <c r="E823" s="3" t="s">
        <v>380</v>
      </c>
      <c r="F823" s="70">
        <v>17114.7</v>
      </c>
      <c r="G823" s="70">
        <v>17114.7</v>
      </c>
      <c r="H823" s="70">
        <v>11500</v>
      </c>
      <c r="I823" s="70">
        <v>11347.27051</v>
      </c>
      <c r="J823" s="228">
        <f t="shared" si="126"/>
        <v>66.301311211999035</v>
      </c>
      <c r="K823" s="228">
        <f t="shared" si="128"/>
        <v>98.671917478260866</v>
      </c>
    </row>
    <row r="824" spans="1:11" x14ac:dyDescent="0.25">
      <c r="A824" s="77"/>
      <c r="B824" s="77"/>
      <c r="C824" s="6"/>
      <c r="D824" s="6" t="s">
        <v>269</v>
      </c>
      <c r="E824" s="3" t="s">
        <v>270</v>
      </c>
      <c r="F824" s="59">
        <f>986.1-19.7</f>
        <v>966.4</v>
      </c>
      <c r="G824" s="59">
        <f>986.1-19.7</f>
        <v>966.4</v>
      </c>
      <c r="H824" s="59">
        <v>620</v>
      </c>
      <c r="I824" s="59">
        <v>609.87806</v>
      </c>
      <c r="J824" s="241">
        <f t="shared" si="126"/>
        <v>63.108242963576153</v>
      </c>
      <c r="K824" s="241">
        <f t="shared" si="128"/>
        <v>98.367429032258073</v>
      </c>
    </row>
    <row r="825" spans="1:11" ht="39" x14ac:dyDescent="0.25">
      <c r="A825" s="77"/>
      <c r="B825" s="77"/>
      <c r="C825" s="6" t="s">
        <v>1142</v>
      </c>
      <c r="D825" s="6"/>
      <c r="E825" s="3" t="s">
        <v>1143</v>
      </c>
      <c r="F825" s="59">
        <v>0</v>
      </c>
      <c r="G825" s="59">
        <v>110.3</v>
      </c>
      <c r="H825" s="59">
        <v>0</v>
      </c>
      <c r="I825" s="59">
        <v>0</v>
      </c>
      <c r="J825" s="241">
        <f t="shared" si="126"/>
        <v>0</v>
      </c>
      <c r="K825" s="241"/>
    </row>
    <row r="826" spans="1:11" ht="39" x14ac:dyDescent="0.25">
      <c r="A826" s="77"/>
      <c r="B826" s="77"/>
      <c r="C826" s="6"/>
      <c r="D826" s="6" t="s">
        <v>379</v>
      </c>
      <c r="E826" s="3" t="s">
        <v>380</v>
      </c>
      <c r="F826" s="59">
        <v>0</v>
      </c>
      <c r="G826" s="59">
        <v>110.3</v>
      </c>
      <c r="H826" s="59">
        <v>0</v>
      </c>
      <c r="I826" s="59">
        <v>0</v>
      </c>
      <c r="J826" s="241">
        <f t="shared" si="126"/>
        <v>0</v>
      </c>
      <c r="K826" s="241"/>
    </row>
    <row r="827" spans="1:11" ht="25.5" x14ac:dyDescent="0.25">
      <c r="A827" s="77"/>
      <c r="B827" s="77"/>
      <c r="C827" s="6" t="s">
        <v>389</v>
      </c>
      <c r="D827" s="6"/>
      <c r="E827" s="1" t="s">
        <v>390</v>
      </c>
      <c r="F827" s="67">
        <f>F828</f>
        <v>0</v>
      </c>
      <c r="G827" s="67">
        <f>G828</f>
        <v>87.9495</v>
      </c>
      <c r="H827" s="67">
        <f>H828</f>
        <v>0</v>
      </c>
      <c r="I827" s="67">
        <f>I828</f>
        <v>0</v>
      </c>
      <c r="J827" s="243">
        <f t="shared" si="126"/>
        <v>0</v>
      </c>
      <c r="K827" s="243"/>
    </row>
    <row r="828" spans="1:11" ht="39" x14ac:dyDescent="0.25">
      <c r="A828" s="77"/>
      <c r="B828" s="77"/>
      <c r="C828" s="6"/>
      <c r="D828" s="6" t="s">
        <v>379</v>
      </c>
      <c r="E828" s="3" t="s">
        <v>380</v>
      </c>
      <c r="F828" s="59">
        <v>0</v>
      </c>
      <c r="G828" s="59">
        <v>87.9495</v>
      </c>
      <c r="H828" s="59">
        <v>0</v>
      </c>
      <c r="I828" s="59">
        <v>0</v>
      </c>
      <c r="J828" s="241">
        <f t="shared" si="126"/>
        <v>0</v>
      </c>
      <c r="K828" s="241"/>
    </row>
    <row r="829" spans="1:11" ht="39" x14ac:dyDescent="0.25">
      <c r="A829" s="77"/>
      <c r="B829" s="77"/>
      <c r="C829" s="6" t="s">
        <v>391</v>
      </c>
      <c r="D829" s="6"/>
      <c r="E829" s="3" t="s">
        <v>392</v>
      </c>
      <c r="F829" s="59">
        <f>F830</f>
        <v>6137.6347999999998</v>
      </c>
      <c r="G829" s="59">
        <f>G830</f>
        <v>6137.6347999999998</v>
      </c>
      <c r="H829" s="59">
        <f>H830</f>
        <v>4472.9545099999996</v>
      </c>
      <c r="I829" s="59">
        <f>I830</f>
        <v>4472.9545099999996</v>
      </c>
      <c r="J829" s="241">
        <f t="shared" si="126"/>
        <v>72.877495252731549</v>
      </c>
      <c r="K829" s="241">
        <f t="shared" si="128"/>
        <v>100</v>
      </c>
    </row>
    <row r="830" spans="1:11" ht="39" x14ac:dyDescent="0.25">
      <c r="A830" s="77"/>
      <c r="B830" s="77"/>
      <c r="C830" s="6"/>
      <c r="D830" s="6" t="s">
        <v>379</v>
      </c>
      <c r="E830" s="3" t="s">
        <v>380</v>
      </c>
      <c r="F830" s="67">
        <f>1779.151+4358.4838</f>
        <v>6137.6347999999998</v>
      </c>
      <c r="G830" s="67">
        <v>6137.6347999999998</v>
      </c>
      <c r="H830" s="67">
        <v>4472.9545099999996</v>
      </c>
      <c r="I830" s="67">
        <v>4472.9545099999996</v>
      </c>
      <c r="J830" s="243">
        <f t="shared" si="126"/>
        <v>72.877495252731549</v>
      </c>
      <c r="K830" s="243">
        <f t="shared" si="128"/>
        <v>100</v>
      </c>
    </row>
    <row r="831" spans="1:11" ht="51.75" x14ac:dyDescent="0.25">
      <c r="A831" s="77"/>
      <c r="B831" s="77"/>
      <c r="C831" s="6" t="s">
        <v>751</v>
      </c>
      <c r="D831" s="6"/>
      <c r="E831" s="3" t="s">
        <v>752</v>
      </c>
      <c r="F831" s="59">
        <f>F832</f>
        <v>198.4845</v>
      </c>
      <c r="G831" s="59">
        <f>G832</f>
        <v>198.4845</v>
      </c>
      <c r="H831" s="59">
        <f>H832</f>
        <v>0</v>
      </c>
      <c r="I831" s="59">
        <f>I832</f>
        <v>0</v>
      </c>
      <c r="J831" s="241">
        <f t="shared" si="126"/>
        <v>0</v>
      </c>
      <c r="K831" s="241"/>
    </row>
    <row r="832" spans="1:11" ht="39" x14ac:dyDescent="0.25">
      <c r="A832" s="77"/>
      <c r="B832" s="77"/>
      <c r="C832" s="6"/>
      <c r="D832" s="6" t="s">
        <v>379</v>
      </c>
      <c r="E832" s="3" t="s">
        <v>380</v>
      </c>
      <c r="F832" s="67">
        <v>198.4845</v>
      </c>
      <c r="G832" s="67">
        <v>198.4845</v>
      </c>
      <c r="H832" s="67">
        <v>0</v>
      </c>
      <c r="I832" s="67">
        <v>0</v>
      </c>
      <c r="J832" s="243">
        <f t="shared" si="126"/>
        <v>0</v>
      </c>
      <c r="K832" s="243"/>
    </row>
    <row r="833" spans="1:11" x14ac:dyDescent="0.25">
      <c r="A833" s="55"/>
      <c r="B833" s="55"/>
      <c r="C833" s="55"/>
      <c r="D833" s="55"/>
      <c r="E833" s="51" t="s">
        <v>409</v>
      </c>
      <c r="F833" s="71">
        <f>SUM(F804+F791+F671+F492+F5)</f>
        <v>1027519.8864200001</v>
      </c>
      <c r="G833" s="71">
        <f>SUM(G804+G791+G671+G492+G5)</f>
        <v>1069740.9045500001</v>
      </c>
      <c r="H833" s="71">
        <f>SUM(H804+H791+H671+H492+H5)</f>
        <v>784167.61731999996</v>
      </c>
      <c r="I833" s="71">
        <f>SUM(I804+I791+I671+I492+I5)</f>
        <v>781893.24511999986</v>
      </c>
      <c r="J833" s="262">
        <f t="shared" si="126"/>
        <v>73.091833900556793</v>
      </c>
      <c r="K833" s="262">
        <f t="shared" si="128"/>
        <v>99.709963514207189</v>
      </c>
    </row>
    <row r="834" spans="1:11" x14ac:dyDescent="0.25">
      <c r="F834" s="263"/>
    </row>
    <row r="835" spans="1:11" x14ac:dyDescent="0.25">
      <c r="H835" s="263"/>
      <c r="I835" s="263"/>
    </row>
    <row r="836" spans="1:11" x14ac:dyDescent="0.25">
      <c r="H836" s="263"/>
      <c r="I836" s="263"/>
    </row>
  </sheetData>
  <autoFilter ref="A4:L836"/>
  <mergeCells count="1">
    <mergeCell ref="A2:K2"/>
  </mergeCells>
  <pageMargins left="1.1023622047244095" right="0.31496062992125984" top="0.55118110236220474" bottom="0.55118110236220474" header="0.31496062992125984" footer="0.31496062992125984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19"/>
  <sheetViews>
    <sheetView view="pageBreakPreview" zoomScale="60" workbookViewId="0">
      <selection activeCell="D46" sqref="D46"/>
    </sheetView>
  </sheetViews>
  <sheetFormatPr defaultRowHeight="15" x14ac:dyDescent="0.25"/>
  <cols>
    <col min="1" max="1" width="25" customWidth="1"/>
    <col min="2" max="2" width="39" customWidth="1"/>
    <col min="3" max="3" width="18.28515625" customWidth="1"/>
    <col min="4" max="5" width="16.28515625" customWidth="1"/>
    <col min="6" max="7" width="15.7109375" customWidth="1"/>
  </cols>
  <sheetData>
    <row r="1" spans="1:7" ht="15.75" x14ac:dyDescent="0.25">
      <c r="A1" s="154"/>
      <c r="B1" s="156"/>
      <c r="C1" s="155"/>
      <c r="D1" s="155"/>
      <c r="E1" s="155"/>
    </row>
    <row r="2" spans="1:7" ht="46.9" customHeight="1" x14ac:dyDescent="0.25">
      <c r="A2" s="441" t="s">
        <v>1162</v>
      </c>
      <c r="B2" s="441"/>
      <c r="C2" s="441"/>
      <c r="D2" s="441"/>
      <c r="E2" s="441"/>
      <c r="F2" s="441"/>
      <c r="G2" s="441"/>
    </row>
    <row r="3" spans="1:7" x14ac:dyDescent="0.25">
      <c r="A3" s="154"/>
      <c r="B3" s="442" t="s">
        <v>658</v>
      </c>
      <c r="C3" s="442"/>
      <c r="D3" s="442"/>
      <c r="E3" s="442"/>
      <c r="F3" s="442"/>
      <c r="G3" s="442"/>
    </row>
    <row r="4" spans="1:7" ht="71.25" customHeight="1" x14ac:dyDescent="0.25">
      <c r="A4" s="153" t="s">
        <v>657</v>
      </c>
      <c r="B4" s="153" t="s">
        <v>656</v>
      </c>
      <c r="C4" s="153" t="s">
        <v>775</v>
      </c>
      <c r="D4" s="153" t="s">
        <v>1132</v>
      </c>
      <c r="E4" s="153" t="s">
        <v>1145</v>
      </c>
      <c r="F4" s="228" t="s">
        <v>773</v>
      </c>
      <c r="G4" s="228" t="s">
        <v>1119</v>
      </c>
    </row>
    <row r="5" spans="1:7" ht="45" x14ac:dyDescent="0.25">
      <c r="A5" s="152" t="s">
        <v>655</v>
      </c>
      <c r="B5" s="151" t="s">
        <v>654</v>
      </c>
      <c r="C5" s="150">
        <f>C6</f>
        <v>33508.57554999995</v>
      </c>
      <c r="D5" s="150">
        <f>D6</f>
        <v>-9376.6990100000985</v>
      </c>
      <c r="E5" s="150">
        <f>E6</f>
        <v>-12638.216060000006</v>
      </c>
      <c r="F5" s="395" t="s">
        <v>1077</v>
      </c>
      <c r="G5" s="396">
        <f>E5/D5*100</f>
        <v>134.7832115174173</v>
      </c>
    </row>
    <row r="6" spans="1:7" ht="30" x14ac:dyDescent="0.25">
      <c r="A6" s="152" t="s">
        <v>653</v>
      </c>
      <c r="B6" s="151" t="s">
        <v>652</v>
      </c>
      <c r="C6" s="150">
        <f>(C10+C11)</f>
        <v>33508.57554999995</v>
      </c>
      <c r="D6" s="150">
        <f>(D10+D11)</f>
        <v>-9376.6990100000985</v>
      </c>
      <c r="E6" s="150">
        <f>(E10+E11)</f>
        <v>-12638.216060000006</v>
      </c>
      <c r="F6" s="395" t="s">
        <v>1077</v>
      </c>
      <c r="G6" s="396">
        <f t="shared" ref="G6:G19" si="0">E6/D6*100</f>
        <v>134.7832115174173</v>
      </c>
    </row>
    <row r="7" spans="1:7" x14ac:dyDescent="0.25">
      <c r="A7" s="149" t="s">
        <v>651</v>
      </c>
      <c r="B7" s="148" t="s">
        <v>650</v>
      </c>
      <c r="C7" s="147">
        <f t="shared" ref="C7:E8" si="1">C8</f>
        <v>-1036232.3290000001</v>
      </c>
      <c r="D7" s="147">
        <f t="shared" si="1"/>
        <v>-793544.31633000006</v>
      </c>
      <c r="E7" s="147">
        <f t="shared" si="1"/>
        <v>-794531.46117999987</v>
      </c>
      <c r="F7" s="396">
        <f t="shared" ref="F7:F14" si="2">E7/C7*100</f>
        <v>76.675031162823302</v>
      </c>
      <c r="G7" s="396">
        <f t="shared" si="0"/>
        <v>100.12439694037066</v>
      </c>
    </row>
    <row r="8" spans="1:7" ht="30" x14ac:dyDescent="0.25">
      <c r="A8" s="149" t="s">
        <v>649</v>
      </c>
      <c r="B8" s="148" t="s">
        <v>648</v>
      </c>
      <c r="C8" s="147">
        <f t="shared" si="1"/>
        <v>-1036232.3290000001</v>
      </c>
      <c r="D8" s="147">
        <f t="shared" si="1"/>
        <v>-793544.31633000006</v>
      </c>
      <c r="E8" s="147">
        <f t="shared" si="1"/>
        <v>-794531.46117999987</v>
      </c>
      <c r="F8" s="396">
        <f t="shared" si="2"/>
        <v>76.675031162823302</v>
      </c>
      <c r="G8" s="396">
        <f t="shared" si="0"/>
        <v>100.12439694037066</v>
      </c>
    </row>
    <row r="9" spans="1:7" ht="30" x14ac:dyDescent="0.25">
      <c r="A9" s="149" t="s">
        <v>647</v>
      </c>
      <c r="B9" s="148" t="s">
        <v>646</v>
      </c>
      <c r="C9" s="147">
        <f>C10</f>
        <v>-1036232.3290000001</v>
      </c>
      <c r="D9" s="147">
        <f>D10</f>
        <v>-793544.31633000006</v>
      </c>
      <c r="E9" s="147">
        <f>E10</f>
        <v>-794531.46117999987</v>
      </c>
      <c r="F9" s="396">
        <f t="shared" si="2"/>
        <v>76.675031162823302</v>
      </c>
      <c r="G9" s="396">
        <f t="shared" si="0"/>
        <v>100.12439694037066</v>
      </c>
    </row>
    <row r="10" spans="1:7" ht="45" x14ac:dyDescent="0.25">
      <c r="A10" s="149" t="s">
        <v>645</v>
      </c>
      <c r="B10" s="148" t="s">
        <v>644</v>
      </c>
      <c r="C10" s="147">
        <f>ДОХОДЫ!D197*-1</f>
        <v>-1036232.3290000001</v>
      </c>
      <c r="D10" s="147">
        <f>ДОХОДЫ!E197*-1</f>
        <v>-793544.31633000006</v>
      </c>
      <c r="E10" s="147">
        <f>ДОХОДЫ!F197*-1</f>
        <v>-794531.46117999987</v>
      </c>
      <c r="F10" s="396">
        <f t="shared" si="2"/>
        <v>76.675031162823302</v>
      </c>
      <c r="G10" s="396">
        <f t="shared" si="0"/>
        <v>100.12439694037066</v>
      </c>
    </row>
    <row r="11" spans="1:7" ht="30" x14ac:dyDescent="0.25">
      <c r="A11" s="149" t="s">
        <v>643</v>
      </c>
      <c r="B11" s="148" t="s">
        <v>642</v>
      </c>
      <c r="C11" s="147">
        <f>C12</f>
        <v>1069740.9045500001</v>
      </c>
      <c r="D11" s="147">
        <f>D14</f>
        <v>784167.61731999996</v>
      </c>
      <c r="E11" s="147">
        <f>E14</f>
        <v>781893.24511999986</v>
      </c>
      <c r="F11" s="396">
        <f t="shared" si="2"/>
        <v>73.091833900556793</v>
      </c>
      <c r="G11" s="396">
        <f t="shared" si="0"/>
        <v>99.709963514207189</v>
      </c>
    </row>
    <row r="12" spans="1:7" ht="30" x14ac:dyDescent="0.25">
      <c r="A12" s="149" t="s">
        <v>641</v>
      </c>
      <c r="B12" s="148" t="s">
        <v>640</v>
      </c>
      <c r="C12" s="147">
        <f>C13</f>
        <v>1069740.9045500001</v>
      </c>
      <c r="D12" s="147">
        <f>D14</f>
        <v>784167.61731999996</v>
      </c>
      <c r="E12" s="147">
        <f>E14</f>
        <v>781893.24511999986</v>
      </c>
      <c r="F12" s="396">
        <f t="shared" si="2"/>
        <v>73.091833900556793</v>
      </c>
      <c r="G12" s="396">
        <f t="shared" si="0"/>
        <v>99.709963514207189</v>
      </c>
    </row>
    <row r="13" spans="1:7" ht="30" x14ac:dyDescent="0.25">
      <c r="A13" s="149" t="s">
        <v>639</v>
      </c>
      <c r="B13" s="148" t="s">
        <v>638</v>
      </c>
      <c r="C13" s="147">
        <f>C14</f>
        <v>1069740.9045500001</v>
      </c>
      <c r="D13" s="147">
        <f>D14</f>
        <v>784167.61731999996</v>
      </c>
      <c r="E13" s="147">
        <f>E14</f>
        <v>781893.24511999986</v>
      </c>
      <c r="F13" s="396">
        <f t="shared" si="2"/>
        <v>73.091833900556793</v>
      </c>
      <c r="G13" s="396">
        <f t="shared" si="0"/>
        <v>99.709963514207189</v>
      </c>
    </row>
    <row r="14" spans="1:7" ht="45" x14ac:dyDescent="0.25">
      <c r="A14" s="149" t="s">
        <v>637</v>
      </c>
      <c r="B14" s="148" t="s">
        <v>636</v>
      </c>
      <c r="C14" s="147">
        <f>РАСХОДЫ!G833</f>
        <v>1069740.9045500001</v>
      </c>
      <c r="D14" s="147">
        <f>РАСХОДЫ!H833</f>
        <v>784167.61731999996</v>
      </c>
      <c r="E14" s="147">
        <f>РАСХОДЫ!I833</f>
        <v>781893.24511999986</v>
      </c>
      <c r="F14" s="396">
        <f t="shared" si="2"/>
        <v>73.091833900556793</v>
      </c>
      <c r="G14" s="396">
        <f t="shared" si="0"/>
        <v>99.709963514207189</v>
      </c>
    </row>
    <row r="15" spans="1:7" s="292" customFormat="1" ht="43.5" hidden="1" customHeight="1" x14ac:dyDescent="0.25">
      <c r="A15" s="152" t="s">
        <v>1078</v>
      </c>
      <c r="B15" s="151" t="s">
        <v>1079</v>
      </c>
      <c r="C15" s="150"/>
      <c r="D15" s="150"/>
      <c r="E15" s="150">
        <f>E16</f>
        <v>0</v>
      </c>
      <c r="F15" s="395" t="s">
        <v>1077</v>
      </c>
      <c r="G15" s="395" t="s">
        <v>1077</v>
      </c>
    </row>
    <row r="16" spans="1:7" ht="45" hidden="1" x14ac:dyDescent="0.25">
      <c r="A16" s="149" t="s">
        <v>1080</v>
      </c>
      <c r="B16" s="148" t="s">
        <v>1081</v>
      </c>
      <c r="C16" s="147"/>
      <c r="D16" s="147"/>
      <c r="E16" s="147">
        <f>E17</f>
        <v>0</v>
      </c>
      <c r="F16" s="395" t="s">
        <v>1077</v>
      </c>
      <c r="G16" s="395" t="s">
        <v>1077</v>
      </c>
    </row>
    <row r="17" spans="1:7" ht="45" hidden="1" x14ac:dyDescent="0.25">
      <c r="A17" s="149" t="s">
        <v>1082</v>
      </c>
      <c r="B17" s="148" t="s">
        <v>1083</v>
      </c>
      <c r="C17" s="147"/>
      <c r="D17" s="147"/>
      <c r="E17" s="147">
        <f>E18</f>
        <v>0</v>
      </c>
      <c r="F17" s="395" t="s">
        <v>1077</v>
      </c>
      <c r="G17" s="395" t="s">
        <v>1077</v>
      </c>
    </row>
    <row r="18" spans="1:7" ht="60" hidden="1" x14ac:dyDescent="0.25">
      <c r="A18" s="149" t="s">
        <v>1084</v>
      </c>
      <c r="B18" s="148" t="s">
        <v>1085</v>
      </c>
      <c r="C18" s="147"/>
      <c r="D18" s="147"/>
      <c r="E18" s="147">
        <v>0</v>
      </c>
      <c r="F18" s="395" t="s">
        <v>1077</v>
      </c>
      <c r="G18" s="395" t="s">
        <v>1077</v>
      </c>
    </row>
    <row r="19" spans="1:7" x14ac:dyDescent="0.25">
      <c r="A19" s="146"/>
      <c r="B19" s="145" t="s">
        <v>635</v>
      </c>
      <c r="C19" s="144">
        <f>C5</f>
        <v>33508.57554999995</v>
      </c>
      <c r="D19" s="144">
        <f>D5</f>
        <v>-9376.6990100000985</v>
      </c>
      <c r="E19" s="144">
        <f>E5+E15</f>
        <v>-12638.216060000006</v>
      </c>
      <c r="F19" s="395" t="s">
        <v>1077</v>
      </c>
      <c r="G19" s="396">
        <f t="shared" si="0"/>
        <v>134.7832115174173</v>
      </c>
    </row>
  </sheetData>
  <mergeCells count="2">
    <mergeCell ref="A2:G2"/>
    <mergeCell ref="B3:G3"/>
  </mergeCells>
  <pageMargins left="0.9055118110236221" right="0.51181102362204722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O92"/>
  <sheetViews>
    <sheetView view="pageBreakPreview" zoomScale="68" zoomScaleNormal="69" zoomScaleSheetLayoutView="68" workbookViewId="0">
      <selection activeCell="B16" sqref="B16"/>
    </sheetView>
  </sheetViews>
  <sheetFormatPr defaultRowHeight="15" x14ac:dyDescent="0.25"/>
  <cols>
    <col min="1" max="1" width="8.7109375" customWidth="1"/>
    <col min="2" max="2" width="105.140625" customWidth="1"/>
    <col min="3" max="3" width="17.5703125" customWidth="1"/>
    <col min="4" max="4" width="15.7109375" customWidth="1"/>
    <col min="5" max="5" width="15.85546875" customWidth="1"/>
    <col min="6" max="6" width="16.7109375" customWidth="1"/>
    <col min="7" max="8" width="17" customWidth="1"/>
    <col min="9" max="9" width="17.85546875" customWidth="1"/>
    <col min="10" max="10" width="17.28515625" customWidth="1"/>
    <col min="11" max="12" width="17.5703125" customWidth="1"/>
    <col min="13" max="13" width="17.140625" customWidth="1"/>
    <col min="14" max="14" width="15.7109375" customWidth="1"/>
    <col min="15" max="15" width="13.5703125" bestFit="1" customWidth="1"/>
    <col min="260" max="260" width="8.7109375" customWidth="1"/>
    <col min="261" max="261" width="53.42578125" customWidth="1"/>
    <col min="262" max="262" width="15.7109375" customWidth="1"/>
    <col min="263" max="263" width="15.85546875" customWidth="1"/>
    <col min="264" max="264" width="15.5703125" customWidth="1"/>
    <col min="265" max="265" width="17" customWidth="1"/>
    <col min="266" max="266" width="17.85546875" customWidth="1"/>
    <col min="267" max="267" width="14.5703125" customWidth="1"/>
    <col min="268" max="268" width="15.140625" customWidth="1"/>
    <col min="269" max="269" width="17.140625" customWidth="1"/>
    <col min="270" max="270" width="15.7109375" customWidth="1"/>
    <col min="271" max="271" width="13.5703125" bestFit="1" customWidth="1"/>
    <col min="516" max="516" width="8.7109375" customWidth="1"/>
    <col min="517" max="517" width="53.42578125" customWidth="1"/>
    <col min="518" max="518" width="15.7109375" customWidth="1"/>
    <col min="519" max="519" width="15.85546875" customWidth="1"/>
    <col min="520" max="520" width="15.5703125" customWidth="1"/>
    <col min="521" max="521" width="17" customWidth="1"/>
    <col min="522" max="522" width="17.85546875" customWidth="1"/>
    <col min="523" max="523" width="14.5703125" customWidth="1"/>
    <col min="524" max="524" width="15.140625" customWidth="1"/>
    <col min="525" max="525" width="17.140625" customWidth="1"/>
    <col min="526" max="526" width="15.7109375" customWidth="1"/>
    <col min="527" max="527" width="13.5703125" bestFit="1" customWidth="1"/>
    <col min="772" max="772" width="8.7109375" customWidth="1"/>
    <col min="773" max="773" width="53.42578125" customWidth="1"/>
    <col min="774" max="774" width="15.7109375" customWidth="1"/>
    <col min="775" max="775" width="15.85546875" customWidth="1"/>
    <col min="776" max="776" width="15.5703125" customWidth="1"/>
    <col min="777" max="777" width="17" customWidth="1"/>
    <col min="778" max="778" width="17.85546875" customWidth="1"/>
    <col min="779" max="779" width="14.5703125" customWidth="1"/>
    <col min="780" max="780" width="15.140625" customWidth="1"/>
    <col min="781" max="781" width="17.140625" customWidth="1"/>
    <col min="782" max="782" width="15.7109375" customWidth="1"/>
    <col min="783" max="783" width="13.5703125" bestFit="1" customWidth="1"/>
    <col min="1028" max="1028" width="8.7109375" customWidth="1"/>
    <col min="1029" max="1029" width="53.42578125" customWidth="1"/>
    <col min="1030" max="1030" width="15.7109375" customWidth="1"/>
    <col min="1031" max="1031" width="15.85546875" customWidth="1"/>
    <col min="1032" max="1032" width="15.5703125" customWidth="1"/>
    <col min="1033" max="1033" width="17" customWidth="1"/>
    <col min="1034" max="1034" width="17.85546875" customWidth="1"/>
    <col min="1035" max="1035" width="14.5703125" customWidth="1"/>
    <col min="1036" max="1036" width="15.140625" customWidth="1"/>
    <col min="1037" max="1037" width="17.140625" customWidth="1"/>
    <col min="1038" max="1038" width="15.7109375" customWidth="1"/>
    <col min="1039" max="1039" width="13.5703125" bestFit="1" customWidth="1"/>
    <col min="1284" max="1284" width="8.7109375" customWidth="1"/>
    <col min="1285" max="1285" width="53.42578125" customWidth="1"/>
    <col min="1286" max="1286" width="15.7109375" customWidth="1"/>
    <col min="1287" max="1287" width="15.85546875" customWidth="1"/>
    <col min="1288" max="1288" width="15.5703125" customWidth="1"/>
    <col min="1289" max="1289" width="17" customWidth="1"/>
    <col min="1290" max="1290" width="17.85546875" customWidth="1"/>
    <col min="1291" max="1291" width="14.5703125" customWidth="1"/>
    <col min="1292" max="1292" width="15.140625" customWidth="1"/>
    <col min="1293" max="1293" width="17.140625" customWidth="1"/>
    <col min="1294" max="1294" width="15.7109375" customWidth="1"/>
    <col min="1295" max="1295" width="13.5703125" bestFit="1" customWidth="1"/>
    <col min="1540" max="1540" width="8.7109375" customWidth="1"/>
    <col min="1541" max="1541" width="53.42578125" customWidth="1"/>
    <col min="1542" max="1542" width="15.7109375" customWidth="1"/>
    <col min="1543" max="1543" width="15.85546875" customWidth="1"/>
    <col min="1544" max="1544" width="15.5703125" customWidth="1"/>
    <col min="1545" max="1545" width="17" customWidth="1"/>
    <col min="1546" max="1546" width="17.85546875" customWidth="1"/>
    <col min="1547" max="1547" width="14.5703125" customWidth="1"/>
    <col min="1548" max="1548" width="15.140625" customWidth="1"/>
    <col min="1549" max="1549" width="17.140625" customWidth="1"/>
    <col min="1550" max="1550" width="15.7109375" customWidth="1"/>
    <col min="1551" max="1551" width="13.5703125" bestFit="1" customWidth="1"/>
    <col min="1796" max="1796" width="8.7109375" customWidth="1"/>
    <col min="1797" max="1797" width="53.42578125" customWidth="1"/>
    <col min="1798" max="1798" width="15.7109375" customWidth="1"/>
    <col min="1799" max="1799" width="15.85546875" customWidth="1"/>
    <col min="1800" max="1800" width="15.5703125" customWidth="1"/>
    <col min="1801" max="1801" width="17" customWidth="1"/>
    <col min="1802" max="1802" width="17.85546875" customWidth="1"/>
    <col min="1803" max="1803" width="14.5703125" customWidth="1"/>
    <col min="1804" max="1804" width="15.140625" customWidth="1"/>
    <col min="1805" max="1805" width="17.140625" customWidth="1"/>
    <col min="1806" max="1806" width="15.7109375" customWidth="1"/>
    <col min="1807" max="1807" width="13.5703125" bestFit="1" customWidth="1"/>
    <col min="2052" max="2052" width="8.7109375" customWidth="1"/>
    <col min="2053" max="2053" width="53.42578125" customWidth="1"/>
    <col min="2054" max="2054" width="15.7109375" customWidth="1"/>
    <col min="2055" max="2055" width="15.85546875" customWidth="1"/>
    <col min="2056" max="2056" width="15.5703125" customWidth="1"/>
    <col min="2057" max="2057" width="17" customWidth="1"/>
    <col min="2058" max="2058" width="17.85546875" customWidth="1"/>
    <col min="2059" max="2059" width="14.5703125" customWidth="1"/>
    <col min="2060" max="2060" width="15.140625" customWidth="1"/>
    <col min="2061" max="2061" width="17.140625" customWidth="1"/>
    <col min="2062" max="2062" width="15.7109375" customWidth="1"/>
    <col min="2063" max="2063" width="13.5703125" bestFit="1" customWidth="1"/>
    <col min="2308" max="2308" width="8.7109375" customWidth="1"/>
    <col min="2309" max="2309" width="53.42578125" customWidth="1"/>
    <col min="2310" max="2310" width="15.7109375" customWidth="1"/>
    <col min="2311" max="2311" width="15.85546875" customWidth="1"/>
    <col min="2312" max="2312" width="15.5703125" customWidth="1"/>
    <col min="2313" max="2313" width="17" customWidth="1"/>
    <col min="2314" max="2314" width="17.85546875" customWidth="1"/>
    <col min="2315" max="2315" width="14.5703125" customWidth="1"/>
    <col min="2316" max="2316" width="15.140625" customWidth="1"/>
    <col min="2317" max="2317" width="17.140625" customWidth="1"/>
    <col min="2318" max="2318" width="15.7109375" customWidth="1"/>
    <col min="2319" max="2319" width="13.5703125" bestFit="1" customWidth="1"/>
    <col min="2564" max="2564" width="8.7109375" customWidth="1"/>
    <col min="2565" max="2565" width="53.42578125" customWidth="1"/>
    <col min="2566" max="2566" width="15.7109375" customWidth="1"/>
    <col min="2567" max="2567" width="15.85546875" customWidth="1"/>
    <col min="2568" max="2568" width="15.5703125" customWidth="1"/>
    <col min="2569" max="2569" width="17" customWidth="1"/>
    <col min="2570" max="2570" width="17.85546875" customWidth="1"/>
    <col min="2571" max="2571" width="14.5703125" customWidth="1"/>
    <col min="2572" max="2572" width="15.140625" customWidth="1"/>
    <col min="2573" max="2573" width="17.140625" customWidth="1"/>
    <col min="2574" max="2574" width="15.7109375" customWidth="1"/>
    <col min="2575" max="2575" width="13.5703125" bestFit="1" customWidth="1"/>
    <col min="2820" max="2820" width="8.7109375" customWidth="1"/>
    <col min="2821" max="2821" width="53.42578125" customWidth="1"/>
    <col min="2822" max="2822" width="15.7109375" customWidth="1"/>
    <col min="2823" max="2823" width="15.85546875" customWidth="1"/>
    <col min="2824" max="2824" width="15.5703125" customWidth="1"/>
    <col min="2825" max="2825" width="17" customWidth="1"/>
    <col min="2826" max="2826" width="17.85546875" customWidth="1"/>
    <col min="2827" max="2827" width="14.5703125" customWidth="1"/>
    <col min="2828" max="2828" width="15.140625" customWidth="1"/>
    <col min="2829" max="2829" width="17.140625" customWidth="1"/>
    <col min="2830" max="2830" width="15.7109375" customWidth="1"/>
    <col min="2831" max="2831" width="13.5703125" bestFit="1" customWidth="1"/>
    <col min="3076" max="3076" width="8.7109375" customWidth="1"/>
    <col min="3077" max="3077" width="53.42578125" customWidth="1"/>
    <col min="3078" max="3078" width="15.7109375" customWidth="1"/>
    <col min="3079" max="3079" width="15.85546875" customWidth="1"/>
    <col min="3080" max="3080" width="15.5703125" customWidth="1"/>
    <col min="3081" max="3081" width="17" customWidth="1"/>
    <col min="3082" max="3082" width="17.85546875" customWidth="1"/>
    <col min="3083" max="3083" width="14.5703125" customWidth="1"/>
    <col min="3084" max="3084" width="15.140625" customWidth="1"/>
    <col min="3085" max="3085" width="17.140625" customWidth="1"/>
    <col min="3086" max="3086" width="15.7109375" customWidth="1"/>
    <col min="3087" max="3087" width="13.5703125" bestFit="1" customWidth="1"/>
    <col min="3332" max="3332" width="8.7109375" customWidth="1"/>
    <col min="3333" max="3333" width="53.42578125" customWidth="1"/>
    <col min="3334" max="3334" width="15.7109375" customWidth="1"/>
    <col min="3335" max="3335" width="15.85546875" customWidth="1"/>
    <col min="3336" max="3336" width="15.5703125" customWidth="1"/>
    <col min="3337" max="3337" width="17" customWidth="1"/>
    <col min="3338" max="3338" width="17.85546875" customWidth="1"/>
    <col min="3339" max="3339" width="14.5703125" customWidth="1"/>
    <col min="3340" max="3340" width="15.140625" customWidth="1"/>
    <col min="3341" max="3341" width="17.140625" customWidth="1"/>
    <col min="3342" max="3342" width="15.7109375" customWidth="1"/>
    <col min="3343" max="3343" width="13.5703125" bestFit="1" customWidth="1"/>
    <col min="3588" max="3588" width="8.7109375" customWidth="1"/>
    <col min="3589" max="3589" width="53.42578125" customWidth="1"/>
    <col min="3590" max="3590" width="15.7109375" customWidth="1"/>
    <col min="3591" max="3591" width="15.85546875" customWidth="1"/>
    <col min="3592" max="3592" width="15.5703125" customWidth="1"/>
    <col min="3593" max="3593" width="17" customWidth="1"/>
    <col min="3594" max="3594" width="17.85546875" customWidth="1"/>
    <col min="3595" max="3595" width="14.5703125" customWidth="1"/>
    <col min="3596" max="3596" width="15.140625" customWidth="1"/>
    <col min="3597" max="3597" width="17.140625" customWidth="1"/>
    <col min="3598" max="3598" width="15.7109375" customWidth="1"/>
    <col min="3599" max="3599" width="13.5703125" bestFit="1" customWidth="1"/>
    <col min="3844" max="3844" width="8.7109375" customWidth="1"/>
    <col min="3845" max="3845" width="53.42578125" customWidth="1"/>
    <col min="3846" max="3846" width="15.7109375" customWidth="1"/>
    <col min="3847" max="3847" width="15.85546875" customWidth="1"/>
    <col min="3848" max="3848" width="15.5703125" customWidth="1"/>
    <col min="3849" max="3849" width="17" customWidth="1"/>
    <col min="3850" max="3850" width="17.85546875" customWidth="1"/>
    <col min="3851" max="3851" width="14.5703125" customWidth="1"/>
    <col min="3852" max="3852" width="15.140625" customWidth="1"/>
    <col min="3853" max="3853" width="17.140625" customWidth="1"/>
    <col min="3854" max="3854" width="15.7109375" customWidth="1"/>
    <col min="3855" max="3855" width="13.5703125" bestFit="1" customWidth="1"/>
    <col min="4100" max="4100" width="8.7109375" customWidth="1"/>
    <col min="4101" max="4101" width="53.42578125" customWidth="1"/>
    <col min="4102" max="4102" width="15.7109375" customWidth="1"/>
    <col min="4103" max="4103" width="15.85546875" customWidth="1"/>
    <col min="4104" max="4104" width="15.5703125" customWidth="1"/>
    <col min="4105" max="4105" width="17" customWidth="1"/>
    <col min="4106" max="4106" width="17.85546875" customWidth="1"/>
    <col min="4107" max="4107" width="14.5703125" customWidth="1"/>
    <col min="4108" max="4108" width="15.140625" customWidth="1"/>
    <col min="4109" max="4109" width="17.140625" customWidth="1"/>
    <col min="4110" max="4110" width="15.7109375" customWidth="1"/>
    <col min="4111" max="4111" width="13.5703125" bestFit="1" customWidth="1"/>
    <col min="4356" max="4356" width="8.7109375" customWidth="1"/>
    <col min="4357" max="4357" width="53.42578125" customWidth="1"/>
    <col min="4358" max="4358" width="15.7109375" customWidth="1"/>
    <col min="4359" max="4359" width="15.85546875" customWidth="1"/>
    <col min="4360" max="4360" width="15.5703125" customWidth="1"/>
    <col min="4361" max="4361" width="17" customWidth="1"/>
    <col min="4362" max="4362" width="17.85546875" customWidth="1"/>
    <col min="4363" max="4363" width="14.5703125" customWidth="1"/>
    <col min="4364" max="4364" width="15.140625" customWidth="1"/>
    <col min="4365" max="4365" width="17.140625" customWidth="1"/>
    <col min="4366" max="4366" width="15.7109375" customWidth="1"/>
    <col min="4367" max="4367" width="13.5703125" bestFit="1" customWidth="1"/>
    <col min="4612" max="4612" width="8.7109375" customWidth="1"/>
    <col min="4613" max="4613" width="53.42578125" customWidth="1"/>
    <col min="4614" max="4614" width="15.7109375" customWidth="1"/>
    <col min="4615" max="4615" width="15.85546875" customWidth="1"/>
    <col min="4616" max="4616" width="15.5703125" customWidth="1"/>
    <col min="4617" max="4617" width="17" customWidth="1"/>
    <col min="4618" max="4618" width="17.85546875" customWidth="1"/>
    <col min="4619" max="4619" width="14.5703125" customWidth="1"/>
    <col min="4620" max="4620" width="15.140625" customWidth="1"/>
    <col min="4621" max="4621" width="17.140625" customWidth="1"/>
    <col min="4622" max="4622" width="15.7109375" customWidth="1"/>
    <col min="4623" max="4623" width="13.5703125" bestFit="1" customWidth="1"/>
    <col min="4868" max="4868" width="8.7109375" customWidth="1"/>
    <col min="4869" max="4869" width="53.42578125" customWidth="1"/>
    <col min="4870" max="4870" width="15.7109375" customWidth="1"/>
    <col min="4871" max="4871" width="15.85546875" customWidth="1"/>
    <col min="4872" max="4872" width="15.5703125" customWidth="1"/>
    <col min="4873" max="4873" width="17" customWidth="1"/>
    <col min="4874" max="4874" width="17.85546875" customWidth="1"/>
    <col min="4875" max="4875" width="14.5703125" customWidth="1"/>
    <col min="4876" max="4876" width="15.140625" customWidth="1"/>
    <col min="4877" max="4877" width="17.140625" customWidth="1"/>
    <col min="4878" max="4878" width="15.7109375" customWidth="1"/>
    <col min="4879" max="4879" width="13.5703125" bestFit="1" customWidth="1"/>
    <col min="5124" max="5124" width="8.7109375" customWidth="1"/>
    <col min="5125" max="5125" width="53.42578125" customWidth="1"/>
    <col min="5126" max="5126" width="15.7109375" customWidth="1"/>
    <col min="5127" max="5127" width="15.85546875" customWidth="1"/>
    <col min="5128" max="5128" width="15.5703125" customWidth="1"/>
    <col min="5129" max="5129" width="17" customWidth="1"/>
    <col min="5130" max="5130" width="17.85546875" customWidth="1"/>
    <col min="5131" max="5131" width="14.5703125" customWidth="1"/>
    <col min="5132" max="5132" width="15.140625" customWidth="1"/>
    <col min="5133" max="5133" width="17.140625" customWidth="1"/>
    <col min="5134" max="5134" width="15.7109375" customWidth="1"/>
    <col min="5135" max="5135" width="13.5703125" bestFit="1" customWidth="1"/>
    <col min="5380" max="5380" width="8.7109375" customWidth="1"/>
    <col min="5381" max="5381" width="53.42578125" customWidth="1"/>
    <col min="5382" max="5382" width="15.7109375" customWidth="1"/>
    <col min="5383" max="5383" width="15.85546875" customWidth="1"/>
    <col min="5384" max="5384" width="15.5703125" customWidth="1"/>
    <col min="5385" max="5385" width="17" customWidth="1"/>
    <col min="5386" max="5386" width="17.85546875" customWidth="1"/>
    <col min="5387" max="5387" width="14.5703125" customWidth="1"/>
    <col min="5388" max="5388" width="15.140625" customWidth="1"/>
    <col min="5389" max="5389" width="17.140625" customWidth="1"/>
    <col min="5390" max="5390" width="15.7109375" customWidth="1"/>
    <col min="5391" max="5391" width="13.5703125" bestFit="1" customWidth="1"/>
    <col min="5636" max="5636" width="8.7109375" customWidth="1"/>
    <col min="5637" max="5637" width="53.42578125" customWidth="1"/>
    <col min="5638" max="5638" width="15.7109375" customWidth="1"/>
    <col min="5639" max="5639" width="15.85546875" customWidth="1"/>
    <col min="5640" max="5640" width="15.5703125" customWidth="1"/>
    <col min="5641" max="5641" width="17" customWidth="1"/>
    <col min="5642" max="5642" width="17.85546875" customWidth="1"/>
    <col min="5643" max="5643" width="14.5703125" customWidth="1"/>
    <col min="5644" max="5644" width="15.140625" customWidth="1"/>
    <col min="5645" max="5645" width="17.140625" customWidth="1"/>
    <col min="5646" max="5646" width="15.7109375" customWidth="1"/>
    <col min="5647" max="5647" width="13.5703125" bestFit="1" customWidth="1"/>
    <col min="5892" max="5892" width="8.7109375" customWidth="1"/>
    <col min="5893" max="5893" width="53.42578125" customWidth="1"/>
    <col min="5894" max="5894" width="15.7109375" customWidth="1"/>
    <col min="5895" max="5895" width="15.85546875" customWidth="1"/>
    <col min="5896" max="5896" width="15.5703125" customWidth="1"/>
    <col min="5897" max="5897" width="17" customWidth="1"/>
    <col min="5898" max="5898" width="17.85546875" customWidth="1"/>
    <col min="5899" max="5899" width="14.5703125" customWidth="1"/>
    <col min="5900" max="5900" width="15.140625" customWidth="1"/>
    <col min="5901" max="5901" width="17.140625" customWidth="1"/>
    <col min="5902" max="5902" width="15.7109375" customWidth="1"/>
    <col min="5903" max="5903" width="13.5703125" bestFit="1" customWidth="1"/>
    <col min="6148" max="6148" width="8.7109375" customWidth="1"/>
    <col min="6149" max="6149" width="53.42578125" customWidth="1"/>
    <col min="6150" max="6150" width="15.7109375" customWidth="1"/>
    <col min="6151" max="6151" width="15.85546875" customWidth="1"/>
    <col min="6152" max="6152" width="15.5703125" customWidth="1"/>
    <col min="6153" max="6153" width="17" customWidth="1"/>
    <col min="6154" max="6154" width="17.85546875" customWidth="1"/>
    <col min="6155" max="6155" width="14.5703125" customWidth="1"/>
    <col min="6156" max="6156" width="15.140625" customWidth="1"/>
    <col min="6157" max="6157" width="17.140625" customWidth="1"/>
    <col min="6158" max="6158" width="15.7109375" customWidth="1"/>
    <col min="6159" max="6159" width="13.5703125" bestFit="1" customWidth="1"/>
    <col min="6404" max="6404" width="8.7109375" customWidth="1"/>
    <col min="6405" max="6405" width="53.42578125" customWidth="1"/>
    <col min="6406" max="6406" width="15.7109375" customWidth="1"/>
    <col min="6407" max="6407" width="15.85546875" customWidth="1"/>
    <col min="6408" max="6408" width="15.5703125" customWidth="1"/>
    <col min="6409" max="6409" width="17" customWidth="1"/>
    <col min="6410" max="6410" width="17.85546875" customWidth="1"/>
    <col min="6411" max="6411" width="14.5703125" customWidth="1"/>
    <col min="6412" max="6412" width="15.140625" customWidth="1"/>
    <col min="6413" max="6413" width="17.140625" customWidth="1"/>
    <col min="6414" max="6414" width="15.7109375" customWidth="1"/>
    <col min="6415" max="6415" width="13.5703125" bestFit="1" customWidth="1"/>
    <col min="6660" max="6660" width="8.7109375" customWidth="1"/>
    <col min="6661" max="6661" width="53.42578125" customWidth="1"/>
    <col min="6662" max="6662" width="15.7109375" customWidth="1"/>
    <col min="6663" max="6663" width="15.85546875" customWidth="1"/>
    <col min="6664" max="6664" width="15.5703125" customWidth="1"/>
    <col min="6665" max="6665" width="17" customWidth="1"/>
    <col min="6666" max="6666" width="17.85546875" customWidth="1"/>
    <col min="6667" max="6667" width="14.5703125" customWidth="1"/>
    <col min="6668" max="6668" width="15.140625" customWidth="1"/>
    <col min="6669" max="6669" width="17.140625" customWidth="1"/>
    <col min="6670" max="6670" width="15.7109375" customWidth="1"/>
    <col min="6671" max="6671" width="13.5703125" bestFit="1" customWidth="1"/>
    <col min="6916" max="6916" width="8.7109375" customWidth="1"/>
    <col min="6917" max="6917" width="53.42578125" customWidth="1"/>
    <col min="6918" max="6918" width="15.7109375" customWidth="1"/>
    <col min="6919" max="6919" width="15.85546875" customWidth="1"/>
    <col min="6920" max="6920" width="15.5703125" customWidth="1"/>
    <col min="6921" max="6921" width="17" customWidth="1"/>
    <col min="6922" max="6922" width="17.85546875" customWidth="1"/>
    <col min="6923" max="6923" width="14.5703125" customWidth="1"/>
    <col min="6924" max="6924" width="15.140625" customWidth="1"/>
    <col min="6925" max="6925" width="17.140625" customWidth="1"/>
    <col min="6926" max="6926" width="15.7109375" customWidth="1"/>
    <col min="6927" max="6927" width="13.5703125" bestFit="1" customWidth="1"/>
    <col min="7172" max="7172" width="8.7109375" customWidth="1"/>
    <col min="7173" max="7173" width="53.42578125" customWidth="1"/>
    <col min="7174" max="7174" width="15.7109375" customWidth="1"/>
    <col min="7175" max="7175" width="15.85546875" customWidth="1"/>
    <col min="7176" max="7176" width="15.5703125" customWidth="1"/>
    <col min="7177" max="7177" width="17" customWidth="1"/>
    <col min="7178" max="7178" width="17.85546875" customWidth="1"/>
    <col min="7179" max="7179" width="14.5703125" customWidth="1"/>
    <col min="7180" max="7180" width="15.140625" customWidth="1"/>
    <col min="7181" max="7181" width="17.140625" customWidth="1"/>
    <col min="7182" max="7182" width="15.7109375" customWidth="1"/>
    <col min="7183" max="7183" width="13.5703125" bestFit="1" customWidth="1"/>
    <col min="7428" max="7428" width="8.7109375" customWidth="1"/>
    <col min="7429" max="7429" width="53.42578125" customWidth="1"/>
    <col min="7430" max="7430" width="15.7109375" customWidth="1"/>
    <col min="7431" max="7431" width="15.85546875" customWidth="1"/>
    <col min="7432" max="7432" width="15.5703125" customWidth="1"/>
    <col min="7433" max="7433" width="17" customWidth="1"/>
    <col min="7434" max="7434" width="17.85546875" customWidth="1"/>
    <col min="7435" max="7435" width="14.5703125" customWidth="1"/>
    <col min="7436" max="7436" width="15.140625" customWidth="1"/>
    <col min="7437" max="7437" width="17.140625" customWidth="1"/>
    <col min="7438" max="7438" width="15.7109375" customWidth="1"/>
    <col min="7439" max="7439" width="13.5703125" bestFit="1" customWidth="1"/>
    <col min="7684" max="7684" width="8.7109375" customWidth="1"/>
    <col min="7685" max="7685" width="53.42578125" customWidth="1"/>
    <col min="7686" max="7686" width="15.7109375" customWidth="1"/>
    <col min="7687" max="7687" width="15.85546875" customWidth="1"/>
    <col min="7688" max="7688" width="15.5703125" customWidth="1"/>
    <col min="7689" max="7689" width="17" customWidth="1"/>
    <col min="7690" max="7690" width="17.85546875" customWidth="1"/>
    <col min="7691" max="7691" width="14.5703125" customWidth="1"/>
    <col min="7692" max="7692" width="15.140625" customWidth="1"/>
    <col min="7693" max="7693" width="17.140625" customWidth="1"/>
    <col min="7694" max="7694" width="15.7109375" customWidth="1"/>
    <col min="7695" max="7695" width="13.5703125" bestFit="1" customWidth="1"/>
    <col min="7940" max="7940" width="8.7109375" customWidth="1"/>
    <col min="7941" max="7941" width="53.42578125" customWidth="1"/>
    <col min="7942" max="7942" width="15.7109375" customWidth="1"/>
    <col min="7943" max="7943" width="15.85546875" customWidth="1"/>
    <col min="7944" max="7944" width="15.5703125" customWidth="1"/>
    <col min="7945" max="7945" width="17" customWidth="1"/>
    <col min="7946" max="7946" width="17.85546875" customWidth="1"/>
    <col min="7947" max="7947" width="14.5703125" customWidth="1"/>
    <col min="7948" max="7948" width="15.140625" customWidth="1"/>
    <col min="7949" max="7949" width="17.140625" customWidth="1"/>
    <col min="7950" max="7950" width="15.7109375" customWidth="1"/>
    <col min="7951" max="7951" width="13.5703125" bestFit="1" customWidth="1"/>
    <col min="8196" max="8196" width="8.7109375" customWidth="1"/>
    <col min="8197" max="8197" width="53.42578125" customWidth="1"/>
    <col min="8198" max="8198" width="15.7109375" customWidth="1"/>
    <col min="8199" max="8199" width="15.85546875" customWidth="1"/>
    <col min="8200" max="8200" width="15.5703125" customWidth="1"/>
    <col min="8201" max="8201" width="17" customWidth="1"/>
    <col min="8202" max="8202" width="17.85546875" customWidth="1"/>
    <col min="8203" max="8203" width="14.5703125" customWidth="1"/>
    <col min="8204" max="8204" width="15.140625" customWidth="1"/>
    <col min="8205" max="8205" width="17.140625" customWidth="1"/>
    <col min="8206" max="8206" width="15.7109375" customWidth="1"/>
    <col min="8207" max="8207" width="13.5703125" bestFit="1" customWidth="1"/>
    <col min="8452" max="8452" width="8.7109375" customWidth="1"/>
    <col min="8453" max="8453" width="53.42578125" customWidth="1"/>
    <col min="8454" max="8454" width="15.7109375" customWidth="1"/>
    <col min="8455" max="8455" width="15.85546875" customWidth="1"/>
    <col min="8456" max="8456" width="15.5703125" customWidth="1"/>
    <col min="8457" max="8457" width="17" customWidth="1"/>
    <col min="8458" max="8458" width="17.85546875" customWidth="1"/>
    <col min="8459" max="8459" width="14.5703125" customWidth="1"/>
    <col min="8460" max="8460" width="15.140625" customWidth="1"/>
    <col min="8461" max="8461" width="17.140625" customWidth="1"/>
    <col min="8462" max="8462" width="15.7109375" customWidth="1"/>
    <col min="8463" max="8463" width="13.5703125" bestFit="1" customWidth="1"/>
    <col min="8708" max="8708" width="8.7109375" customWidth="1"/>
    <col min="8709" max="8709" width="53.42578125" customWidth="1"/>
    <col min="8710" max="8710" width="15.7109375" customWidth="1"/>
    <col min="8711" max="8711" width="15.85546875" customWidth="1"/>
    <col min="8712" max="8712" width="15.5703125" customWidth="1"/>
    <col min="8713" max="8713" width="17" customWidth="1"/>
    <col min="8714" max="8714" width="17.85546875" customWidth="1"/>
    <col min="8715" max="8715" width="14.5703125" customWidth="1"/>
    <col min="8716" max="8716" width="15.140625" customWidth="1"/>
    <col min="8717" max="8717" width="17.140625" customWidth="1"/>
    <col min="8718" max="8718" width="15.7109375" customWidth="1"/>
    <col min="8719" max="8719" width="13.5703125" bestFit="1" customWidth="1"/>
    <col min="8964" max="8964" width="8.7109375" customWidth="1"/>
    <col min="8965" max="8965" width="53.42578125" customWidth="1"/>
    <col min="8966" max="8966" width="15.7109375" customWidth="1"/>
    <col min="8967" max="8967" width="15.85546875" customWidth="1"/>
    <col min="8968" max="8968" width="15.5703125" customWidth="1"/>
    <col min="8969" max="8969" width="17" customWidth="1"/>
    <col min="8970" max="8970" width="17.85546875" customWidth="1"/>
    <col min="8971" max="8971" width="14.5703125" customWidth="1"/>
    <col min="8972" max="8972" width="15.140625" customWidth="1"/>
    <col min="8973" max="8973" width="17.140625" customWidth="1"/>
    <col min="8974" max="8974" width="15.7109375" customWidth="1"/>
    <col min="8975" max="8975" width="13.5703125" bestFit="1" customWidth="1"/>
    <col min="9220" max="9220" width="8.7109375" customWidth="1"/>
    <col min="9221" max="9221" width="53.42578125" customWidth="1"/>
    <col min="9222" max="9222" width="15.7109375" customWidth="1"/>
    <col min="9223" max="9223" width="15.85546875" customWidth="1"/>
    <col min="9224" max="9224" width="15.5703125" customWidth="1"/>
    <col min="9225" max="9225" width="17" customWidth="1"/>
    <col min="9226" max="9226" width="17.85546875" customWidth="1"/>
    <col min="9227" max="9227" width="14.5703125" customWidth="1"/>
    <col min="9228" max="9228" width="15.140625" customWidth="1"/>
    <col min="9229" max="9229" width="17.140625" customWidth="1"/>
    <col min="9230" max="9230" width="15.7109375" customWidth="1"/>
    <col min="9231" max="9231" width="13.5703125" bestFit="1" customWidth="1"/>
    <col min="9476" max="9476" width="8.7109375" customWidth="1"/>
    <col min="9477" max="9477" width="53.42578125" customWidth="1"/>
    <col min="9478" max="9478" width="15.7109375" customWidth="1"/>
    <col min="9479" max="9479" width="15.85546875" customWidth="1"/>
    <col min="9480" max="9480" width="15.5703125" customWidth="1"/>
    <col min="9481" max="9481" width="17" customWidth="1"/>
    <col min="9482" max="9482" width="17.85546875" customWidth="1"/>
    <col min="9483" max="9483" width="14.5703125" customWidth="1"/>
    <col min="9484" max="9484" width="15.140625" customWidth="1"/>
    <col min="9485" max="9485" width="17.140625" customWidth="1"/>
    <col min="9486" max="9486" width="15.7109375" customWidth="1"/>
    <col min="9487" max="9487" width="13.5703125" bestFit="1" customWidth="1"/>
    <col min="9732" max="9732" width="8.7109375" customWidth="1"/>
    <col min="9733" max="9733" width="53.42578125" customWidth="1"/>
    <col min="9734" max="9734" width="15.7109375" customWidth="1"/>
    <col min="9735" max="9735" width="15.85546875" customWidth="1"/>
    <col min="9736" max="9736" width="15.5703125" customWidth="1"/>
    <col min="9737" max="9737" width="17" customWidth="1"/>
    <col min="9738" max="9738" width="17.85546875" customWidth="1"/>
    <col min="9739" max="9739" width="14.5703125" customWidth="1"/>
    <col min="9740" max="9740" width="15.140625" customWidth="1"/>
    <col min="9741" max="9741" width="17.140625" customWidth="1"/>
    <col min="9742" max="9742" width="15.7109375" customWidth="1"/>
    <col min="9743" max="9743" width="13.5703125" bestFit="1" customWidth="1"/>
    <col min="9988" max="9988" width="8.7109375" customWidth="1"/>
    <col min="9989" max="9989" width="53.42578125" customWidth="1"/>
    <col min="9990" max="9990" width="15.7109375" customWidth="1"/>
    <col min="9991" max="9991" width="15.85546875" customWidth="1"/>
    <col min="9992" max="9992" width="15.5703125" customWidth="1"/>
    <col min="9993" max="9993" width="17" customWidth="1"/>
    <col min="9994" max="9994" width="17.85546875" customWidth="1"/>
    <col min="9995" max="9995" width="14.5703125" customWidth="1"/>
    <col min="9996" max="9996" width="15.140625" customWidth="1"/>
    <col min="9997" max="9997" width="17.140625" customWidth="1"/>
    <col min="9998" max="9998" width="15.7109375" customWidth="1"/>
    <col min="9999" max="9999" width="13.5703125" bestFit="1" customWidth="1"/>
    <col min="10244" max="10244" width="8.7109375" customWidth="1"/>
    <col min="10245" max="10245" width="53.42578125" customWidth="1"/>
    <col min="10246" max="10246" width="15.7109375" customWidth="1"/>
    <col min="10247" max="10247" width="15.85546875" customWidth="1"/>
    <col min="10248" max="10248" width="15.5703125" customWidth="1"/>
    <col min="10249" max="10249" width="17" customWidth="1"/>
    <col min="10250" max="10250" width="17.85546875" customWidth="1"/>
    <col min="10251" max="10251" width="14.5703125" customWidth="1"/>
    <col min="10252" max="10252" width="15.140625" customWidth="1"/>
    <col min="10253" max="10253" width="17.140625" customWidth="1"/>
    <col min="10254" max="10254" width="15.7109375" customWidth="1"/>
    <col min="10255" max="10255" width="13.5703125" bestFit="1" customWidth="1"/>
    <col min="10500" max="10500" width="8.7109375" customWidth="1"/>
    <col min="10501" max="10501" width="53.42578125" customWidth="1"/>
    <col min="10502" max="10502" width="15.7109375" customWidth="1"/>
    <col min="10503" max="10503" width="15.85546875" customWidth="1"/>
    <col min="10504" max="10504" width="15.5703125" customWidth="1"/>
    <col min="10505" max="10505" width="17" customWidth="1"/>
    <col min="10506" max="10506" width="17.85546875" customWidth="1"/>
    <col min="10507" max="10507" width="14.5703125" customWidth="1"/>
    <col min="10508" max="10508" width="15.140625" customWidth="1"/>
    <col min="10509" max="10509" width="17.140625" customWidth="1"/>
    <col min="10510" max="10510" width="15.7109375" customWidth="1"/>
    <col min="10511" max="10511" width="13.5703125" bestFit="1" customWidth="1"/>
    <col min="10756" max="10756" width="8.7109375" customWidth="1"/>
    <col min="10757" max="10757" width="53.42578125" customWidth="1"/>
    <col min="10758" max="10758" width="15.7109375" customWidth="1"/>
    <col min="10759" max="10759" width="15.85546875" customWidth="1"/>
    <col min="10760" max="10760" width="15.5703125" customWidth="1"/>
    <col min="10761" max="10761" width="17" customWidth="1"/>
    <col min="10762" max="10762" width="17.85546875" customWidth="1"/>
    <col min="10763" max="10763" width="14.5703125" customWidth="1"/>
    <col min="10764" max="10764" width="15.140625" customWidth="1"/>
    <col min="10765" max="10765" width="17.140625" customWidth="1"/>
    <col min="10766" max="10766" width="15.7109375" customWidth="1"/>
    <col min="10767" max="10767" width="13.5703125" bestFit="1" customWidth="1"/>
    <col min="11012" max="11012" width="8.7109375" customWidth="1"/>
    <col min="11013" max="11013" width="53.42578125" customWidth="1"/>
    <col min="11014" max="11014" width="15.7109375" customWidth="1"/>
    <col min="11015" max="11015" width="15.85546875" customWidth="1"/>
    <col min="11016" max="11016" width="15.5703125" customWidth="1"/>
    <col min="11017" max="11017" width="17" customWidth="1"/>
    <col min="11018" max="11018" width="17.85546875" customWidth="1"/>
    <col min="11019" max="11019" width="14.5703125" customWidth="1"/>
    <col min="11020" max="11020" width="15.140625" customWidth="1"/>
    <col min="11021" max="11021" width="17.140625" customWidth="1"/>
    <col min="11022" max="11022" width="15.7109375" customWidth="1"/>
    <col min="11023" max="11023" width="13.5703125" bestFit="1" customWidth="1"/>
    <col min="11268" max="11268" width="8.7109375" customWidth="1"/>
    <col min="11269" max="11269" width="53.42578125" customWidth="1"/>
    <col min="11270" max="11270" width="15.7109375" customWidth="1"/>
    <col min="11271" max="11271" width="15.85546875" customWidth="1"/>
    <col min="11272" max="11272" width="15.5703125" customWidth="1"/>
    <col min="11273" max="11273" width="17" customWidth="1"/>
    <col min="11274" max="11274" width="17.85546875" customWidth="1"/>
    <col min="11275" max="11275" width="14.5703125" customWidth="1"/>
    <col min="11276" max="11276" width="15.140625" customWidth="1"/>
    <col min="11277" max="11277" width="17.140625" customWidth="1"/>
    <col min="11278" max="11278" width="15.7109375" customWidth="1"/>
    <col min="11279" max="11279" width="13.5703125" bestFit="1" customWidth="1"/>
    <col min="11524" max="11524" width="8.7109375" customWidth="1"/>
    <col min="11525" max="11525" width="53.42578125" customWidth="1"/>
    <col min="11526" max="11526" width="15.7109375" customWidth="1"/>
    <col min="11527" max="11527" width="15.85546875" customWidth="1"/>
    <col min="11528" max="11528" width="15.5703125" customWidth="1"/>
    <col min="11529" max="11529" width="17" customWidth="1"/>
    <col min="11530" max="11530" width="17.85546875" customWidth="1"/>
    <col min="11531" max="11531" width="14.5703125" customWidth="1"/>
    <col min="11532" max="11532" width="15.140625" customWidth="1"/>
    <col min="11533" max="11533" width="17.140625" customWidth="1"/>
    <col min="11534" max="11534" width="15.7109375" customWidth="1"/>
    <col min="11535" max="11535" width="13.5703125" bestFit="1" customWidth="1"/>
    <col min="11780" max="11780" width="8.7109375" customWidth="1"/>
    <col min="11781" max="11781" width="53.42578125" customWidth="1"/>
    <col min="11782" max="11782" width="15.7109375" customWidth="1"/>
    <col min="11783" max="11783" width="15.85546875" customWidth="1"/>
    <col min="11784" max="11784" width="15.5703125" customWidth="1"/>
    <col min="11785" max="11785" width="17" customWidth="1"/>
    <col min="11786" max="11786" width="17.85546875" customWidth="1"/>
    <col min="11787" max="11787" width="14.5703125" customWidth="1"/>
    <col min="11788" max="11788" width="15.140625" customWidth="1"/>
    <col min="11789" max="11789" width="17.140625" customWidth="1"/>
    <col min="11790" max="11790" width="15.7109375" customWidth="1"/>
    <col min="11791" max="11791" width="13.5703125" bestFit="1" customWidth="1"/>
    <col min="12036" max="12036" width="8.7109375" customWidth="1"/>
    <col min="12037" max="12037" width="53.42578125" customWidth="1"/>
    <col min="12038" max="12038" width="15.7109375" customWidth="1"/>
    <col min="12039" max="12039" width="15.85546875" customWidth="1"/>
    <col min="12040" max="12040" width="15.5703125" customWidth="1"/>
    <col min="12041" max="12041" width="17" customWidth="1"/>
    <col min="12042" max="12042" width="17.85546875" customWidth="1"/>
    <col min="12043" max="12043" width="14.5703125" customWidth="1"/>
    <col min="12044" max="12044" width="15.140625" customWidth="1"/>
    <col min="12045" max="12045" width="17.140625" customWidth="1"/>
    <col min="12046" max="12046" width="15.7109375" customWidth="1"/>
    <col min="12047" max="12047" width="13.5703125" bestFit="1" customWidth="1"/>
    <col min="12292" max="12292" width="8.7109375" customWidth="1"/>
    <col min="12293" max="12293" width="53.42578125" customWidth="1"/>
    <col min="12294" max="12294" width="15.7109375" customWidth="1"/>
    <col min="12295" max="12295" width="15.85546875" customWidth="1"/>
    <col min="12296" max="12296" width="15.5703125" customWidth="1"/>
    <col min="12297" max="12297" width="17" customWidth="1"/>
    <col min="12298" max="12298" width="17.85546875" customWidth="1"/>
    <col min="12299" max="12299" width="14.5703125" customWidth="1"/>
    <col min="12300" max="12300" width="15.140625" customWidth="1"/>
    <col min="12301" max="12301" width="17.140625" customWidth="1"/>
    <col min="12302" max="12302" width="15.7109375" customWidth="1"/>
    <col min="12303" max="12303" width="13.5703125" bestFit="1" customWidth="1"/>
    <col min="12548" max="12548" width="8.7109375" customWidth="1"/>
    <col min="12549" max="12549" width="53.42578125" customWidth="1"/>
    <col min="12550" max="12550" width="15.7109375" customWidth="1"/>
    <col min="12551" max="12551" width="15.85546875" customWidth="1"/>
    <col min="12552" max="12552" width="15.5703125" customWidth="1"/>
    <col min="12553" max="12553" width="17" customWidth="1"/>
    <col min="12554" max="12554" width="17.85546875" customWidth="1"/>
    <col min="12555" max="12555" width="14.5703125" customWidth="1"/>
    <col min="12556" max="12556" width="15.140625" customWidth="1"/>
    <col min="12557" max="12557" width="17.140625" customWidth="1"/>
    <col min="12558" max="12558" width="15.7109375" customWidth="1"/>
    <col min="12559" max="12559" width="13.5703125" bestFit="1" customWidth="1"/>
    <col min="12804" max="12804" width="8.7109375" customWidth="1"/>
    <col min="12805" max="12805" width="53.42578125" customWidth="1"/>
    <col min="12806" max="12806" width="15.7109375" customWidth="1"/>
    <col min="12807" max="12807" width="15.85546875" customWidth="1"/>
    <col min="12808" max="12808" width="15.5703125" customWidth="1"/>
    <col min="12809" max="12809" width="17" customWidth="1"/>
    <col min="12810" max="12810" width="17.85546875" customWidth="1"/>
    <col min="12811" max="12811" width="14.5703125" customWidth="1"/>
    <col min="12812" max="12812" width="15.140625" customWidth="1"/>
    <col min="12813" max="12813" width="17.140625" customWidth="1"/>
    <col min="12814" max="12814" width="15.7109375" customWidth="1"/>
    <col min="12815" max="12815" width="13.5703125" bestFit="1" customWidth="1"/>
    <col min="13060" max="13060" width="8.7109375" customWidth="1"/>
    <col min="13061" max="13061" width="53.42578125" customWidth="1"/>
    <col min="13062" max="13062" width="15.7109375" customWidth="1"/>
    <col min="13063" max="13063" width="15.85546875" customWidth="1"/>
    <col min="13064" max="13064" width="15.5703125" customWidth="1"/>
    <col min="13065" max="13065" width="17" customWidth="1"/>
    <col min="13066" max="13066" width="17.85546875" customWidth="1"/>
    <col min="13067" max="13067" width="14.5703125" customWidth="1"/>
    <col min="13068" max="13068" width="15.140625" customWidth="1"/>
    <col min="13069" max="13069" width="17.140625" customWidth="1"/>
    <col min="13070" max="13070" width="15.7109375" customWidth="1"/>
    <col min="13071" max="13071" width="13.5703125" bestFit="1" customWidth="1"/>
    <col min="13316" max="13316" width="8.7109375" customWidth="1"/>
    <col min="13317" max="13317" width="53.42578125" customWidth="1"/>
    <col min="13318" max="13318" width="15.7109375" customWidth="1"/>
    <col min="13319" max="13319" width="15.85546875" customWidth="1"/>
    <col min="13320" max="13320" width="15.5703125" customWidth="1"/>
    <col min="13321" max="13321" width="17" customWidth="1"/>
    <col min="13322" max="13322" width="17.85546875" customWidth="1"/>
    <col min="13323" max="13323" width="14.5703125" customWidth="1"/>
    <col min="13324" max="13324" width="15.140625" customWidth="1"/>
    <col min="13325" max="13325" width="17.140625" customWidth="1"/>
    <col min="13326" max="13326" width="15.7109375" customWidth="1"/>
    <col min="13327" max="13327" width="13.5703125" bestFit="1" customWidth="1"/>
    <col min="13572" max="13572" width="8.7109375" customWidth="1"/>
    <col min="13573" max="13573" width="53.42578125" customWidth="1"/>
    <col min="13574" max="13574" width="15.7109375" customWidth="1"/>
    <col min="13575" max="13575" width="15.85546875" customWidth="1"/>
    <col min="13576" max="13576" width="15.5703125" customWidth="1"/>
    <col min="13577" max="13577" width="17" customWidth="1"/>
    <col min="13578" max="13578" width="17.85546875" customWidth="1"/>
    <col min="13579" max="13579" width="14.5703125" customWidth="1"/>
    <col min="13580" max="13580" width="15.140625" customWidth="1"/>
    <col min="13581" max="13581" width="17.140625" customWidth="1"/>
    <col min="13582" max="13582" width="15.7109375" customWidth="1"/>
    <col min="13583" max="13583" width="13.5703125" bestFit="1" customWidth="1"/>
    <col min="13828" max="13828" width="8.7109375" customWidth="1"/>
    <col min="13829" max="13829" width="53.42578125" customWidth="1"/>
    <col min="13830" max="13830" width="15.7109375" customWidth="1"/>
    <col min="13831" max="13831" width="15.85546875" customWidth="1"/>
    <col min="13832" max="13832" width="15.5703125" customWidth="1"/>
    <col min="13833" max="13833" width="17" customWidth="1"/>
    <col min="13834" max="13834" width="17.85546875" customWidth="1"/>
    <col min="13835" max="13835" width="14.5703125" customWidth="1"/>
    <col min="13836" max="13836" width="15.140625" customWidth="1"/>
    <col min="13837" max="13837" width="17.140625" customWidth="1"/>
    <col min="13838" max="13838" width="15.7109375" customWidth="1"/>
    <col min="13839" max="13839" width="13.5703125" bestFit="1" customWidth="1"/>
    <col min="14084" max="14084" width="8.7109375" customWidth="1"/>
    <col min="14085" max="14085" width="53.42578125" customWidth="1"/>
    <col min="14086" max="14086" width="15.7109375" customWidth="1"/>
    <col min="14087" max="14087" width="15.85546875" customWidth="1"/>
    <col min="14088" max="14088" width="15.5703125" customWidth="1"/>
    <col min="14089" max="14089" width="17" customWidth="1"/>
    <col min="14090" max="14090" width="17.85546875" customWidth="1"/>
    <col min="14091" max="14091" width="14.5703125" customWidth="1"/>
    <col min="14092" max="14092" width="15.140625" customWidth="1"/>
    <col min="14093" max="14093" width="17.140625" customWidth="1"/>
    <col min="14094" max="14094" width="15.7109375" customWidth="1"/>
    <col min="14095" max="14095" width="13.5703125" bestFit="1" customWidth="1"/>
    <col min="14340" max="14340" width="8.7109375" customWidth="1"/>
    <col min="14341" max="14341" width="53.42578125" customWidth="1"/>
    <col min="14342" max="14342" width="15.7109375" customWidth="1"/>
    <col min="14343" max="14343" width="15.85546875" customWidth="1"/>
    <col min="14344" max="14344" width="15.5703125" customWidth="1"/>
    <col min="14345" max="14345" width="17" customWidth="1"/>
    <col min="14346" max="14346" width="17.85546875" customWidth="1"/>
    <col min="14347" max="14347" width="14.5703125" customWidth="1"/>
    <col min="14348" max="14348" width="15.140625" customWidth="1"/>
    <col min="14349" max="14349" width="17.140625" customWidth="1"/>
    <col min="14350" max="14350" width="15.7109375" customWidth="1"/>
    <col min="14351" max="14351" width="13.5703125" bestFit="1" customWidth="1"/>
    <col min="14596" max="14596" width="8.7109375" customWidth="1"/>
    <col min="14597" max="14597" width="53.42578125" customWidth="1"/>
    <col min="14598" max="14598" width="15.7109375" customWidth="1"/>
    <col min="14599" max="14599" width="15.85546875" customWidth="1"/>
    <col min="14600" max="14600" width="15.5703125" customWidth="1"/>
    <col min="14601" max="14601" width="17" customWidth="1"/>
    <col min="14602" max="14602" width="17.85546875" customWidth="1"/>
    <col min="14603" max="14603" width="14.5703125" customWidth="1"/>
    <col min="14604" max="14604" width="15.140625" customWidth="1"/>
    <col min="14605" max="14605" width="17.140625" customWidth="1"/>
    <col min="14606" max="14606" width="15.7109375" customWidth="1"/>
    <col min="14607" max="14607" width="13.5703125" bestFit="1" customWidth="1"/>
    <col min="14852" max="14852" width="8.7109375" customWidth="1"/>
    <col min="14853" max="14853" width="53.42578125" customWidth="1"/>
    <col min="14854" max="14854" width="15.7109375" customWidth="1"/>
    <col min="14855" max="14855" width="15.85546875" customWidth="1"/>
    <col min="14856" max="14856" width="15.5703125" customWidth="1"/>
    <col min="14857" max="14857" width="17" customWidth="1"/>
    <col min="14858" max="14858" width="17.85546875" customWidth="1"/>
    <col min="14859" max="14859" width="14.5703125" customWidth="1"/>
    <col min="14860" max="14860" width="15.140625" customWidth="1"/>
    <col min="14861" max="14861" width="17.140625" customWidth="1"/>
    <col min="14862" max="14862" width="15.7109375" customWidth="1"/>
    <col min="14863" max="14863" width="13.5703125" bestFit="1" customWidth="1"/>
    <col min="15108" max="15108" width="8.7109375" customWidth="1"/>
    <col min="15109" max="15109" width="53.42578125" customWidth="1"/>
    <col min="15110" max="15110" width="15.7109375" customWidth="1"/>
    <col min="15111" max="15111" width="15.85546875" customWidth="1"/>
    <col min="15112" max="15112" width="15.5703125" customWidth="1"/>
    <col min="15113" max="15113" width="17" customWidth="1"/>
    <col min="15114" max="15114" width="17.85546875" customWidth="1"/>
    <col min="15115" max="15115" width="14.5703125" customWidth="1"/>
    <col min="15116" max="15116" width="15.140625" customWidth="1"/>
    <col min="15117" max="15117" width="17.140625" customWidth="1"/>
    <col min="15118" max="15118" width="15.7109375" customWidth="1"/>
    <col min="15119" max="15119" width="13.5703125" bestFit="1" customWidth="1"/>
    <col min="15364" max="15364" width="8.7109375" customWidth="1"/>
    <col min="15365" max="15365" width="53.42578125" customWidth="1"/>
    <col min="15366" max="15366" width="15.7109375" customWidth="1"/>
    <col min="15367" max="15367" width="15.85546875" customWidth="1"/>
    <col min="15368" max="15368" width="15.5703125" customWidth="1"/>
    <col min="15369" max="15369" width="17" customWidth="1"/>
    <col min="15370" max="15370" width="17.85546875" customWidth="1"/>
    <col min="15371" max="15371" width="14.5703125" customWidth="1"/>
    <col min="15372" max="15372" width="15.140625" customWidth="1"/>
    <col min="15373" max="15373" width="17.140625" customWidth="1"/>
    <col min="15374" max="15374" width="15.7109375" customWidth="1"/>
    <col min="15375" max="15375" width="13.5703125" bestFit="1" customWidth="1"/>
    <col min="15620" max="15620" width="8.7109375" customWidth="1"/>
    <col min="15621" max="15621" width="53.42578125" customWidth="1"/>
    <col min="15622" max="15622" width="15.7109375" customWidth="1"/>
    <col min="15623" max="15623" width="15.85546875" customWidth="1"/>
    <col min="15624" max="15624" width="15.5703125" customWidth="1"/>
    <col min="15625" max="15625" width="17" customWidth="1"/>
    <col min="15626" max="15626" width="17.85546875" customWidth="1"/>
    <col min="15627" max="15627" width="14.5703125" customWidth="1"/>
    <col min="15628" max="15628" width="15.140625" customWidth="1"/>
    <col min="15629" max="15629" width="17.140625" customWidth="1"/>
    <col min="15630" max="15630" width="15.7109375" customWidth="1"/>
    <col min="15631" max="15631" width="13.5703125" bestFit="1" customWidth="1"/>
    <col min="15876" max="15876" width="8.7109375" customWidth="1"/>
    <col min="15877" max="15877" width="53.42578125" customWidth="1"/>
    <col min="15878" max="15878" width="15.7109375" customWidth="1"/>
    <col min="15879" max="15879" width="15.85546875" customWidth="1"/>
    <col min="15880" max="15880" width="15.5703125" customWidth="1"/>
    <col min="15881" max="15881" width="17" customWidth="1"/>
    <col min="15882" max="15882" width="17.85546875" customWidth="1"/>
    <col min="15883" max="15883" width="14.5703125" customWidth="1"/>
    <col min="15884" max="15884" width="15.140625" customWidth="1"/>
    <col min="15885" max="15885" width="17.140625" customWidth="1"/>
    <col min="15886" max="15886" width="15.7109375" customWidth="1"/>
    <col min="15887" max="15887" width="13.5703125" bestFit="1" customWidth="1"/>
    <col min="16132" max="16132" width="8.7109375" customWidth="1"/>
    <col min="16133" max="16133" width="53.42578125" customWidth="1"/>
    <col min="16134" max="16134" width="15.7109375" customWidth="1"/>
    <col min="16135" max="16135" width="15.85546875" customWidth="1"/>
    <col min="16136" max="16136" width="15.5703125" customWidth="1"/>
    <col min="16137" max="16137" width="17" customWidth="1"/>
    <col min="16138" max="16138" width="17.85546875" customWidth="1"/>
    <col min="16139" max="16139" width="14.5703125" customWidth="1"/>
    <col min="16140" max="16140" width="15.140625" customWidth="1"/>
    <col min="16141" max="16141" width="17.140625" customWidth="1"/>
    <col min="16142" max="16142" width="15.7109375" customWidth="1"/>
    <col min="16143" max="16143" width="13.5703125" bestFit="1" customWidth="1"/>
  </cols>
  <sheetData>
    <row r="1" spans="1:14" ht="15.75" x14ac:dyDescent="0.25">
      <c r="K1" s="451"/>
      <c r="L1" s="451"/>
      <c r="M1" s="451"/>
      <c r="N1" s="451"/>
    </row>
    <row r="3" spans="1:14" ht="16.5" x14ac:dyDescent="0.25">
      <c r="A3" s="450" t="s">
        <v>1130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</row>
    <row r="4" spans="1:14" ht="16.5" x14ac:dyDescent="0.2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226"/>
      <c r="M4" s="199"/>
      <c r="N4" s="199"/>
    </row>
    <row r="5" spans="1:14" ht="16.5" x14ac:dyDescent="0.25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6"/>
      <c r="M5" s="220"/>
      <c r="N5" s="220"/>
    </row>
    <row r="6" spans="1:14" ht="16.5" x14ac:dyDescent="0.25">
      <c r="A6" s="455" t="s">
        <v>1076</v>
      </c>
      <c r="B6" s="455"/>
      <c r="C6" s="455"/>
      <c r="D6" s="394">
        <v>4843.3550599999999</v>
      </c>
      <c r="E6" s="393"/>
      <c r="F6" s="220"/>
      <c r="G6" s="220"/>
      <c r="H6" s="220"/>
      <c r="I6" s="220"/>
      <c r="J6" s="220"/>
      <c r="K6" s="220"/>
      <c r="L6" s="226"/>
      <c r="M6" s="220"/>
      <c r="N6" s="220"/>
    </row>
    <row r="7" spans="1:14" ht="16.5" x14ac:dyDescent="0.25">
      <c r="A7" s="455" t="s">
        <v>1125</v>
      </c>
      <c r="B7" s="455"/>
      <c r="C7" s="455"/>
      <c r="D7" s="394">
        <f>D6+G14-G27</f>
        <v>1941.2146000000066</v>
      </c>
      <c r="E7" s="220"/>
      <c r="F7" s="220"/>
      <c r="G7" s="220"/>
      <c r="H7" s="220"/>
      <c r="I7" s="403"/>
      <c r="J7" s="220"/>
      <c r="K7" s="220"/>
      <c r="L7" s="226"/>
      <c r="M7" s="220"/>
      <c r="N7" s="220"/>
    </row>
    <row r="8" spans="1:14" ht="16.5" x14ac:dyDescent="0.25">
      <c r="A8" s="450" t="s">
        <v>699</v>
      </c>
      <c r="B8" s="450"/>
      <c r="C8" s="450"/>
      <c r="D8" s="450"/>
      <c r="E8" s="450"/>
      <c r="F8" s="450"/>
      <c r="G8" s="450"/>
      <c r="H8" s="450"/>
      <c r="I8" s="450"/>
      <c r="J8" s="450"/>
      <c r="K8" s="450"/>
      <c r="L8" s="450"/>
      <c r="M8" s="450"/>
      <c r="N8" s="450"/>
    </row>
    <row r="9" spans="1:14" ht="16.5" x14ac:dyDescent="0.25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226"/>
      <c r="M9" s="199"/>
      <c r="N9" s="199"/>
    </row>
    <row r="10" spans="1:14" s="23" customFormat="1" x14ac:dyDescent="0.25">
      <c r="A10" s="447" t="s">
        <v>664</v>
      </c>
      <c r="B10" s="447" t="s">
        <v>691</v>
      </c>
      <c r="C10" s="447" t="s">
        <v>790</v>
      </c>
      <c r="D10" s="447"/>
      <c r="E10" s="447"/>
      <c r="F10" s="447"/>
      <c r="G10" s="447" t="s">
        <v>1126</v>
      </c>
      <c r="H10" s="447"/>
      <c r="I10" s="447"/>
      <c r="J10" s="447"/>
      <c r="K10" s="447" t="s">
        <v>791</v>
      </c>
      <c r="L10" s="447"/>
      <c r="M10" s="447"/>
      <c r="N10" s="447"/>
    </row>
    <row r="11" spans="1:14" s="23" customFormat="1" x14ac:dyDescent="0.25">
      <c r="A11" s="447"/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</row>
    <row r="12" spans="1:14" s="23" customFormat="1" ht="15.75" x14ac:dyDescent="0.25">
      <c r="A12" s="447"/>
      <c r="B12" s="447"/>
      <c r="C12" s="448" t="s">
        <v>792</v>
      </c>
      <c r="D12" s="444" t="s">
        <v>229</v>
      </c>
      <c r="E12" s="445"/>
      <c r="F12" s="446"/>
      <c r="G12" s="448" t="s">
        <v>792</v>
      </c>
      <c r="H12" s="444" t="s">
        <v>229</v>
      </c>
      <c r="I12" s="445"/>
      <c r="J12" s="446"/>
      <c r="K12" s="448" t="s">
        <v>792</v>
      </c>
      <c r="L12" s="227"/>
      <c r="M12" s="444" t="s">
        <v>229</v>
      </c>
      <c r="N12" s="446"/>
    </row>
    <row r="13" spans="1:14" s="23" customFormat="1" ht="47.25" x14ac:dyDescent="0.25">
      <c r="A13" s="447"/>
      <c r="B13" s="447"/>
      <c r="C13" s="449"/>
      <c r="D13" s="198" t="s">
        <v>686</v>
      </c>
      <c r="E13" s="200" t="s">
        <v>663</v>
      </c>
      <c r="F13" s="200" t="s">
        <v>662</v>
      </c>
      <c r="G13" s="449"/>
      <c r="H13" s="198" t="s">
        <v>686</v>
      </c>
      <c r="I13" s="200" t="s">
        <v>663</v>
      </c>
      <c r="J13" s="200" t="s">
        <v>662</v>
      </c>
      <c r="K13" s="449"/>
      <c r="L13" s="225" t="s">
        <v>686</v>
      </c>
      <c r="M13" s="200" t="s">
        <v>663</v>
      </c>
      <c r="N13" s="200" t="s">
        <v>662</v>
      </c>
    </row>
    <row r="14" spans="1:14" s="23" customFormat="1" ht="15.75" x14ac:dyDescent="0.25">
      <c r="A14" s="212" t="s">
        <v>666</v>
      </c>
      <c r="B14" s="213" t="s">
        <v>692</v>
      </c>
      <c r="C14" s="214">
        <f>SUM(C16:C20)</f>
        <v>106281.02738999999</v>
      </c>
      <c r="D14" s="214">
        <f>SUM(D16:D20)</f>
        <v>39572.673840000003</v>
      </c>
      <c r="E14" s="214">
        <f>SUM(E16:E20)</f>
        <v>33031.573510000002</v>
      </c>
      <c r="F14" s="214">
        <f>SUM(F16:F20)</f>
        <v>33676.780039999998</v>
      </c>
      <c r="G14" s="214">
        <f>SUM(G16:G20)</f>
        <v>91224.105160000006</v>
      </c>
      <c r="H14" s="214">
        <f t="shared" ref="H14:M14" si="0">SUM(H16:H19)</f>
        <v>39572.673840000003</v>
      </c>
      <c r="I14" s="214">
        <f>SUM(I16:I20)</f>
        <v>29831.87414</v>
      </c>
      <c r="J14" s="214">
        <f>SUM(J16:J19)</f>
        <v>21819.557180000003</v>
      </c>
      <c r="K14" s="214">
        <f t="shared" si="0"/>
        <v>15056.922229999996</v>
      </c>
      <c r="L14" s="214">
        <f>SUM(L16:L20)</f>
        <v>0</v>
      </c>
      <c r="M14" s="214">
        <f t="shared" si="0"/>
        <v>3199.6993699999985</v>
      </c>
      <c r="N14" s="214">
        <f>SUM(N16:N19)</f>
        <v>11857.222859999998</v>
      </c>
    </row>
    <row r="15" spans="1:14" s="23" customFormat="1" ht="16.5" x14ac:dyDescent="0.25">
      <c r="A15" s="188"/>
      <c r="B15" s="189" t="s">
        <v>693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2"/>
    </row>
    <row r="16" spans="1:14" s="23" customFormat="1" ht="47.25" x14ac:dyDescent="0.25">
      <c r="A16" s="188" t="s">
        <v>668</v>
      </c>
      <c r="B16" s="193" t="s">
        <v>694</v>
      </c>
      <c r="C16" s="194">
        <f>SUM(E16:F16)</f>
        <v>24920.3</v>
      </c>
      <c r="D16" s="195">
        <v>0</v>
      </c>
      <c r="E16" s="192">
        <v>0</v>
      </c>
      <c r="F16" s="195">
        <v>24920.3</v>
      </c>
      <c r="G16" s="194">
        <f>SUM(I16:J16)</f>
        <v>17819.263760000002</v>
      </c>
      <c r="H16" s="195">
        <v>0</v>
      </c>
      <c r="I16" s="192">
        <v>0</v>
      </c>
      <c r="J16" s="196">
        <v>17819.263760000002</v>
      </c>
      <c r="K16" s="190">
        <f>N16</f>
        <v>7101.0362399999976</v>
      </c>
      <c r="L16" s="392">
        <f t="shared" ref="L16:N20" si="1">D16-H16</f>
        <v>0</v>
      </c>
      <c r="M16" s="196">
        <f t="shared" si="1"/>
        <v>0</v>
      </c>
      <c r="N16" s="196">
        <f t="shared" si="1"/>
        <v>7101.0362399999976</v>
      </c>
    </row>
    <row r="17" spans="1:14" s="23" customFormat="1" ht="47.25" x14ac:dyDescent="0.25">
      <c r="A17" s="188" t="s">
        <v>676</v>
      </c>
      <c r="B17" s="193" t="s">
        <v>696</v>
      </c>
      <c r="C17" s="194">
        <f>SUM(E17:F17)</f>
        <v>28267.599999999999</v>
      </c>
      <c r="D17" s="195">
        <v>0</v>
      </c>
      <c r="E17" s="195">
        <v>28267.599999999999</v>
      </c>
      <c r="F17" s="195">
        <v>0</v>
      </c>
      <c r="G17" s="194">
        <f>SUM(I17:J17)</f>
        <v>25067.90063</v>
      </c>
      <c r="H17" s="195">
        <v>0</v>
      </c>
      <c r="I17" s="195">
        <v>25067.90063</v>
      </c>
      <c r="J17" s="192">
        <v>0</v>
      </c>
      <c r="K17" s="190">
        <f>N17+M17</f>
        <v>3199.6993699999985</v>
      </c>
      <c r="L17" s="392">
        <f t="shared" si="1"/>
        <v>0</v>
      </c>
      <c r="M17" s="192">
        <f t="shared" si="1"/>
        <v>3199.6993699999985</v>
      </c>
      <c r="N17" s="196">
        <f t="shared" si="1"/>
        <v>0</v>
      </c>
    </row>
    <row r="18" spans="1:14" s="23" customFormat="1" ht="31.5" x14ac:dyDescent="0.25">
      <c r="A18" s="188" t="s">
        <v>695</v>
      </c>
      <c r="B18" s="193" t="s">
        <v>486</v>
      </c>
      <c r="C18" s="194">
        <f>SUM(D18:F18)</f>
        <v>41655.446150000003</v>
      </c>
      <c r="D18" s="195">
        <v>39572.673840000003</v>
      </c>
      <c r="E18" s="195">
        <v>2082.7723099999998</v>
      </c>
      <c r="F18" s="195">
        <v>0</v>
      </c>
      <c r="G18" s="194">
        <f>SUM(H18:J18)</f>
        <v>41655.446150000003</v>
      </c>
      <c r="H18" s="195">
        <v>39572.673840000003</v>
      </c>
      <c r="I18" s="195">
        <v>2082.7723099999998</v>
      </c>
      <c r="J18" s="195">
        <v>0</v>
      </c>
      <c r="K18" s="190">
        <f>C18-G18</f>
        <v>0</v>
      </c>
      <c r="L18" s="392">
        <f t="shared" si="1"/>
        <v>0</v>
      </c>
      <c r="M18" s="196">
        <f t="shared" si="1"/>
        <v>0</v>
      </c>
      <c r="N18" s="196">
        <f t="shared" si="1"/>
        <v>0</v>
      </c>
    </row>
    <row r="19" spans="1:14" s="23" customFormat="1" ht="15.75" x14ac:dyDescent="0.25">
      <c r="A19" s="188" t="s">
        <v>697</v>
      </c>
      <c r="B19" s="193" t="s">
        <v>698</v>
      </c>
      <c r="C19" s="194">
        <f>SUM(D19:F19)</f>
        <v>8756.4800400000004</v>
      </c>
      <c r="D19" s="194"/>
      <c r="E19" s="195"/>
      <c r="F19" s="195">
        <v>8756.4800400000004</v>
      </c>
      <c r="G19" s="194">
        <f>SUM(I19:J19)</f>
        <v>4000.29342</v>
      </c>
      <c r="H19" s="194"/>
      <c r="I19" s="195"/>
      <c r="J19" s="195">
        <v>4000.29342</v>
      </c>
      <c r="K19" s="190">
        <f>N19</f>
        <v>4756.1866200000004</v>
      </c>
      <c r="L19" s="392">
        <f t="shared" si="1"/>
        <v>0</v>
      </c>
      <c r="M19" s="196">
        <f t="shared" si="1"/>
        <v>0</v>
      </c>
      <c r="N19" s="195">
        <f t="shared" si="1"/>
        <v>4756.1866200000004</v>
      </c>
    </row>
    <row r="20" spans="1:14" s="23" customFormat="1" ht="15.75" x14ac:dyDescent="0.25">
      <c r="A20" s="188" t="s">
        <v>739</v>
      </c>
      <c r="B20" s="193" t="s">
        <v>766</v>
      </c>
      <c r="C20" s="194">
        <f>D20+E20+F20</f>
        <v>2681.2012</v>
      </c>
      <c r="D20" s="194"/>
      <c r="E20" s="195">
        <v>2681.2012</v>
      </c>
      <c r="F20" s="195"/>
      <c r="G20" s="194">
        <f>I20</f>
        <v>2681.2012</v>
      </c>
      <c r="H20" s="194">
        <v>0</v>
      </c>
      <c r="I20" s="195">
        <v>2681.2012</v>
      </c>
      <c r="J20" s="195">
        <v>0</v>
      </c>
      <c r="K20" s="190">
        <f>C20-G20</f>
        <v>0</v>
      </c>
      <c r="L20" s="392">
        <f t="shared" si="1"/>
        <v>0</v>
      </c>
      <c r="M20" s="196">
        <f t="shared" si="1"/>
        <v>0</v>
      </c>
      <c r="N20" s="195">
        <f t="shared" si="1"/>
        <v>0</v>
      </c>
    </row>
    <row r="21" spans="1:14" s="23" customFormat="1" ht="20.25" customHeight="1" x14ac:dyDescent="0.25">
      <c r="A21" s="443" t="s">
        <v>700</v>
      </c>
      <c r="B21" s="443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</row>
    <row r="22" spans="1:14" ht="16.5" x14ac:dyDescent="0.25">
      <c r="A22" s="157"/>
      <c r="B22" s="157"/>
      <c r="C22" s="199"/>
      <c r="D22" s="199"/>
      <c r="E22" s="199"/>
      <c r="F22" s="199"/>
      <c r="G22" s="199"/>
      <c r="H22" s="199"/>
      <c r="I22" s="199"/>
      <c r="J22" s="199"/>
    </row>
    <row r="23" spans="1:14" x14ac:dyDescent="0.25">
      <c r="A23" s="447" t="s">
        <v>664</v>
      </c>
      <c r="B23" s="447" t="s">
        <v>665</v>
      </c>
      <c r="C23" s="447" t="s">
        <v>790</v>
      </c>
      <c r="D23" s="447"/>
      <c r="E23" s="447"/>
      <c r="F23" s="447"/>
      <c r="G23" s="447" t="s">
        <v>1127</v>
      </c>
      <c r="H23" s="447"/>
      <c r="I23" s="447"/>
      <c r="J23" s="447"/>
      <c r="K23" s="447" t="s">
        <v>791</v>
      </c>
      <c r="L23" s="447"/>
      <c r="M23" s="447"/>
      <c r="N23" s="447"/>
    </row>
    <row r="24" spans="1:14" x14ac:dyDescent="0.25">
      <c r="A24" s="447"/>
      <c r="B24" s="447"/>
      <c r="C24" s="447"/>
      <c r="D24" s="447"/>
      <c r="E24" s="447"/>
      <c r="F24" s="447"/>
      <c r="G24" s="447"/>
      <c r="H24" s="447"/>
      <c r="I24" s="447"/>
      <c r="J24" s="447"/>
      <c r="K24" s="447"/>
      <c r="L24" s="447"/>
      <c r="M24" s="447"/>
      <c r="N24" s="447"/>
    </row>
    <row r="25" spans="1:14" ht="15.75" x14ac:dyDescent="0.25">
      <c r="A25" s="447"/>
      <c r="B25" s="447"/>
      <c r="C25" s="448" t="s">
        <v>792</v>
      </c>
      <c r="D25" s="452" t="s">
        <v>229</v>
      </c>
      <c r="E25" s="453"/>
      <c r="F25" s="454"/>
      <c r="G25" s="448" t="s">
        <v>792</v>
      </c>
      <c r="H25" s="452" t="s">
        <v>229</v>
      </c>
      <c r="I25" s="453"/>
      <c r="J25" s="454"/>
      <c r="K25" s="448" t="s">
        <v>792</v>
      </c>
      <c r="L25" s="444" t="s">
        <v>229</v>
      </c>
      <c r="M25" s="445"/>
      <c r="N25" s="446"/>
    </row>
    <row r="26" spans="1:14" ht="47.25" x14ac:dyDescent="0.25">
      <c r="A26" s="447"/>
      <c r="B26" s="447"/>
      <c r="C26" s="449"/>
      <c r="D26" s="198" t="s">
        <v>686</v>
      </c>
      <c r="E26" s="200" t="s">
        <v>663</v>
      </c>
      <c r="F26" s="200" t="s">
        <v>662</v>
      </c>
      <c r="G26" s="449"/>
      <c r="H26" s="198" t="s">
        <v>686</v>
      </c>
      <c r="I26" s="200" t="s">
        <v>663</v>
      </c>
      <c r="J26" s="200" t="s">
        <v>662</v>
      </c>
      <c r="K26" s="449"/>
      <c r="L26" s="225" t="s">
        <v>686</v>
      </c>
      <c r="M26" s="200" t="s">
        <v>663</v>
      </c>
      <c r="N26" s="200" t="s">
        <v>662</v>
      </c>
    </row>
    <row r="27" spans="1:14" ht="31.5" x14ac:dyDescent="0.25">
      <c r="A27" s="158" t="s">
        <v>666</v>
      </c>
      <c r="B27" s="159" t="s">
        <v>667</v>
      </c>
      <c r="C27" s="176">
        <f t="shared" ref="C27:N27" si="2">C28+C79</f>
        <v>110686.81947</v>
      </c>
      <c r="D27" s="176">
        <f t="shared" si="2"/>
        <v>39572.673840000003</v>
      </c>
      <c r="E27" s="176">
        <f t="shared" si="2"/>
        <v>32594.01053</v>
      </c>
      <c r="F27" s="176">
        <f t="shared" si="2"/>
        <v>38520.05358</v>
      </c>
      <c r="G27" s="176">
        <f t="shared" si="2"/>
        <v>94126.245620000002</v>
      </c>
      <c r="H27" s="176">
        <f t="shared" si="2"/>
        <v>39572.673840000003</v>
      </c>
      <c r="I27" s="176">
        <f t="shared" si="2"/>
        <v>27890.659540000001</v>
      </c>
      <c r="J27" s="176">
        <f t="shared" si="2"/>
        <v>26662.912240000001</v>
      </c>
      <c r="K27" s="176">
        <f t="shared" si="2"/>
        <v>15719.092329999999</v>
      </c>
      <c r="L27" s="176">
        <f t="shared" si="2"/>
        <v>0</v>
      </c>
      <c r="M27" s="176">
        <f t="shared" si="2"/>
        <v>4703.350989999999</v>
      </c>
      <c r="N27" s="176">
        <f t="shared" si="2"/>
        <v>11857.14134</v>
      </c>
    </row>
    <row r="28" spans="1:14" s="162" customFormat="1" ht="31.5" x14ac:dyDescent="0.25">
      <c r="A28" s="160" t="s">
        <v>668</v>
      </c>
      <c r="B28" s="161" t="s">
        <v>669</v>
      </c>
      <c r="C28" s="177">
        <f t="shared" ref="C28:N28" si="3">C29+C31+C34+C36+C73+C75</f>
        <v>105202.50702</v>
      </c>
      <c r="D28" s="177">
        <f t="shared" si="3"/>
        <v>39572.673840000003</v>
      </c>
      <c r="E28" s="177">
        <f t="shared" si="3"/>
        <v>29912.80933</v>
      </c>
      <c r="F28" s="177">
        <f t="shared" si="3"/>
        <v>35716.942329999998</v>
      </c>
      <c r="G28" s="177">
        <f t="shared" si="3"/>
        <v>90996.191160000002</v>
      </c>
      <c r="H28" s="177">
        <f t="shared" si="3"/>
        <v>39572.673840000003</v>
      </c>
      <c r="I28" s="177">
        <f t="shared" si="3"/>
        <v>25209.458340000001</v>
      </c>
      <c r="J28" s="177">
        <f t="shared" si="3"/>
        <v>26214.058980000002</v>
      </c>
      <c r="K28" s="177">
        <f t="shared" si="3"/>
        <v>14206.234339999999</v>
      </c>
      <c r="L28" s="177">
        <f t="shared" si="3"/>
        <v>0</v>
      </c>
      <c r="M28" s="177">
        <f t="shared" si="3"/>
        <v>4703.350989999999</v>
      </c>
      <c r="N28" s="177">
        <f t="shared" si="3"/>
        <v>9502.8833500000001</v>
      </c>
    </row>
    <row r="29" spans="1:14" s="165" customFormat="1" ht="15.75" x14ac:dyDescent="0.25">
      <c r="A29" s="163" t="s">
        <v>670</v>
      </c>
      <c r="B29" s="164" t="s">
        <v>671</v>
      </c>
      <c r="C29" s="178">
        <f>C30</f>
        <v>516</v>
      </c>
      <c r="D29" s="178">
        <v>0</v>
      </c>
      <c r="E29" s="178">
        <v>0</v>
      </c>
      <c r="F29" s="178">
        <f>F30</f>
        <v>516</v>
      </c>
      <c r="G29" s="178">
        <f>G30</f>
        <v>83.242000000000004</v>
      </c>
      <c r="H29" s="178">
        <v>0</v>
      </c>
      <c r="I29" s="178">
        <v>0</v>
      </c>
      <c r="J29" s="178">
        <f>J30</f>
        <v>83.242000000000004</v>
      </c>
      <c r="K29" s="178">
        <f>C29-G29</f>
        <v>432.75799999999998</v>
      </c>
      <c r="L29" s="178">
        <f>D29-H29</f>
        <v>0</v>
      </c>
      <c r="M29" s="178">
        <f>E29-I29</f>
        <v>0</v>
      </c>
      <c r="N29" s="178">
        <f>F29-J29</f>
        <v>432.75799999999998</v>
      </c>
    </row>
    <row r="30" spans="1:14" s="168" customFormat="1" ht="31.5" x14ac:dyDescent="0.25">
      <c r="A30" s="166"/>
      <c r="B30" s="167" t="s">
        <v>679</v>
      </c>
      <c r="C30" s="179">
        <f>F30</f>
        <v>516</v>
      </c>
      <c r="D30" s="179">
        <v>0</v>
      </c>
      <c r="E30" s="179">
        <v>0</v>
      </c>
      <c r="F30" s="179">
        <v>516</v>
      </c>
      <c r="G30" s="179">
        <f>J30</f>
        <v>83.242000000000004</v>
      </c>
      <c r="H30" s="179">
        <v>0</v>
      </c>
      <c r="I30" s="179">
        <v>0</v>
      </c>
      <c r="J30" s="179">
        <v>83.242000000000004</v>
      </c>
      <c r="K30" s="179">
        <f>N30</f>
        <v>432.75799999999998</v>
      </c>
      <c r="L30" s="179">
        <f t="shared" ref="L30:L90" si="4">D30-H30</f>
        <v>0</v>
      </c>
      <c r="M30" s="179">
        <f t="shared" ref="M30:M90" si="5">E30-I30</f>
        <v>0</v>
      </c>
      <c r="N30" s="179">
        <f t="shared" ref="N30:N90" si="6">F30-J30</f>
        <v>432.75799999999998</v>
      </c>
    </row>
    <row r="31" spans="1:14" s="165" customFormat="1" ht="15.75" x14ac:dyDescent="0.25">
      <c r="A31" s="163" t="s">
        <v>672</v>
      </c>
      <c r="B31" s="164" t="s">
        <v>754</v>
      </c>
      <c r="C31" s="178">
        <f>C32+C33</f>
        <v>3220.5</v>
      </c>
      <c r="D31" s="178">
        <v>0</v>
      </c>
      <c r="E31" s="178">
        <v>0</v>
      </c>
      <c r="F31" s="178">
        <f>F32+F33</f>
        <v>3220.4184799999998</v>
      </c>
      <c r="G31" s="178">
        <f>G32+G33</f>
        <v>3220.4184799999998</v>
      </c>
      <c r="H31" s="178">
        <v>0</v>
      </c>
      <c r="I31" s="178">
        <v>0</v>
      </c>
      <c r="J31" s="178">
        <f>J32++J33</f>
        <v>3220.4184799999998</v>
      </c>
      <c r="K31" s="178">
        <f>K32</f>
        <v>0</v>
      </c>
      <c r="L31" s="178">
        <f t="shared" si="4"/>
        <v>0</v>
      </c>
      <c r="M31" s="178">
        <f t="shared" si="5"/>
        <v>0</v>
      </c>
      <c r="N31" s="178">
        <f t="shared" si="6"/>
        <v>0</v>
      </c>
    </row>
    <row r="32" spans="1:14" s="168" customFormat="1" ht="31.5" x14ac:dyDescent="0.25">
      <c r="A32" s="166"/>
      <c r="B32" s="167" t="s">
        <v>767</v>
      </c>
      <c r="C32" s="179">
        <f>F32</f>
        <v>3150</v>
      </c>
      <c r="D32" s="179">
        <v>0</v>
      </c>
      <c r="E32" s="179">
        <v>0</v>
      </c>
      <c r="F32" s="179">
        <v>3150</v>
      </c>
      <c r="G32" s="179">
        <v>3150</v>
      </c>
      <c r="H32" s="179">
        <v>0</v>
      </c>
      <c r="I32" s="179">
        <v>0</v>
      </c>
      <c r="J32" s="179">
        <v>3150</v>
      </c>
      <c r="K32" s="179">
        <f>N32</f>
        <v>0</v>
      </c>
      <c r="L32" s="179">
        <f t="shared" si="4"/>
        <v>0</v>
      </c>
      <c r="M32" s="179">
        <f t="shared" si="5"/>
        <v>0</v>
      </c>
      <c r="N32" s="179">
        <f t="shared" si="6"/>
        <v>0</v>
      </c>
    </row>
    <row r="33" spans="1:14" s="168" customFormat="1" ht="47.25" x14ac:dyDescent="0.25">
      <c r="A33" s="166"/>
      <c r="B33" s="167" t="s">
        <v>1121</v>
      </c>
      <c r="C33" s="179">
        <v>70.5</v>
      </c>
      <c r="D33" s="179">
        <v>0</v>
      </c>
      <c r="E33" s="179">
        <v>0</v>
      </c>
      <c r="F33" s="179">
        <v>70.418480000000002</v>
      </c>
      <c r="G33" s="179">
        <f>J33</f>
        <v>70.418480000000002</v>
      </c>
      <c r="H33" s="179">
        <v>0</v>
      </c>
      <c r="I33" s="179">
        <v>0</v>
      </c>
      <c r="J33" s="179">
        <v>70.418480000000002</v>
      </c>
      <c r="K33" s="179">
        <v>0</v>
      </c>
      <c r="L33" s="179">
        <v>0</v>
      </c>
      <c r="M33" s="179">
        <v>0</v>
      </c>
      <c r="N33" s="179">
        <v>0</v>
      </c>
    </row>
    <row r="34" spans="1:14" s="165" customFormat="1" ht="31.5" x14ac:dyDescent="0.25">
      <c r="A34" s="163" t="s">
        <v>673</v>
      </c>
      <c r="B34" s="164" t="s">
        <v>762</v>
      </c>
      <c r="C34" s="178">
        <f>C35</f>
        <v>974.9</v>
      </c>
      <c r="D34" s="178">
        <v>0</v>
      </c>
      <c r="E34" s="178">
        <v>0</v>
      </c>
      <c r="F34" s="178">
        <f>F35</f>
        <v>974.9</v>
      </c>
      <c r="G34" s="178">
        <f>G35</f>
        <v>974.9</v>
      </c>
      <c r="H34" s="178">
        <v>0</v>
      </c>
      <c r="I34" s="178">
        <v>0</v>
      </c>
      <c r="J34" s="178">
        <f>J35</f>
        <v>974.9</v>
      </c>
      <c r="K34" s="178">
        <f>K35</f>
        <v>0</v>
      </c>
      <c r="L34" s="178">
        <f t="shared" si="4"/>
        <v>0</v>
      </c>
      <c r="M34" s="178">
        <f t="shared" si="5"/>
        <v>0</v>
      </c>
      <c r="N34" s="178">
        <f t="shared" si="6"/>
        <v>0</v>
      </c>
    </row>
    <row r="35" spans="1:14" s="168" customFormat="1" ht="31.5" x14ac:dyDescent="0.25">
      <c r="A35" s="166"/>
      <c r="B35" s="167" t="s">
        <v>768</v>
      </c>
      <c r="C35" s="179">
        <f>F35</f>
        <v>974.9</v>
      </c>
      <c r="D35" s="179">
        <v>0</v>
      </c>
      <c r="E35" s="179">
        <v>0</v>
      </c>
      <c r="F35" s="179">
        <v>974.9</v>
      </c>
      <c r="G35" s="179">
        <f>J35</f>
        <v>974.9</v>
      </c>
      <c r="H35" s="179">
        <v>0</v>
      </c>
      <c r="I35" s="179">
        <v>0</v>
      </c>
      <c r="J35" s="179">
        <v>974.9</v>
      </c>
      <c r="K35" s="179">
        <f>N35</f>
        <v>0</v>
      </c>
      <c r="L35" s="179">
        <f t="shared" si="4"/>
        <v>0</v>
      </c>
      <c r="M35" s="179">
        <f t="shared" si="5"/>
        <v>0</v>
      </c>
      <c r="N35" s="179">
        <f t="shared" si="6"/>
        <v>0</v>
      </c>
    </row>
    <row r="36" spans="1:14" s="165" customFormat="1" ht="15.75" x14ac:dyDescent="0.25">
      <c r="A36" s="163" t="s">
        <v>674</v>
      </c>
      <c r="B36" s="169" t="s">
        <v>680</v>
      </c>
      <c r="C36" s="178">
        <f>C37+C69+C56</f>
        <v>36418.437019999998</v>
      </c>
      <c r="D36" s="178">
        <v>0</v>
      </c>
      <c r="E36" s="178">
        <f>E37+E69+E56</f>
        <v>27830.03702</v>
      </c>
      <c r="F36" s="178">
        <f>F37+F69+F56</f>
        <v>8588.3999999999978</v>
      </c>
      <c r="G36" s="178">
        <f>G37+G69+G56</f>
        <v>30217.95205</v>
      </c>
      <c r="H36" s="178">
        <v>0</v>
      </c>
      <c r="I36" s="178">
        <f>I37+I69+I56</f>
        <v>23126.686030000001</v>
      </c>
      <c r="J36" s="178">
        <f>J37+J69+J56</f>
        <v>7091.2660199999991</v>
      </c>
      <c r="K36" s="178">
        <f>K37+K69+K56</f>
        <v>6200.4849699999986</v>
      </c>
      <c r="L36" s="178">
        <f t="shared" si="4"/>
        <v>0</v>
      </c>
      <c r="M36" s="178">
        <f t="shared" si="5"/>
        <v>4703.350989999999</v>
      </c>
      <c r="N36" s="178">
        <f t="shared" si="6"/>
        <v>1497.1339799999987</v>
      </c>
    </row>
    <row r="37" spans="1:14" s="168" customFormat="1" ht="15.75" x14ac:dyDescent="0.25">
      <c r="A37" s="166"/>
      <c r="B37" s="219" t="s">
        <v>681</v>
      </c>
      <c r="C37" s="179">
        <f>E37+F37</f>
        <v>30618.899880000001</v>
      </c>
      <c r="D37" s="179">
        <v>0</v>
      </c>
      <c r="E37" s="179">
        <f>SUM(E38:E55)</f>
        <v>27830.03702</v>
      </c>
      <c r="F37" s="179">
        <f>F38+F39+F40+F41+F42+F43+F44+F45+F46+F47+F48+F49+F50+F51+F52+F53+F54+F55</f>
        <v>2788.8628599999997</v>
      </c>
      <c r="G37" s="179">
        <f>SUM(I37+J37)</f>
        <v>25696.317849999999</v>
      </c>
      <c r="H37" s="179">
        <v>0</v>
      </c>
      <c r="I37" s="179">
        <f>SUM(I38:I55)</f>
        <v>23126.686030000001</v>
      </c>
      <c r="J37" s="179">
        <f>SUM(J38:J55)</f>
        <v>2569.6318200000001</v>
      </c>
      <c r="K37" s="179">
        <f>SUM(M37+N37)</f>
        <v>4922.5820299999987</v>
      </c>
      <c r="L37" s="179">
        <f t="shared" si="4"/>
        <v>0</v>
      </c>
      <c r="M37" s="179">
        <f>E37-I37</f>
        <v>4703.350989999999</v>
      </c>
      <c r="N37" s="179">
        <f>F37-J37</f>
        <v>219.23103999999967</v>
      </c>
    </row>
    <row r="38" spans="1:14" s="211" customFormat="1" ht="15.75" x14ac:dyDescent="0.25">
      <c r="A38" s="210">
        <v>1</v>
      </c>
      <c r="B38" s="221" t="s">
        <v>738</v>
      </c>
      <c r="C38" s="205">
        <f t="shared" ref="C38:C51" si="7">D38+E38+F38</f>
        <v>589.50175999999999</v>
      </c>
      <c r="D38" s="205">
        <v>0</v>
      </c>
      <c r="E38" s="205">
        <v>530.55157999999994</v>
      </c>
      <c r="F38" s="205">
        <v>58.950180000000003</v>
      </c>
      <c r="G38" s="205">
        <f t="shared" ref="G38:G51" si="8">H38+I38+J38</f>
        <v>589.50175999999999</v>
      </c>
      <c r="H38" s="205">
        <v>0</v>
      </c>
      <c r="I38" s="205">
        <v>530.55157999999994</v>
      </c>
      <c r="J38" s="205">
        <v>58.950180000000003</v>
      </c>
      <c r="K38" s="205">
        <f t="shared" ref="K38:K46" si="9">M38+N38</f>
        <v>0</v>
      </c>
      <c r="L38" s="205">
        <f t="shared" si="4"/>
        <v>0</v>
      </c>
      <c r="M38" s="205">
        <f t="shared" si="5"/>
        <v>0</v>
      </c>
      <c r="N38" s="205">
        <f t="shared" si="6"/>
        <v>0</v>
      </c>
    </row>
    <row r="39" spans="1:14" s="211" customFormat="1" ht="15.75" x14ac:dyDescent="0.25">
      <c r="A39" s="210">
        <v>2</v>
      </c>
      <c r="B39" s="221" t="s">
        <v>737</v>
      </c>
      <c r="C39" s="205">
        <f t="shared" si="7"/>
        <v>391.66</v>
      </c>
      <c r="D39" s="205">
        <v>0</v>
      </c>
      <c r="E39" s="205">
        <v>352.49400000000003</v>
      </c>
      <c r="F39" s="205">
        <v>39.165999999999997</v>
      </c>
      <c r="G39" s="205">
        <f t="shared" si="8"/>
        <v>391.66</v>
      </c>
      <c r="H39" s="205">
        <v>0</v>
      </c>
      <c r="I39" s="205">
        <v>352.49400000000003</v>
      </c>
      <c r="J39" s="205">
        <v>39.165999999999997</v>
      </c>
      <c r="K39" s="205">
        <f t="shared" si="9"/>
        <v>0</v>
      </c>
      <c r="L39" s="205">
        <f t="shared" si="4"/>
        <v>0</v>
      </c>
      <c r="M39" s="205">
        <f t="shared" si="5"/>
        <v>0</v>
      </c>
      <c r="N39" s="205">
        <f t="shared" si="6"/>
        <v>0</v>
      </c>
    </row>
    <row r="40" spans="1:14" s="211" customFormat="1" ht="15.75" x14ac:dyDescent="0.25">
      <c r="A40" s="210">
        <v>3</v>
      </c>
      <c r="B40" s="221" t="s">
        <v>736</v>
      </c>
      <c r="C40" s="205">
        <f t="shared" si="7"/>
        <v>599.95680000000004</v>
      </c>
      <c r="D40" s="205">
        <v>0</v>
      </c>
      <c r="E40" s="205">
        <v>539.96112000000005</v>
      </c>
      <c r="F40" s="205">
        <v>59.99568</v>
      </c>
      <c r="G40" s="205">
        <f t="shared" si="8"/>
        <v>599.95680000000004</v>
      </c>
      <c r="H40" s="205">
        <v>0</v>
      </c>
      <c r="I40" s="205">
        <v>539.96112000000005</v>
      </c>
      <c r="J40" s="205">
        <v>59.99568</v>
      </c>
      <c r="K40" s="205">
        <f t="shared" si="9"/>
        <v>0</v>
      </c>
      <c r="L40" s="205">
        <f t="shared" si="4"/>
        <v>0</v>
      </c>
      <c r="M40" s="205">
        <f t="shared" si="5"/>
        <v>0</v>
      </c>
      <c r="N40" s="205">
        <f t="shared" si="6"/>
        <v>0</v>
      </c>
    </row>
    <row r="41" spans="1:14" s="211" customFormat="1" ht="15.75" x14ac:dyDescent="0.25">
      <c r="A41" s="210">
        <v>4</v>
      </c>
      <c r="B41" s="221" t="s">
        <v>735</v>
      </c>
      <c r="C41" s="205">
        <f t="shared" si="7"/>
        <v>955.16412000000003</v>
      </c>
      <c r="D41" s="205">
        <v>0</v>
      </c>
      <c r="E41" s="205">
        <v>859.64769999999999</v>
      </c>
      <c r="F41" s="205">
        <v>95.516419999999997</v>
      </c>
      <c r="G41" s="205">
        <f t="shared" si="8"/>
        <v>955.16412000000003</v>
      </c>
      <c r="H41" s="205">
        <v>0</v>
      </c>
      <c r="I41" s="205">
        <v>859.64769999999999</v>
      </c>
      <c r="J41" s="205">
        <v>95.516419999999997</v>
      </c>
      <c r="K41" s="205">
        <f t="shared" si="9"/>
        <v>0</v>
      </c>
      <c r="L41" s="205">
        <f t="shared" si="4"/>
        <v>0</v>
      </c>
      <c r="M41" s="205">
        <f t="shared" si="5"/>
        <v>0</v>
      </c>
      <c r="N41" s="205">
        <f t="shared" si="6"/>
        <v>0</v>
      </c>
    </row>
    <row r="42" spans="1:14" s="211" customFormat="1" ht="15.75" x14ac:dyDescent="0.25">
      <c r="A42" s="210">
        <v>5</v>
      </c>
      <c r="B42" s="221" t="s">
        <v>734</v>
      </c>
      <c r="C42" s="205">
        <f t="shared" si="7"/>
        <v>639.20119999999997</v>
      </c>
      <c r="D42" s="205">
        <v>0</v>
      </c>
      <c r="E42" s="205">
        <v>575.28107999999997</v>
      </c>
      <c r="F42" s="205">
        <v>63.920119999999997</v>
      </c>
      <c r="G42" s="205">
        <f t="shared" si="8"/>
        <v>639.20119999999997</v>
      </c>
      <c r="H42" s="205">
        <v>0</v>
      </c>
      <c r="I42" s="205">
        <v>575.28107999999997</v>
      </c>
      <c r="J42" s="205">
        <v>63.920119999999997</v>
      </c>
      <c r="K42" s="205">
        <f t="shared" si="9"/>
        <v>0</v>
      </c>
      <c r="L42" s="205">
        <f t="shared" si="4"/>
        <v>0</v>
      </c>
      <c r="M42" s="205">
        <f t="shared" si="5"/>
        <v>0</v>
      </c>
      <c r="N42" s="205">
        <f t="shared" si="6"/>
        <v>0</v>
      </c>
    </row>
    <row r="43" spans="1:14" s="211" customFormat="1" ht="15.75" x14ac:dyDescent="0.25">
      <c r="A43" s="210">
        <v>6</v>
      </c>
      <c r="B43" s="221" t="s">
        <v>733</v>
      </c>
      <c r="C43" s="205">
        <f t="shared" si="7"/>
        <v>836.15066000000002</v>
      </c>
      <c r="D43" s="205">
        <v>0</v>
      </c>
      <c r="E43" s="205">
        <v>752.53558999999996</v>
      </c>
      <c r="F43" s="205">
        <v>83.615070000000003</v>
      </c>
      <c r="G43" s="205">
        <f t="shared" si="8"/>
        <v>836.15066000000002</v>
      </c>
      <c r="H43" s="205">
        <v>0</v>
      </c>
      <c r="I43" s="205">
        <v>752.53558999999996</v>
      </c>
      <c r="J43" s="205">
        <v>83.615070000000003</v>
      </c>
      <c r="K43" s="205">
        <f t="shared" si="9"/>
        <v>0</v>
      </c>
      <c r="L43" s="205">
        <f t="shared" si="4"/>
        <v>0</v>
      </c>
      <c r="M43" s="205">
        <f t="shared" si="5"/>
        <v>0</v>
      </c>
      <c r="N43" s="205">
        <f t="shared" si="6"/>
        <v>0</v>
      </c>
    </row>
    <row r="44" spans="1:14" s="211" customFormat="1" ht="31.5" x14ac:dyDescent="0.25">
      <c r="A44" s="210">
        <v>7</v>
      </c>
      <c r="B44" s="221" t="s">
        <v>732</v>
      </c>
      <c r="C44" s="205">
        <f t="shared" si="7"/>
        <v>1298.6403599999999</v>
      </c>
      <c r="D44" s="205">
        <v>0</v>
      </c>
      <c r="E44" s="205">
        <v>1168.7763199999999</v>
      </c>
      <c r="F44" s="205">
        <v>129.86403999999999</v>
      </c>
      <c r="G44" s="205">
        <f t="shared" si="8"/>
        <v>0</v>
      </c>
      <c r="H44" s="205">
        <v>0</v>
      </c>
      <c r="I44" s="205">
        <v>0</v>
      </c>
      <c r="J44" s="205">
        <v>0</v>
      </c>
      <c r="K44" s="205">
        <f t="shared" si="9"/>
        <v>1298.6403599999999</v>
      </c>
      <c r="L44" s="205">
        <f t="shared" si="4"/>
        <v>0</v>
      </c>
      <c r="M44" s="205">
        <f t="shared" si="5"/>
        <v>1168.7763199999999</v>
      </c>
      <c r="N44" s="205">
        <f t="shared" si="6"/>
        <v>129.86403999999999</v>
      </c>
    </row>
    <row r="45" spans="1:14" s="211" customFormat="1" ht="15.75" x14ac:dyDescent="0.25">
      <c r="A45" s="210">
        <v>8</v>
      </c>
      <c r="B45" s="221" t="s">
        <v>731</v>
      </c>
      <c r="C45" s="205">
        <f t="shared" si="7"/>
        <v>1237.67299</v>
      </c>
      <c r="D45" s="205">
        <v>0</v>
      </c>
      <c r="E45" s="205">
        <v>1113.90569</v>
      </c>
      <c r="F45" s="205">
        <v>123.76730000000001</v>
      </c>
      <c r="G45" s="205">
        <f t="shared" si="8"/>
        <v>1237.67299</v>
      </c>
      <c r="H45" s="205">
        <v>0</v>
      </c>
      <c r="I45" s="205">
        <v>1113.90569</v>
      </c>
      <c r="J45" s="205">
        <v>123.76730000000001</v>
      </c>
      <c r="K45" s="205">
        <f t="shared" si="9"/>
        <v>0</v>
      </c>
      <c r="L45" s="205">
        <f t="shared" si="4"/>
        <v>0</v>
      </c>
      <c r="M45" s="205">
        <f t="shared" si="5"/>
        <v>0</v>
      </c>
      <c r="N45" s="205">
        <f t="shared" si="6"/>
        <v>0</v>
      </c>
    </row>
    <row r="46" spans="1:14" s="211" customFormat="1" ht="31.5" x14ac:dyDescent="0.25">
      <c r="A46" s="210">
        <v>9</v>
      </c>
      <c r="B46" s="221" t="s">
        <v>730</v>
      </c>
      <c r="C46" s="205">
        <f t="shared" si="7"/>
        <v>870.02467999999999</v>
      </c>
      <c r="D46" s="205">
        <v>0</v>
      </c>
      <c r="E46" s="205">
        <v>783.02220999999997</v>
      </c>
      <c r="F46" s="205">
        <v>87.002470000000002</v>
      </c>
      <c r="G46" s="205">
        <f t="shared" si="8"/>
        <v>870.02467999999999</v>
      </c>
      <c r="H46" s="205">
        <v>0</v>
      </c>
      <c r="I46" s="205">
        <v>783.02220999999997</v>
      </c>
      <c r="J46" s="205">
        <v>87.002470000000002</v>
      </c>
      <c r="K46" s="205">
        <f t="shared" si="9"/>
        <v>0</v>
      </c>
      <c r="L46" s="205">
        <f t="shared" si="4"/>
        <v>0</v>
      </c>
      <c r="M46" s="205">
        <f t="shared" si="5"/>
        <v>0</v>
      </c>
      <c r="N46" s="205">
        <f t="shared" si="6"/>
        <v>0</v>
      </c>
    </row>
    <row r="47" spans="1:14" s="211" customFormat="1" ht="15.75" x14ac:dyDescent="0.25">
      <c r="A47" s="210">
        <v>10</v>
      </c>
      <c r="B47" s="221" t="s">
        <v>758</v>
      </c>
      <c r="C47" s="205">
        <f>D47+E47+F47</f>
        <v>1009.57044</v>
      </c>
      <c r="D47" s="205">
        <v>0</v>
      </c>
      <c r="E47" s="205">
        <v>908.61338999999998</v>
      </c>
      <c r="F47" s="205">
        <v>100.95705</v>
      </c>
      <c r="G47" s="205">
        <f>H47+I47+J47</f>
        <v>1009.57044</v>
      </c>
      <c r="H47" s="205">
        <v>0</v>
      </c>
      <c r="I47" s="205">
        <v>908.61338999999998</v>
      </c>
      <c r="J47" s="205">
        <v>100.95705</v>
      </c>
      <c r="K47" s="205">
        <v>0</v>
      </c>
      <c r="L47" s="205">
        <f t="shared" si="4"/>
        <v>0</v>
      </c>
      <c r="M47" s="205">
        <f t="shared" si="5"/>
        <v>0</v>
      </c>
      <c r="N47" s="205">
        <f t="shared" si="6"/>
        <v>0</v>
      </c>
    </row>
    <row r="48" spans="1:14" s="211" customFormat="1" ht="15.75" x14ac:dyDescent="0.25">
      <c r="A48" s="210">
        <v>10</v>
      </c>
      <c r="B48" s="221" t="s">
        <v>759</v>
      </c>
      <c r="C48" s="205">
        <f>D48+E48+F48</f>
        <v>1498.1799900000001</v>
      </c>
      <c r="D48" s="205">
        <v>0</v>
      </c>
      <c r="E48" s="205">
        <v>1348.3619900000001</v>
      </c>
      <c r="F48" s="205">
        <v>149.81800000000001</v>
      </c>
      <c r="G48" s="205">
        <f>H48+I48+J48</f>
        <v>1498.1799900000001</v>
      </c>
      <c r="H48" s="205">
        <v>0</v>
      </c>
      <c r="I48" s="205">
        <v>1348.3619900000001</v>
      </c>
      <c r="J48" s="205">
        <v>149.81800000000001</v>
      </c>
      <c r="K48" s="205">
        <v>0</v>
      </c>
      <c r="L48" s="205">
        <f t="shared" si="4"/>
        <v>0</v>
      </c>
      <c r="M48" s="205">
        <f t="shared" si="5"/>
        <v>0</v>
      </c>
      <c r="N48" s="205">
        <f t="shared" si="6"/>
        <v>0</v>
      </c>
    </row>
    <row r="49" spans="1:14" s="211" customFormat="1" ht="15.75" x14ac:dyDescent="0.25">
      <c r="A49" s="210">
        <v>10</v>
      </c>
      <c r="B49" s="221" t="s">
        <v>760</v>
      </c>
      <c r="C49" s="205">
        <f>D49+E49+F49</f>
        <v>763.09100999999998</v>
      </c>
      <c r="D49" s="205">
        <v>0</v>
      </c>
      <c r="E49" s="205">
        <v>686.78189999999995</v>
      </c>
      <c r="F49" s="205">
        <v>76.309110000000004</v>
      </c>
      <c r="G49" s="205">
        <f>H49+I49+J49</f>
        <v>0</v>
      </c>
      <c r="H49" s="205">
        <v>0</v>
      </c>
      <c r="I49" s="205">
        <v>0</v>
      </c>
      <c r="J49" s="205">
        <v>0</v>
      </c>
      <c r="K49" s="205">
        <v>0</v>
      </c>
      <c r="L49" s="205">
        <f t="shared" si="4"/>
        <v>0</v>
      </c>
      <c r="M49" s="205">
        <f t="shared" si="5"/>
        <v>686.78189999999995</v>
      </c>
      <c r="N49" s="205">
        <f t="shared" si="6"/>
        <v>76.309110000000004</v>
      </c>
    </row>
    <row r="50" spans="1:14" s="211" customFormat="1" ht="15.75" x14ac:dyDescent="0.25">
      <c r="A50" s="210">
        <v>10</v>
      </c>
      <c r="B50" s="221" t="s">
        <v>761</v>
      </c>
      <c r="C50" s="205">
        <f>D50+E50+F50</f>
        <v>3400.1456000000003</v>
      </c>
      <c r="D50" s="205">
        <v>0</v>
      </c>
      <c r="E50" s="205">
        <v>3060.1310400000002</v>
      </c>
      <c r="F50" s="205">
        <v>340.01456000000002</v>
      </c>
      <c r="G50" s="205">
        <f>H50+I50+J50</f>
        <v>3400.1456000000003</v>
      </c>
      <c r="H50" s="205">
        <v>0</v>
      </c>
      <c r="I50" s="205">
        <v>3060.1310400000002</v>
      </c>
      <c r="J50" s="205">
        <v>340.01456000000002</v>
      </c>
      <c r="K50" s="205">
        <v>0</v>
      </c>
      <c r="L50" s="205">
        <f t="shared" si="4"/>
        <v>0</v>
      </c>
      <c r="M50" s="205">
        <f t="shared" si="5"/>
        <v>0</v>
      </c>
      <c r="N50" s="205">
        <f t="shared" si="6"/>
        <v>0</v>
      </c>
    </row>
    <row r="51" spans="1:14" s="211" customFormat="1" ht="15.75" x14ac:dyDescent="0.25">
      <c r="A51" s="210">
        <v>10</v>
      </c>
      <c r="B51" s="221" t="s">
        <v>729</v>
      </c>
      <c r="C51" s="205">
        <f t="shared" si="7"/>
        <v>11850.444449999999</v>
      </c>
      <c r="D51" s="205">
        <v>0</v>
      </c>
      <c r="E51" s="205">
        <v>10665.4</v>
      </c>
      <c r="F51" s="205">
        <v>1185.0444500000001</v>
      </c>
      <c r="G51" s="205">
        <f t="shared" si="8"/>
        <v>11755.270689999999</v>
      </c>
      <c r="H51" s="205">
        <v>0</v>
      </c>
      <c r="I51" s="205">
        <v>10579.743619999999</v>
      </c>
      <c r="J51" s="205">
        <v>1175.5270700000001</v>
      </c>
      <c r="K51" s="205">
        <v>0</v>
      </c>
      <c r="L51" s="205">
        <f t="shared" si="4"/>
        <v>0</v>
      </c>
      <c r="M51" s="205">
        <f t="shared" si="5"/>
        <v>85.656380000000354</v>
      </c>
      <c r="N51" s="205">
        <f t="shared" si="6"/>
        <v>9.5173800000000028</v>
      </c>
    </row>
    <row r="52" spans="1:14" s="211" customFormat="1" ht="15.75" x14ac:dyDescent="0.25">
      <c r="A52" s="210">
        <v>11</v>
      </c>
      <c r="B52" s="221" t="s">
        <v>1086</v>
      </c>
      <c r="C52" s="205">
        <f>SUM(E52:F52)</f>
        <v>841.40924000000007</v>
      </c>
      <c r="D52" s="205"/>
      <c r="E52" s="205">
        <v>757.26831000000004</v>
      </c>
      <c r="F52" s="205">
        <v>84.140929999999997</v>
      </c>
      <c r="G52" s="205">
        <f>H52+I52+J52</f>
        <v>841.40924000000007</v>
      </c>
      <c r="H52" s="205">
        <v>0</v>
      </c>
      <c r="I52" s="205">
        <v>757.26831000000004</v>
      </c>
      <c r="J52" s="205">
        <v>84.140929999999997</v>
      </c>
      <c r="K52" s="205">
        <v>0</v>
      </c>
      <c r="L52" s="205">
        <f t="shared" ref="L52:N54" si="10">D52-H52</f>
        <v>0</v>
      </c>
      <c r="M52" s="205">
        <f t="shared" si="10"/>
        <v>0</v>
      </c>
      <c r="N52" s="205">
        <f t="shared" si="10"/>
        <v>0</v>
      </c>
    </row>
    <row r="53" spans="1:14" s="211" customFormat="1" ht="15.75" x14ac:dyDescent="0.25">
      <c r="A53" s="210">
        <v>12</v>
      </c>
      <c r="B53" s="221" t="s">
        <v>1087</v>
      </c>
      <c r="C53" s="205">
        <f>SUM(E53:F53)</f>
        <v>472.40967999999998</v>
      </c>
      <c r="D53" s="205"/>
      <c r="E53" s="205">
        <v>425.16870999999998</v>
      </c>
      <c r="F53" s="205">
        <v>47.240969999999997</v>
      </c>
      <c r="G53" s="205">
        <f>H53+I53+J53</f>
        <v>472.40967999999998</v>
      </c>
      <c r="H53" s="205">
        <v>0</v>
      </c>
      <c r="I53" s="205">
        <v>425.16870999999998</v>
      </c>
      <c r="J53" s="205">
        <v>47.240969999999997</v>
      </c>
      <c r="K53" s="205">
        <v>0</v>
      </c>
      <c r="L53" s="205">
        <f t="shared" si="10"/>
        <v>0</v>
      </c>
      <c r="M53" s="205">
        <f t="shared" si="10"/>
        <v>0</v>
      </c>
      <c r="N53" s="205">
        <f t="shared" si="10"/>
        <v>0</v>
      </c>
    </row>
    <row r="54" spans="1:14" s="211" customFormat="1" ht="15.75" x14ac:dyDescent="0.25">
      <c r="A54" s="210">
        <v>13</v>
      </c>
      <c r="B54" s="221" t="s">
        <v>1088</v>
      </c>
      <c r="C54" s="205">
        <v>600</v>
      </c>
      <c r="D54" s="205"/>
      <c r="E54" s="205">
        <v>540</v>
      </c>
      <c r="F54" s="205">
        <v>60</v>
      </c>
      <c r="G54" s="205">
        <f>H54+I54+J54</f>
        <v>600</v>
      </c>
      <c r="H54" s="205">
        <v>0</v>
      </c>
      <c r="I54" s="205">
        <v>540</v>
      </c>
      <c r="J54" s="205">
        <v>60</v>
      </c>
      <c r="K54" s="205">
        <v>0</v>
      </c>
      <c r="L54" s="205">
        <f t="shared" si="10"/>
        <v>0</v>
      </c>
      <c r="M54" s="205">
        <f t="shared" si="10"/>
        <v>0</v>
      </c>
      <c r="N54" s="205">
        <f t="shared" si="10"/>
        <v>0</v>
      </c>
    </row>
    <row r="55" spans="1:14" s="211" customFormat="1" ht="15.75" x14ac:dyDescent="0.25">
      <c r="A55" s="210">
        <v>14</v>
      </c>
      <c r="B55" s="221" t="s">
        <v>1122</v>
      </c>
      <c r="C55" s="205">
        <f>SUM(E55+F55)</f>
        <v>2765.6768999999999</v>
      </c>
      <c r="D55" s="205"/>
      <c r="E55" s="205">
        <v>2762.1363900000001</v>
      </c>
      <c r="F55" s="205">
        <v>3.5405099999999998</v>
      </c>
      <c r="G55" s="205"/>
      <c r="H55" s="205"/>
      <c r="I55" s="205"/>
      <c r="J55" s="205"/>
      <c r="K55" s="205"/>
      <c r="L55" s="205"/>
      <c r="M55" s="205"/>
      <c r="N55" s="205"/>
    </row>
    <row r="56" spans="1:14" s="266" customFormat="1" ht="15.75" x14ac:dyDescent="0.25">
      <c r="A56" s="264"/>
      <c r="B56" s="222" t="s">
        <v>682</v>
      </c>
      <c r="C56" s="265">
        <f>E56+F56</f>
        <v>4299.5371399999995</v>
      </c>
      <c r="D56" s="265">
        <v>0</v>
      </c>
      <c r="E56" s="265">
        <v>0</v>
      </c>
      <c r="F56" s="265">
        <f>SUM(F57:F68)</f>
        <v>4299.5371399999995</v>
      </c>
      <c r="G56" s="265">
        <f>SUM(H56:J56)</f>
        <v>4221.6341999999995</v>
      </c>
      <c r="H56" s="265">
        <v>0</v>
      </c>
      <c r="I56" s="265">
        <v>0</v>
      </c>
      <c r="J56" s="265">
        <f>SUM(J57:J68)</f>
        <v>4221.6341999999995</v>
      </c>
      <c r="K56" s="265">
        <f>K66+K67</f>
        <v>77.902940000000001</v>
      </c>
      <c r="L56" s="265">
        <f t="shared" si="4"/>
        <v>0</v>
      </c>
      <c r="M56" s="265">
        <f t="shared" si="5"/>
        <v>0</v>
      </c>
      <c r="N56" s="265">
        <f t="shared" si="6"/>
        <v>77.902939999999944</v>
      </c>
    </row>
    <row r="57" spans="1:14" s="168" customFormat="1" ht="15.75" x14ac:dyDescent="0.25">
      <c r="A57" s="210">
        <v>1</v>
      </c>
      <c r="B57" s="221" t="s">
        <v>728</v>
      </c>
      <c r="C57" s="205">
        <f t="shared" ref="C57:C65" si="11">E57+F57</f>
        <v>307.84118000000001</v>
      </c>
      <c r="D57" s="205">
        <v>0</v>
      </c>
      <c r="E57" s="205">
        <v>0</v>
      </c>
      <c r="F57" s="205">
        <v>307.84118000000001</v>
      </c>
      <c r="G57" s="205">
        <v>307.84118000000001</v>
      </c>
      <c r="H57" s="205">
        <v>0</v>
      </c>
      <c r="I57" s="205">
        <v>0</v>
      </c>
      <c r="J57" s="205">
        <v>307.84118000000001</v>
      </c>
      <c r="K57" s="205">
        <v>0</v>
      </c>
      <c r="L57" s="205">
        <f t="shared" si="4"/>
        <v>0</v>
      </c>
      <c r="M57" s="205">
        <f t="shared" si="5"/>
        <v>0</v>
      </c>
      <c r="N57" s="205">
        <f t="shared" si="6"/>
        <v>0</v>
      </c>
    </row>
    <row r="58" spans="1:14" s="168" customFormat="1" ht="15.75" x14ac:dyDescent="0.25">
      <c r="A58" s="210">
        <v>2</v>
      </c>
      <c r="B58" s="221" t="s">
        <v>727</v>
      </c>
      <c r="C58" s="205">
        <f t="shared" si="11"/>
        <v>433.47827000000001</v>
      </c>
      <c r="D58" s="205">
        <v>0</v>
      </c>
      <c r="E58" s="205">
        <v>0</v>
      </c>
      <c r="F58" s="205">
        <v>433.47827000000001</v>
      </c>
      <c r="G58" s="205">
        <v>433.47827000000001</v>
      </c>
      <c r="H58" s="205">
        <v>0</v>
      </c>
      <c r="I58" s="205">
        <v>0</v>
      </c>
      <c r="J58" s="205">
        <v>433.47827000000001</v>
      </c>
      <c r="K58" s="205">
        <v>0</v>
      </c>
      <c r="L58" s="205">
        <f t="shared" si="4"/>
        <v>0</v>
      </c>
      <c r="M58" s="205">
        <f t="shared" si="5"/>
        <v>0</v>
      </c>
      <c r="N58" s="205">
        <f t="shared" si="6"/>
        <v>0</v>
      </c>
    </row>
    <row r="59" spans="1:14" s="168" customFormat="1" ht="31.5" x14ac:dyDescent="0.25">
      <c r="A59" s="210">
        <v>3</v>
      </c>
      <c r="B59" s="221" t="s">
        <v>726</v>
      </c>
      <c r="C59" s="205">
        <f t="shared" si="11"/>
        <v>487.89600000000002</v>
      </c>
      <c r="D59" s="205">
        <v>0</v>
      </c>
      <c r="E59" s="205">
        <v>0</v>
      </c>
      <c r="F59" s="205">
        <v>487.89600000000002</v>
      </c>
      <c r="G59" s="205">
        <v>487.89600000000002</v>
      </c>
      <c r="H59" s="205">
        <v>0</v>
      </c>
      <c r="I59" s="205">
        <v>0</v>
      </c>
      <c r="J59" s="205">
        <v>487.89600000000002</v>
      </c>
      <c r="K59" s="205">
        <v>0</v>
      </c>
      <c r="L59" s="205">
        <f t="shared" si="4"/>
        <v>0</v>
      </c>
      <c r="M59" s="205">
        <f t="shared" si="5"/>
        <v>0</v>
      </c>
      <c r="N59" s="205">
        <f t="shared" si="6"/>
        <v>0</v>
      </c>
    </row>
    <row r="60" spans="1:14" s="168" customFormat="1" ht="31.5" x14ac:dyDescent="0.25">
      <c r="A60" s="210">
        <v>4</v>
      </c>
      <c r="B60" s="221" t="s">
        <v>725</v>
      </c>
      <c r="C60" s="205">
        <f t="shared" si="11"/>
        <v>600</v>
      </c>
      <c r="D60" s="205">
        <v>0</v>
      </c>
      <c r="E60" s="205">
        <v>0</v>
      </c>
      <c r="F60" s="205">
        <v>600</v>
      </c>
      <c r="G60" s="205">
        <v>600</v>
      </c>
      <c r="H60" s="205">
        <v>0</v>
      </c>
      <c r="I60" s="205">
        <v>0</v>
      </c>
      <c r="J60" s="205">
        <v>600</v>
      </c>
      <c r="K60" s="205">
        <v>0</v>
      </c>
      <c r="L60" s="205">
        <f t="shared" si="4"/>
        <v>0</v>
      </c>
      <c r="M60" s="205">
        <f t="shared" si="5"/>
        <v>0</v>
      </c>
      <c r="N60" s="205">
        <f t="shared" si="6"/>
        <v>0</v>
      </c>
    </row>
    <row r="61" spans="1:14" s="168" customFormat="1" ht="15.75" x14ac:dyDescent="0.25">
      <c r="A61" s="210">
        <v>5</v>
      </c>
      <c r="B61" s="221" t="s">
        <v>724</v>
      </c>
      <c r="C61" s="205">
        <f t="shared" si="11"/>
        <v>600</v>
      </c>
      <c r="D61" s="205">
        <v>0</v>
      </c>
      <c r="E61" s="205">
        <v>0</v>
      </c>
      <c r="F61" s="205">
        <v>600</v>
      </c>
      <c r="G61" s="205">
        <v>600</v>
      </c>
      <c r="H61" s="205">
        <v>0</v>
      </c>
      <c r="I61" s="205">
        <v>0</v>
      </c>
      <c r="J61" s="205">
        <v>600</v>
      </c>
      <c r="K61" s="205">
        <v>0</v>
      </c>
      <c r="L61" s="205">
        <f t="shared" si="4"/>
        <v>0</v>
      </c>
      <c r="M61" s="205">
        <f t="shared" si="5"/>
        <v>0</v>
      </c>
      <c r="N61" s="205">
        <f t="shared" si="6"/>
        <v>0</v>
      </c>
    </row>
    <row r="62" spans="1:14" s="168" customFormat="1" ht="31.5" x14ac:dyDescent="0.25">
      <c r="A62" s="210">
        <v>6</v>
      </c>
      <c r="B62" s="221" t="s">
        <v>723</v>
      </c>
      <c r="C62" s="205">
        <f t="shared" si="11"/>
        <v>161.06215</v>
      </c>
      <c r="D62" s="205">
        <v>0</v>
      </c>
      <c r="E62" s="205">
        <v>0</v>
      </c>
      <c r="F62" s="205">
        <v>161.06215</v>
      </c>
      <c r="G62" s="205">
        <v>161.06215</v>
      </c>
      <c r="H62" s="205">
        <v>0</v>
      </c>
      <c r="I62" s="205">
        <v>0</v>
      </c>
      <c r="J62" s="205">
        <v>161.06215</v>
      </c>
      <c r="K62" s="205">
        <v>0</v>
      </c>
      <c r="L62" s="205">
        <f t="shared" si="4"/>
        <v>0</v>
      </c>
      <c r="M62" s="205">
        <f t="shared" si="5"/>
        <v>0</v>
      </c>
      <c r="N62" s="205">
        <f t="shared" si="6"/>
        <v>0</v>
      </c>
    </row>
    <row r="63" spans="1:14" s="168" customFormat="1" ht="31.5" x14ac:dyDescent="0.25">
      <c r="A63" s="210">
        <v>7</v>
      </c>
      <c r="B63" s="221" t="s">
        <v>722</v>
      </c>
      <c r="C63" s="205">
        <f t="shared" si="11"/>
        <v>581.57885999999996</v>
      </c>
      <c r="D63" s="205">
        <v>0</v>
      </c>
      <c r="E63" s="205">
        <v>0</v>
      </c>
      <c r="F63" s="205">
        <v>581.57885999999996</v>
      </c>
      <c r="G63" s="205">
        <v>581.57885999999996</v>
      </c>
      <c r="H63" s="205">
        <v>0</v>
      </c>
      <c r="I63" s="205">
        <v>0</v>
      </c>
      <c r="J63" s="205">
        <v>581.57885999999996</v>
      </c>
      <c r="K63" s="205">
        <v>0</v>
      </c>
      <c r="L63" s="205">
        <f t="shared" si="4"/>
        <v>0</v>
      </c>
      <c r="M63" s="205">
        <f t="shared" si="5"/>
        <v>0</v>
      </c>
      <c r="N63" s="205">
        <f t="shared" si="6"/>
        <v>0</v>
      </c>
    </row>
    <row r="64" spans="1:14" s="168" customFormat="1" ht="31.5" x14ac:dyDescent="0.25">
      <c r="A64" s="210">
        <v>8</v>
      </c>
      <c r="B64" s="209" t="s">
        <v>721</v>
      </c>
      <c r="C64" s="205">
        <f t="shared" si="11"/>
        <v>567.47469000000001</v>
      </c>
      <c r="D64" s="205">
        <v>0</v>
      </c>
      <c r="E64" s="205">
        <v>0</v>
      </c>
      <c r="F64" s="205">
        <v>567.47469000000001</v>
      </c>
      <c r="G64" s="205">
        <v>567.47469000000001</v>
      </c>
      <c r="H64" s="205">
        <v>0</v>
      </c>
      <c r="I64" s="205">
        <v>0</v>
      </c>
      <c r="J64" s="205">
        <v>567.47469000000001</v>
      </c>
      <c r="K64" s="205">
        <v>0</v>
      </c>
      <c r="L64" s="205">
        <f t="shared" si="4"/>
        <v>0</v>
      </c>
      <c r="M64" s="205">
        <f t="shared" si="5"/>
        <v>0</v>
      </c>
      <c r="N64" s="205">
        <f t="shared" si="6"/>
        <v>0</v>
      </c>
    </row>
    <row r="65" spans="1:15" s="168" customFormat="1" ht="15.75" x14ac:dyDescent="0.25">
      <c r="A65" s="210">
        <v>9</v>
      </c>
      <c r="B65" s="209" t="s">
        <v>720</v>
      </c>
      <c r="C65" s="205">
        <f t="shared" si="11"/>
        <v>298.40305000000001</v>
      </c>
      <c r="D65" s="205">
        <v>0</v>
      </c>
      <c r="E65" s="205">
        <v>0</v>
      </c>
      <c r="F65" s="205">
        <v>298.40305000000001</v>
      </c>
      <c r="G65" s="179">
        <f>J65</f>
        <v>298.40305000000001</v>
      </c>
      <c r="H65" s="205">
        <v>0</v>
      </c>
      <c r="I65" s="205">
        <v>0</v>
      </c>
      <c r="J65" s="205">
        <v>298.40305000000001</v>
      </c>
      <c r="K65" s="205">
        <v>0</v>
      </c>
      <c r="L65" s="205">
        <f t="shared" si="4"/>
        <v>0</v>
      </c>
      <c r="M65" s="205">
        <f t="shared" si="5"/>
        <v>0</v>
      </c>
      <c r="N65" s="205">
        <f t="shared" si="6"/>
        <v>0</v>
      </c>
    </row>
    <row r="66" spans="1:15" s="168" customFormat="1" ht="31.5" x14ac:dyDescent="0.25">
      <c r="A66" s="210">
        <v>10</v>
      </c>
      <c r="B66" s="221" t="s">
        <v>732</v>
      </c>
      <c r="C66" s="205">
        <f>F66</f>
        <v>12.60599</v>
      </c>
      <c r="D66" s="205">
        <v>0</v>
      </c>
      <c r="E66" s="205">
        <v>0</v>
      </c>
      <c r="F66" s="205">
        <v>12.60599</v>
      </c>
      <c r="G66" s="205">
        <v>0</v>
      </c>
      <c r="H66" s="205">
        <v>0</v>
      </c>
      <c r="I66" s="205">
        <v>0</v>
      </c>
      <c r="J66" s="205">
        <v>0</v>
      </c>
      <c r="K66" s="205">
        <f t="shared" ref="K66:K67" si="12">C66-G66</f>
        <v>12.60599</v>
      </c>
      <c r="L66" s="205">
        <f t="shared" ref="L66:L68" si="13">D66-H66</f>
        <v>0</v>
      </c>
      <c r="M66" s="205">
        <f t="shared" ref="M66:M68" si="14">E66-I66</f>
        <v>0</v>
      </c>
      <c r="N66" s="205">
        <f t="shared" ref="N66:N68" si="15">F66-J66</f>
        <v>12.60599</v>
      </c>
      <c r="O66" s="208"/>
    </row>
    <row r="67" spans="1:15" s="168" customFormat="1" ht="31.5" x14ac:dyDescent="0.25">
      <c r="A67" s="210">
        <v>11</v>
      </c>
      <c r="B67" s="221" t="s">
        <v>1123</v>
      </c>
      <c r="C67" s="205">
        <f>F67</f>
        <v>65.296949999999995</v>
      </c>
      <c r="D67" s="205">
        <v>0</v>
      </c>
      <c r="E67" s="205">
        <v>0</v>
      </c>
      <c r="F67" s="205">
        <v>65.296949999999995</v>
      </c>
      <c r="G67" s="205">
        <v>0</v>
      </c>
      <c r="H67" s="205">
        <v>0</v>
      </c>
      <c r="I67" s="205">
        <v>0</v>
      </c>
      <c r="J67" s="205">
        <v>0</v>
      </c>
      <c r="K67" s="205">
        <f t="shared" si="12"/>
        <v>65.296949999999995</v>
      </c>
      <c r="L67" s="205">
        <f t="shared" si="13"/>
        <v>0</v>
      </c>
      <c r="M67" s="205">
        <f t="shared" si="14"/>
        <v>0</v>
      </c>
      <c r="N67" s="205">
        <f t="shared" si="15"/>
        <v>65.296949999999995</v>
      </c>
      <c r="O67" s="208"/>
    </row>
    <row r="68" spans="1:15" s="168" customFormat="1" ht="15.75" x14ac:dyDescent="0.25">
      <c r="A68" s="210">
        <v>12</v>
      </c>
      <c r="B68" s="221" t="s">
        <v>1124</v>
      </c>
      <c r="C68" s="205">
        <f>F68</f>
        <v>183.9</v>
      </c>
      <c r="D68" s="205"/>
      <c r="E68" s="205"/>
      <c r="F68" s="205">
        <v>183.9</v>
      </c>
      <c r="G68" s="205">
        <v>183.9</v>
      </c>
      <c r="H68" s="205">
        <v>0</v>
      </c>
      <c r="I68" s="205">
        <v>0</v>
      </c>
      <c r="J68" s="205">
        <v>183.9</v>
      </c>
      <c r="K68" s="205">
        <v>0</v>
      </c>
      <c r="L68" s="205">
        <f t="shared" si="13"/>
        <v>0</v>
      </c>
      <c r="M68" s="205">
        <f t="shared" si="14"/>
        <v>0</v>
      </c>
      <c r="N68" s="205">
        <f t="shared" si="15"/>
        <v>0</v>
      </c>
      <c r="O68" s="208"/>
    </row>
    <row r="69" spans="1:15" s="266" customFormat="1" ht="15.75" x14ac:dyDescent="0.25">
      <c r="A69" s="264"/>
      <c r="B69" s="219" t="s">
        <v>683</v>
      </c>
      <c r="C69" s="265">
        <f t="shared" ref="C69:C71" si="16">F69</f>
        <v>1500</v>
      </c>
      <c r="D69" s="265">
        <v>0</v>
      </c>
      <c r="E69" s="265">
        <v>0</v>
      </c>
      <c r="F69" s="265">
        <f>SUM(F70:F72)</f>
        <v>1500</v>
      </c>
      <c r="G69" s="265">
        <f>J69</f>
        <v>300</v>
      </c>
      <c r="H69" s="265">
        <v>0</v>
      </c>
      <c r="I69" s="265">
        <v>0</v>
      </c>
      <c r="J69" s="265">
        <v>300</v>
      </c>
      <c r="K69" s="265">
        <f t="shared" ref="K69:K72" si="17">C69-G69</f>
        <v>1200</v>
      </c>
      <c r="L69" s="265">
        <f t="shared" si="4"/>
        <v>0</v>
      </c>
      <c r="M69" s="265">
        <f t="shared" si="5"/>
        <v>0</v>
      </c>
      <c r="N69" s="265">
        <f t="shared" si="6"/>
        <v>1200</v>
      </c>
    </row>
    <row r="70" spans="1:15" s="168" customFormat="1" ht="15.75" x14ac:dyDescent="0.25">
      <c r="A70" s="210">
        <v>1</v>
      </c>
      <c r="B70" s="209" t="s">
        <v>1128</v>
      </c>
      <c r="C70" s="205">
        <f t="shared" si="16"/>
        <v>300</v>
      </c>
      <c r="D70" s="205">
        <v>0</v>
      </c>
      <c r="E70" s="205">
        <v>0</v>
      </c>
      <c r="F70" s="205">
        <v>300</v>
      </c>
      <c r="G70" s="205">
        <v>300</v>
      </c>
      <c r="H70" s="205">
        <v>0</v>
      </c>
      <c r="I70" s="205">
        <v>0</v>
      </c>
      <c r="J70" s="205">
        <v>300</v>
      </c>
      <c r="K70" s="205">
        <f t="shared" si="17"/>
        <v>0</v>
      </c>
      <c r="L70" s="205">
        <f t="shared" si="4"/>
        <v>0</v>
      </c>
      <c r="M70" s="205">
        <f t="shared" si="5"/>
        <v>0</v>
      </c>
      <c r="N70" s="205">
        <f t="shared" si="6"/>
        <v>0</v>
      </c>
    </row>
    <row r="71" spans="1:15" s="168" customFormat="1" ht="15.75" x14ac:dyDescent="0.25">
      <c r="A71" s="210">
        <v>2</v>
      </c>
      <c r="B71" s="209" t="s">
        <v>719</v>
      </c>
      <c r="C71" s="205">
        <f t="shared" si="16"/>
        <v>600</v>
      </c>
      <c r="D71" s="205">
        <v>0</v>
      </c>
      <c r="E71" s="205">
        <v>0</v>
      </c>
      <c r="F71" s="205">
        <v>600</v>
      </c>
      <c r="G71" s="205">
        <f>J71</f>
        <v>0</v>
      </c>
      <c r="H71" s="205">
        <v>0</v>
      </c>
      <c r="I71" s="205">
        <v>0</v>
      </c>
      <c r="J71" s="205">
        <v>0</v>
      </c>
      <c r="K71" s="205">
        <f t="shared" si="17"/>
        <v>600</v>
      </c>
      <c r="L71" s="205">
        <f t="shared" si="4"/>
        <v>0</v>
      </c>
      <c r="M71" s="205">
        <f t="shared" si="5"/>
        <v>0</v>
      </c>
      <c r="N71" s="205">
        <f t="shared" si="6"/>
        <v>600</v>
      </c>
      <c r="O71" s="208"/>
    </row>
    <row r="72" spans="1:15" s="168" customFormat="1" ht="15.75" x14ac:dyDescent="0.25">
      <c r="A72" s="210">
        <v>3</v>
      </c>
      <c r="B72" s="209" t="s">
        <v>1129</v>
      </c>
      <c r="C72" s="205">
        <f t="shared" ref="C72" si="18">F72</f>
        <v>600</v>
      </c>
      <c r="D72" s="205">
        <v>0</v>
      </c>
      <c r="E72" s="205">
        <v>0</v>
      </c>
      <c r="F72" s="205">
        <v>600</v>
      </c>
      <c r="G72" s="205">
        <v>0</v>
      </c>
      <c r="H72" s="205">
        <v>0</v>
      </c>
      <c r="I72" s="205">
        <v>0</v>
      </c>
      <c r="J72" s="205">
        <v>0</v>
      </c>
      <c r="K72" s="205">
        <f t="shared" si="17"/>
        <v>600</v>
      </c>
      <c r="L72" s="205">
        <f t="shared" ref="L72" si="19">D72-H72</f>
        <v>0</v>
      </c>
      <c r="M72" s="205">
        <f t="shared" ref="M72" si="20">E72-I72</f>
        <v>0</v>
      </c>
      <c r="N72" s="205">
        <f t="shared" ref="N72" si="21">F72-J72</f>
        <v>600</v>
      </c>
      <c r="O72" s="208"/>
    </row>
    <row r="73" spans="1:15" s="165" customFormat="1" ht="15.75" x14ac:dyDescent="0.25">
      <c r="A73" s="163" t="s">
        <v>769</v>
      </c>
      <c r="B73" s="169" t="s">
        <v>675</v>
      </c>
      <c r="C73" s="178">
        <f>E73+F73</f>
        <v>22207.9</v>
      </c>
      <c r="D73" s="178">
        <v>0</v>
      </c>
      <c r="E73" s="178">
        <v>0</v>
      </c>
      <c r="F73" s="178">
        <f>F74</f>
        <v>22207.9</v>
      </c>
      <c r="G73" s="178">
        <f>I73+J73</f>
        <v>14634.90863</v>
      </c>
      <c r="H73" s="178">
        <v>0</v>
      </c>
      <c r="I73" s="178">
        <v>0</v>
      </c>
      <c r="J73" s="178">
        <f>J74</f>
        <v>14634.90863</v>
      </c>
      <c r="K73" s="178">
        <f t="shared" ref="K73:K78" si="22">M73+N73</f>
        <v>7572.9913700000016</v>
      </c>
      <c r="L73" s="178">
        <f t="shared" si="4"/>
        <v>0</v>
      </c>
      <c r="M73" s="180">
        <f t="shared" si="5"/>
        <v>0</v>
      </c>
      <c r="N73" s="178">
        <f t="shared" si="6"/>
        <v>7572.9913700000016</v>
      </c>
    </row>
    <row r="74" spans="1:15" s="168" customFormat="1" ht="31.5" x14ac:dyDescent="0.25">
      <c r="A74" s="166"/>
      <c r="B74" s="175" t="s">
        <v>684</v>
      </c>
      <c r="C74" s="179">
        <f>E74+F74</f>
        <v>22207.9</v>
      </c>
      <c r="D74" s="179">
        <v>0</v>
      </c>
      <c r="E74" s="179">
        <v>0</v>
      </c>
      <c r="F74" s="179">
        <v>22207.9</v>
      </c>
      <c r="G74" s="179">
        <f>I74+J74</f>
        <v>14634.90863</v>
      </c>
      <c r="H74" s="179">
        <v>0</v>
      </c>
      <c r="I74" s="179">
        <v>0</v>
      </c>
      <c r="J74" s="179">
        <v>14634.90863</v>
      </c>
      <c r="K74" s="179">
        <f t="shared" si="22"/>
        <v>7572.9913700000016</v>
      </c>
      <c r="L74" s="179">
        <f t="shared" si="4"/>
        <v>0</v>
      </c>
      <c r="M74" s="181">
        <f t="shared" si="5"/>
        <v>0</v>
      </c>
      <c r="N74" s="179">
        <f t="shared" si="6"/>
        <v>7572.9913700000016</v>
      </c>
    </row>
    <row r="75" spans="1:15" s="165" customFormat="1" ht="15.75" x14ac:dyDescent="0.25">
      <c r="A75" s="163" t="s">
        <v>770</v>
      </c>
      <c r="B75" s="169" t="s">
        <v>477</v>
      </c>
      <c r="C75" s="178">
        <f>E75+F75+D75</f>
        <v>41864.770000000004</v>
      </c>
      <c r="D75" s="178">
        <f>D76</f>
        <v>39572.673840000003</v>
      </c>
      <c r="E75" s="178">
        <f>E76</f>
        <v>2082.7723099999998</v>
      </c>
      <c r="F75" s="178">
        <f>F76</f>
        <v>209.32384999999999</v>
      </c>
      <c r="G75" s="178">
        <f>I75+J75+H75</f>
        <v>41864.770000000004</v>
      </c>
      <c r="H75" s="178">
        <f>H76</f>
        <v>39572.673840000003</v>
      </c>
      <c r="I75" s="178">
        <f>I76</f>
        <v>2082.7723099999998</v>
      </c>
      <c r="J75" s="178">
        <f>J76</f>
        <v>209.32384999999999</v>
      </c>
      <c r="K75" s="178">
        <f t="shared" si="22"/>
        <v>0</v>
      </c>
      <c r="L75" s="178">
        <f t="shared" si="4"/>
        <v>0</v>
      </c>
      <c r="M75" s="180">
        <f t="shared" si="5"/>
        <v>0</v>
      </c>
      <c r="N75" s="178">
        <f t="shared" si="6"/>
        <v>0</v>
      </c>
    </row>
    <row r="76" spans="1:15" s="168" customFormat="1" ht="15.75" x14ac:dyDescent="0.25">
      <c r="A76" s="166"/>
      <c r="B76" s="175" t="s">
        <v>685</v>
      </c>
      <c r="C76" s="179">
        <f>E76+F76+D76</f>
        <v>41864.770000000004</v>
      </c>
      <c r="D76" s="179">
        <f>'[1]Приложение 2'!F218</f>
        <v>39572.673840000003</v>
      </c>
      <c r="E76" s="179">
        <f>'[1]Приложение 2'!F219</f>
        <v>2082.7723099999998</v>
      </c>
      <c r="F76" s="179">
        <f>'[1]Приложение 2'!F220</f>
        <v>209.32384999999999</v>
      </c>
      <c r="G76" s="205">
        <f>SUM(H76:J76)</f>
        <v>41864.770000000004</v>
      </c>
      <c r="H76" s="205">
        <v>39572.673840000003</v>
      </c>
      <c r="I76" s="205">
        <v>2082.7723099999998</v>
      </c>
      <c r="J76" s="205">
        <v>209.32384999999999</v>
      </c>
      <c r="K76" s="179">
        <f t="shared" si="22"/>
        <v>0</v>
      </c>
      <c r="L76" s="179">
        <f t="shared" si="4"/>
        <v>0</v>
      </c>
      <c r="M76" s="181">
        <f t="shared" si="5"/>
        <v>0</v>
      </c>
      <c r="N76" s="179">
        <f t="shared" si="6"/>
        <v>0</v>
      </c>
    </row>
    <row r="77" spans="1:15" s="168" customFormat="1" ht="15.75" x14ac:dyDescent="0.25">
      <c r="A77" s="166"/>
      <c r="B77" s="207" t="s">
        <v>718</v>
      </c>
      <c r="C77" s="205">
        <f>D77+E77+F77</f>
        <v>41864.770000000004</v>
      </c>
      <c r="D77" s="205">
        <v>39572.673840000003</v>
      </c>
      <c r="E77" s="205">
        <v>2082.7723099999998</v>
      </c>
      <c r="F77" s="205">
        <v>209.32384999999999</v>
      </c>
      <c r="G77" s="205">
        <f>SUM(H77:J77)</f>
        <v>41864.770000000004</v>
      </c>
      <c r="H77" s="205">
        <v>39572.673840000003</v>
      </c>
      <c r="I77" s="205">
        <v>2082.7723099999998</v>
      </c>
      <c r="J77" s="205">
        <v>209.32384999999999</v>
      </c>
      <c r="K77" s="205">
        <f t="shared" si="22"/>
        <v>0</v>
      </c>
      <c r="L77" s="205">
        <f t="shared" si="4"/>
        <v>0</v>
      </c>
      <c r="M77" s="206">
        <f t="shared" si="5"/>
        <v>0</v>
      </c>
      <c r="N77" s="205">
        <f t="shared" si="6"/>
        <v>0</v>
      </c>
    </row>
    <row r="78" spans="1:15" s="168" customFormat="1" ht="31.5" x14ac:dyDescent="0.25">
      <c r="A78" s="166"/>
      <c r="B78" s="207" t="s">
        <v>717</v>
      </c>
      <c r="C78" s="205">
        <v>0</v>
      </c>
      <c r="D78" s="205">
        <v>0</v>
      </c>
      <c r="E78" s="205">
        <v>0</v>
      </c>
      <c r="F78" s="205">
        <v>0</v>
      </c>
      <c r="G78" s="205">
        <f>H78+I78+J78</f>
        <v>0</v>
      </c>
      <c r="H78" s="205">
        <v>0</v>
      </c>
      <c r="I78" s="205">
        <v>0</v>
      </c>
      <c r="J78" s="205">
        <v>0</v>
      </c>
      <c r="K78" s="205">
        <f t="shared" si="22"/>
        <v>0</v>
      </c>
      <c r="L78" s="205">
        <f t="shared" si="4"/>
        <v>0</v>
      </c>
      <c r="M78" s="206">
        <f t="shared" si="5"/>
        <v>0</v>
      </c>
      <c r="N78" s="205">
        <f t="shared" si="6"/>
        <v>0</v>
      </c>
    </row>
    <row r="79" spans="1:15" s="162" customFormat="1" ht="31.5" x14ac:dyDescent="0.25">
      <c r="A79" s="160" t="s">
        <v>676</v>
      </c>
      <c r="B79" s="161" t="s">
        <v>677</v>
      </c>
      <c r="C79" s="177">
        <f>C80+C88</f>
        <v>5484.3124499999994</v>
      </c>
      <c r="D79" s="177">
        <v>0</v>
      </c>
      <c r="E79" s="177">
        <f>E80+E88</f>
        <v>2681.2012</v>
      </c>
      <c r="F79" s="177">
        <f>F80+F88</f>
        <v>2803.1112499999999</v>
      </c>
      <c r="G79" s="177">
        <f>J79+I79</f>
        <v>3130.0544599999998</v>
      </c>
      <c r="H79" s="177">
        <v>0</v>
      </c>
      <c r="I79" s="177">
        <f>I80+I88</f>
        <v>2681.2012</v>
      </c>
      <c r="J79" s="177">
        <f>J80+J88</f>
        <v>448.85325999999998</v>
      </c>
      <c r="K79" s="177">
        <f>K81</f>
        <v>1512.85799</v>
      </c>
      <c r="L79" s="177">
        <f t="shared" si="4"/>
        <v>0</v>
      </c>
      <c r="M79" s="182">
        <f t="shared" si="5"/>
        <v>0</v>
      </c>
      <c r="N79" s="177">
        <f t="shared" si="6"/>
        <v>2354.2579900000001</v>
      </c>
    </row>
    <row r="80" spans="1:15" s="168" customFormat="1" ht="15.75" x14ac:dyDescent="0.25">
      <c r="A80" s="163" t="s">
        <v>678</v>
      </c>
      <c r="B80" s="164" t="s">
        <v>503</v>
      </c>
      <c r="C80" s="183">
        <f>C81+C82</f>
        <v>4642.9124499999998</v>
      </c>
      <c r="D80" s="183">
        <f>D81+D82</f>
        <v>0</v>
      </c>
      <c r="E80" s="183">
        <f>E81+E82</f>
        <v>2681.2012</v>
      </c>
      <c r="F80" s="183">
        <f>F81+F82</f>
        <v>1961.7112499999998</v>
      </c>
      <c r="G80" s="183">
        <f>I80+J80</f>
        <v>3130.0544599999998</v>
      </c>
      <c r="H80" s="183">
        <f>H81+H82</f>
        <v>0</v>
      </c>
      <c r="I80" s="183">
        <f>I81+I82</f>
        <v>2681.2012</v>
      </c>
      <c r="J80" s="183">
        <f>J81+J82</f>
        <v>448.85325999999998</v>
      </c>
      <c r="K80" s="183">
        <f>K81++K82</f>
        <v>1512.85799</v>
      </c>
      <c r="L80" s="183">
        <f t="shared" si="4"/>
        <v>0</v>
      </c>
      <c r="M80" s="184">
        <f t="shared" si="5"/>
        <v>0</v>
      </c>
      <c r="N80" s="183">
        <f t="shared" si="6"/>
        <v>1512.85799</v>
      </c>
    </row>
    <row r="81" spans="1:14" ht="31.5" x14ac:dyDescent="0.25">
      <c r="A81" s="170"/>
      <c r="B81" s="171" t="s">
        <v>689</v>
      </c>
      <c r="C81" s="185">
        <v>1663.8</v>
      </c>
      <c r="D81" s="185">
        <v>0</v>
      </c>
      <c r="E81" s="185">
        <v>0</v>
      </c>
      <c r="F81" s="185">
        <v>1663.8</v>
      </c>
      <c r="G81" s="185">
        <f>J81</f>
        <v>150.94201000000001</v>
      </c>
      <c r="H81" s="185">
        <v>0</v>
      </c>
      <c r="I81" s="185">
        <v>0</v>
      </c>
      <c r="J81" s="185">
        <v>150.94201000000001</v>
      </c>
      <c r="K81" s="185">
        <f>N81</f>
        <v>1512.85799</v>
      </c>
      <c r="L81" s="185">
        <f t="shared" si="4"/>
        <v>0</v>
      </c>
      <c r="M81" s="186">
        <f t="shared" si="5"/>
        <v>0</v>
      </c>
      <c r="N81" s="402">
        <f t="shared" si="6"/>
        <v>1512.85799</v>
      </c>
    </row>
    <row r="82" spans="1:14" ht="31.5" x14ac:dyDescent="0.25">
      <c r="A82" s="170"/>
      <c r="B82" s="171" t="s">
        <v>716</v>
      </c>
      <c r="C82" s="185">
        <f t="shared" ref="C82:J82" si="23">C83+C84+C85+C86+C87</f>
        <v>2979.1124500000001</v>
      </c>
      <c r="D82" s="185">
        <f t="shared" si="23"/>
        <v>0</v>
      </c>
      <c r="E82" s="185">
        <f t="shared" si="23"/>
        <v>2681.2012</v>
      </c>
      <c r="F82" s="185">
        <f t="shared" si="23"/>
        <v>297.91125</v>
      </c>
      <c r="G82" s="185">
        <f t="shared" si="23"/>
        <v>2979.1124500000001</v>
      </c>
      <c r="H82" s="185">
        <f t="shared" si="23"/>
        <v>0</v>
      </c>
      <c r="I82" s="185">
        <f t="shared" si="23"/>
        <v>2681.2012</v>
      </c>
      <c r="J82" s="185">
        <f t="shared" si="23"/>
        <v>297.91125</v>
      </c>
      <c r="K82" s="185">
        <v>0</v>
      </c>
      <c r="L82" s="185">
        <f t="shared" si="4"/>
        <v>0</v>
      </c>
      <c r="M82" s="186">
        <f t="shared" si="5"/>
        <v>0</v>
      </c>
      <c r="N82" s="187">
        <f t="shared" si="6"/>
        <v>0</v>
      </c>
    </row>
    <row r="83" spans="1:14" ht="15.75" x14ac:dyDescent="0.25">
      <c r="A83" s="170"/>
      <c r="B83" s="204" t="s">
        <v>715</v>
      </c>
      <c r="C83" s="203">
        <f>D83+E83+F83</f>
        <v>595.82249000000002</v>
      </c>
      <c r="D83" s="203">
        <v>0</v>
      </c>
      <c r="E83" s="203">
        <v>536.24023999999997</v>
      </c>
      <c r="F83" s="203">
        <v>59.582250000000002</v>
      </c>
      <c r="G83" s="203">
        <f>H83+I83+J83</f>
        <v>595.82249000000002</v>
      </c>
      <c r="H83" s="203">
        <v>0</v>
      </c>
      <c r="I83" s="203">
        <v>536.24023999999997</v>
      </c>
      <c r="J83" s="203">
        <v>59.582250000000002</v>
      </c>
      <c r="K83" s="203">
        <v>0</v>
      </c>
      <c r="L83" s="203">
        <f t="shared" si="4"/>
        <v>0</v>
      </c>
      <c r="M83" s="202">
        <f t="shared" si="5"/>
        <v>0</v>
      </c>
      <c r="N83" s="201">
        <f t="shared" si="6"/>
        <v>0</v>
      </c>
    </row>
    <row r="84" spans="1:14" ht="15.75" x14ac:dyDescent="0.25">
      <c r="A84" s="170"/>
      <c r="B84" s="204" t="s">
        <v>714</v>
      </c>
      <c r="C84" s="203">
        <f>D84+E84+F84</f>
        <v>595.82249000000002</v>
      </c>
      <c r="D84" s="203">
        <v>0</v>
      </c>
      <c r="E84" s="203">
        <v>536.24023999999997</v>
      </c>
      <c r="F84" s="203">
        <v>59.582250000000002</v>
      </c>
      <c r="G84" s="203">
        <f>H84+I84+J84</f>
        <v>595.82249000000002</v>
      </c>
      <c r="H84" s="203">
        <v>0</v>
      </c>
      <c r="I84" s="203">
        <v>536.24023999999997</v>
      </c>
      <c r="J84" s="203">
        <v>59.582250000000002</v>
      </c>
      <c r="K84" s="203">
        <v>0</v>
      </c>
      <c r="L84" s="203">
        <f t="shared" si="4"/>
        <v>0</v>
      </c>
      <c r="M84" s="202">
        <f t="shared" si="5"/>
        <v>0</v>
      </c>
      <c r="N84" s="201">
        <f t="shared" si="6"/>
        <v>0</v>
      </c>
    </row>
    <row r="85" spans="1:14" ht="15.75" x14ac:dyDescent="0.25">
      <c r="A85" s="170"/>
      <c r="B85" s="204" t="s">
        <v>713</v>
      </c>
      <c r="C85" s="203">
        <f>D85+E85+F85</f>
        <v>595.82249000000002</v>
      </c>
      <c r="D85" s="203">
        <v>0</v>
      </c>
      <c r="E85" s="203">
        <v>536.24023999999997</v>
      </c>
      <c r="F85" s="203">
        <v>59.582250000000002</v>
      </c>
      <c r="G85" s="203">
        <f>H85+I85+J85</f>
        <v>595.82249000000002</v>
      </c>
      <c r="H85" s="203">
        <v>0</v>
      </c>
      <c r="I85" s="203">
        <v>536.24023999999997</v>
      </c>
      <c r="J85" s="203">
        <v>59.582250000000002</v>
      </c>
      <c r="K85" s="203">
        <v>0</v>
      </c>
      <c r="L85" s="203">
        <f t="shared" si="4"/>
        <v>0</v>
      </c>
      <c r="M85" s="202">
        <f t="shared" si="5"/>
        <v>0</v>
      </c>
      <c r="N85" s="201">
        <f t="shared" si="6"/>
        <v>0</v>
      </c>
    </row>
    <row r="86" spans="1:14" ht="15.75" x14ac:dyDescent="0.25">
      <c r="A86" s="170"/>
      <c r="B86" s="204" t="s">
        <v>712</v>
      </c>
      <c r="C86" s="203">
        <f>D86+E86+F86</f>
        <v>595.82249000000002</v>
      </c>
      <c r="D86" s="203">
        <v>0</v>
      </c>
      <c r="E86" s="203">
        <v>536.24023999999997</v>
      </c>
      <c r="F86" s="203">
        <v>59.582250000000002</v>
      </c>
      <c r="G86" s="203">
        <f>H86+I86+J86</f>
        <v>595.82249000000002</v>
      </c>
      <c r="H86" s="203">
        <v>0</v>
      </c>
      <c r="I86" s="203">
        <v>536.24023999999997</v>
      </c>
      <c r="J86" s="203">
        <v>59.582250000000002</v>
      </c>
      <c r="K86" s="203">
        <v>0</v>
      </c>
      <c r="L86" s="203">
        <f t="shared" si="4"/>
        <v>0</v>
      </c>
      <c r="M86" s="202">
        <f t="shared" si="5"/>
        <v>0</v>
      </c>
      <c r="N86" s="201">
        <f t="shared" si="6"/>
        <v>0</v>
      </c>
    </row>
    <row r="87" spans="1:14" ht="15.75" x14ac:dyDescent="0.25">
      <c r="A87" s="170"/>
      <c r="B87" s="204" t="s">
        <v>711</v>
      </c>
      <c r="C87" s="203">
        <f>D87+E87+F87</f>
        <v>595.82249000000002</v>
      </c>
      <c r="D87" s="203">
        <v>0</v>
      </c>
      <c r="E87" s="203">
        <v>536.24023999999997</v>
      </c>
      <c r="F87" s="203">
        <v>59.582250000000002</v>
      </c>
      <c r="G87" s="203">
        <f>H87+I87+J87</f>
        <v>595.82249000000002</v>
      </c>
      <c r="H87" s="203">
        <v>0</v>
      </c>
      <c r="I87" s="203">
        <v>536.24023999999997</v>
      </c>
      <c r="J87" s="203">
        <v>59.582250000000002</v>
      </c>
      <c r="K87" s="203">
        <v>0</v>
      </c>
      <c r="L87" s="203">
        <f t="shared" si="4"/>
        <v>0</v>
      </c>
      <c r="M87" s="202">
        <f t="shared" si="5"/>
        <v>0</v>
      </c>
      <c r="N87" s="201">
        <f t="shared" si="6"/>
        <v>0</v>
      </c>
    </row>
    <row r="88" spans="1:14" s="168" customFormat="1" ht="31.5" x14ac:dyDescent="0.25">
      <c r="A88" s="163" t="s">
        <v>687</v>
      </c>
      <c r="B88" s="164" t="s">
        <v>463</v>
      </c>
      <c r="C88" s="183">
        <f>C89+C90</f>
        <v>841.4</v>
      </c>
      <c r="D88" s="183">
        <v>0</v>
      </c>
      <c r="E88" s="183">
        <v>0</v>
      </c>
      <c r="F88" s="183">
        <f>F89+F90</f>
        <v>841.4</v>
      </c>
      <c r="G88" s="183">
        <v>0</v>
      </c>
      <c r="H88" s="183">
        <v>0</v>
      </c>
      <c r="I88" s="183">
        <v>0</v>
      </c>
      <c r="J88" s="183">
        <v>0</v>
      </c>
      <c r="K88" s="183">
        <v>0</v>
      </c>
      <c r="L88" s="183">
        <f t="shared" si="4"/>
        <v>0</v>
      </c>
      <c r="M88" s="184">
        <f t="shared" si="5"/>
        <v>0</v>
      </c>
      <c r="N88" s="183">
        <f t="shared" si="6"/>
        <v>841.4</v>
      </c>
    </row>
    <row r="89" spans="1:14" ht="15.75" x14ac:dyDescent="0.25">
      <c r="A89" s="170"/>
      <c r="B89" s="171" t="s">
        <v>688</v>
      </c>
      <c r="C89" s="185">
        <f>F89</f>
        <v>361.7</v>
      </c>
      <c r="D89" s="185">
        <v>0</v>
      </c>
      <c r="E89" s="185">
        <v>0</v>
      </c>
      <c r="F89" s="185">
        <v>361.7</v>
      </c>
      <c r="G89" s="185">
        <f>J89</f>
        <v>0</v>
      </c>
      <c r="H89" s="185">
        <v>0</v>
      </c>
      <c r="I89" s="185">
        <v>0</v>
      </c>
      <c r="J89" s="185">
        <v>0</v>
      </c>
      <c r="K89" s="185">
        <v>0</v>
      </c>
      <c r="L89" s="185">
        <f t="shared" si="4"/>
        <v>0</v>
      </c>
      <c r="M89" s="186">
        <f t="shared" si="5"/>
        <v>0</v>
      </c>
      <c r="N89" s="187">
        <f t="shared" si="6"/>
        <v>361.7</v>
      </c>
    </row>
    <row r="90" spans="1:14" ht="31.5" x14ac:dyDescent="0.25">
      <c r="A90" s="170"/>
      <c r="B90" s="171" t="s">
        <v>690</v>
      </c>
      <c r="C90" s="185">
        <f>F90</f>
        <v>479.7</v>
      </c>
      <c r="D90" s="185">
        <v>0</v>
      </c>
      <c r="E90" s="185">
        <v>0</v>
      </c>
      <c r="F90" s="185">
        <v>479.7</v>
      </c>
      <c r="G90" s="185">
        <f>J90</f>
        <v>0</v>
      </c>
      <c r="H90" s="185">
        <v>0</v>
      </c>
      <c r="I90" s="185">
        <v>0</v>
      </c>
      <c r="J90" s="185">
        <v>0</v>
      </c>
      <c r="K90" s="185">
        <v>0</v>
      </c>
      <c r="L90" s="185">
        <f t="shared" si="4"/>
        <v>0</v>
      </c>
      <c r="M90" s="186">
        <f t="shared" si="5"/>
        <v>0</v>
      </c>
      <c r="N90" s="187">
        <f t="shared" si="6"/>
        <v>479.7</v>
      </c>
    </row>
    <row r="91" spans="1:14" ht="15.75" x14ac:dyDescent="0.25">
      <c r="A91" s="172"/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pans="1:14" ht="16.5" x14ac:dyDescent="0.25">
      <c r="B92" s="223" t="s">
        <v>771</v>
      </c>
      <c r="D92" s="224">
        <f>4843.35506+C14-C27</f>
        <v>437.56297999998787</v>
      </c>
    </row>
  </sheetData>
  <mergeCells count="28">
    <mergeCell ref="A3:N3"/>
    <mergeCell ref="K1:N1"/>
    <mergeCell ref="A23:A26"/>
    <mergeCell ref="B23:B26"/>
    <mergeCell ref="C25:C26"/>
    <mergeCell ref="G25:G26"/>
    <mergeCell ref="K25:K26"/>
    <mergeCell ref="D25:F25"/>
    <mergeCell ref="H25:J25"/>
    <mergeCell ref="C23:F24"/>
    <mergeCell ref="G23:J24"/>
    <mergeCell ref="K23:N24"/>
    <mergeCell ref="L25:N25"/>
    <mergeCell ref="A6:C6"/>
    <mergeCell ref="A7:C7"/>
    <mergeCell ref="A8:N8"/>
    <mergeCell ref="A21:N21"/>
    <mergeCell ref="H12:J12"/>
    <mergeCell ref="D12:F12"/>
    <mergeCell ref="A10:A13"/>
    <mergeCell ref="B10:B13"/>
    <mergeCell ref="C12:C13"/>
    <mergeCell ref="G12:G13"/>
    <mergeCell ref="K12:K13"/>
    <mergeCell ref="M12:N12"/>
    <mergeCell ref="C10:F11"/>
    <mergeCell ref="G10:J11"/>
    <mergeCell ref="K10:N11"/>
  </mergeCells>
  <pageMargins left="0.70866141732283472" right="0.70866141732283472" top="1.1417322834645669" bottom="0.35433070866141736" header="0.31496062992125984" footer="0.31496062992125984"/>
  <pageSetup paperSize="9" scale="40" orientation="landscape" r:id="rId1"/>
  <rowBreaks count="1" manualBreakCount="1">
    <brk id="45" max="1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ИФДБ</vt:lpstr>
      <vt:lpstr>ДФ</vt:lpstr>
      <vt:lpstr>ДОХОДЫ!Область_печати</vt:lpstr>
      <vt:lpstr>ДФ!Область_печати</vt:lpstr>
      <vt:lpstr>РАСХОДЫ!Область_печати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2024-11-06T03:58:44Z</cp:lastPrinted>
  <dcterms:created xsi:type="dcterms:W3CDTF">2022-11-04T08:13:16Z</dcterms:created>
  <dcterms:modified xsi:type="dcterms:W3CDTF">2024-11-15T07:47:59Z</dcterms:modified>
</cp:coreProperties>
</file>