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45" yWindow="-30" windowWidth="13005" windowHeight="12240" activeTab="2"/>
  </bookViews>
  <sheets>
    <sheet name="в 2023 году" sheetId="1" r:id="rId1"/>
    <sheet name="в 2022-2023 гг" sheetId="2" r:id="rId2"/>
    <sheet name="в разрезе источников" sheetId="3" r:id="rId3"/>
  </sheets>
  <definedNames>
    <definedName name="_xlnm.Print_Area" localSheetId="0">'в 2023 году'!$A$1:$I$15</definedName>
    <definedName name="_xlnm.Print_Area" localSheetId="2">'в разрезе источников'!$A$1:$O$25</definedName>
  </definedNames>
  <calcPr calcId="144525"/>
</workbook>
</file>

<file path=xl/calcChain.xml><?xml version="1.0" encoding="utf-8"?>
<calcChain xmlns="http://schemas.openxmlformats.org/spreadsheetml/2006/main">
  <c r="O7" i="3" l="1"/>
  <c r="M7" i="3"/>
  <c r="M24" i="3"/>
  <c r="O24" i="3"/>
  <c r="K7" i="3" l="1"/>
  <c r="K24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5" i="3"/>
  <c r="E4" i="3"/>
  <c r="D4" i="3"/>
  <c r="D15" i="2" l="1"/>
  <c r="D14" i="2" l="1"/>
  <c r="D13" i="2" l="1"/>
  <c r="I4" i="3" l="1"/>
  <c r="D12" i="2"/>
  <c r="D11" i="2" l="1"/>
  <c r="M5" i="3" l="1"/>
  <c r="D10" i="2" l="1"/>
  <c r="D9" i="2" l="1"/>
  <c r="D8" i="2" l="1"/>
  <c r="D7" i="2" l="1"/>
  <c r="D6" i="2" l="1"/>
  <c r="N13" i="3" l="1"/>
  <c r="N11" i="3"/>
  <c r="D5" i="2" l="1"/>
  <c r="M8" i="3" l="1"/>
  <c r="D4" i="2" l="1"/>
  <c r="F15" i="3" l="1"/>
  <c r="F16" i="3"/>
  <c r="F18" i="3"/>
  <c r="J15" i="3"/>
  <c r="N22" i="3" l="1"/>
  <c r="K22" i="3"/>
  <c r="J16" i="3"/>
  <c r="J17" i="3" l="1"/>
  <c r="M6" i="3" l="1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5" i="3"/>
  <c r="F4" i="2" l="1"/>
  <c r="M4" i="3"/>
  <c r="L4" i="3" l="1"/>
  <c r="H4" i="3" l="1"/>
  <c r="O6" i="3" l="1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2" i="3"/>
  <c r="O23" i="3"/>
  <c r="O25" i="3"/>
  <c r="N6" i="3"/>
  <c r="N10" i="3"/>
  <c r="N12" i="3"/>
  <c r="N14" i="3"/>
  <c r="N16" i="3"/>
  <c r="N17" i="3"/>
  <c r="N18" i="3"/>
  <c r="N19" i="3"/>
  <c r="N20" i="3"/>
  <c r="N23" i="3"/>
  <c r="F6" i="3" l="1"/>
  <c r="F11" i="3"/>
  <c r="F13" i="3"/>
  <c r="F14" i="3"/>
  <c r="G4" i="3"/>
  <c r="D10" i="1" l="1"/>
  <c r="K13" i="3"/>
  <c r="J13" i="3"/>
  <c r="K11" i="3"/>
  <c r="K19" i="3"/>
  <c r="K20" i="3"/>
  <c r="K23" i="3"/>
  <c r="J18" i="3"/>
  <c r="F5" i="3"/>
  <c r="O5" i="3"/>
  <c r="E4" i="1"/>
  <c r="K10" i="3"/>
  <c r="C4" i="2"/>
  <c r="C5" i="2" s="1"/>
  <c r="C6" i="2" s="1"/>
  <c r="K9" i="3"/>
  <c r="E5" i="1"/>
  <c r="E6" i="1"/>
  <c r="E7" i="1"/>
  <c r="E8" i="1"/>
  <c r="E9" i="1"/>
  <c r="E10" i="1"/>
  <c r="E11" i="1"/>
  <c r="E12" i="1"/>
  <c r="E13" i="1"/>
  <c r="E14" i="1"/>
  <c r="E15" i="1"/>
  <c r="G15" i="1"/>
  <c r="E15" i="2" s="1"/>
  <c r="F15" i="2"/>
  <c r="F14" i="2"/>
  <c r="F13" i="2"/>
  <c r="F12" i="2"/>
  <c r="F11" i="2"/>
  <c r="F10" i="2"/>
  <c r="F9" i="2"/>
  <c r="F8" i="2"/>
  <c r="F7" i="2"/>
  <c r="N5" i="3"/>
  <c r="K17" i="3"/>
  <c r="K16" i="3"/>
  <c r="K14" i="3"/>
  <c r="J14" i="3"/>
  <c r="K6" i="3"/>
  <c r="J6" i="3"/>
  <c r="K5" i="3"/>
  <c r="J5" i="3"/>
  <c r="G14" i="1"/>
  <c r="E14" i="2" s="1"/>
  <c r="G13" i="1"/>
  <c r="E13" i="2" s="1"/>
  <c r="G12" i="1"/>
  <c r="E12" i="2" s="1"/>
  <c r="G11" i="1"/>
  <c r="E11" i="2" s="1"/>
  <c r="G10" i="1"/>
  <c r="E10" i="2" s="1"/>
  <c r="G9" i="1"/>
  <c r="E9" i="2" s="1"/>
  <c r="D15" i="1"/>
  <c r="D14" i="1"/>
  <c r="D13" i="1"/>
  <c r="D12" i="1"/>
  <c r="D11" i="1"/>
  <c r="D9" i="1"/>
  <c r="D8" i="1"/>
  <c r="D7" i="1"/>
  <c r="D6" i="1"/>
  <c r="D5" i="1"/>
  <c r="D4" i="1"/>
  <c r="G4" i="1"/>
  <c r="F4" i="1"/>
  <c r="F5" i="1" s="1"/>
  <c r="F6" i="1" s="1"/>
  <c r="G5" i="1" l="1"/>
  <c r="G6" i="1" s="1"/>
  <c r="G7" i="1" s="1"/>
  <c r="E4" i="2"/>
  <c r="H4" i="1"/>
  <c r="F5" i="2"/>
  <c r="F6" i="2"/>
  <c r="I4" i="1"/>
  <c r="G4" i="2"/>
  <c r="O21" i="3"/>
  <c r="O4" i="3" s="1"/>
  <c r="F4" i="3"/>
  <c r="E5" i="2" l="1"/>
  <c r="G5" i="2" s="1"/>
  <c r="I5" i="1"/>
  <c r="E6" i="2"/>
  <c r="H5" i="1"/>
  <c r="G8" i="1"/>
  <c r="E8" i="2" s="1"/>
  <c r="E7" i="2"/>
  <c r="F7" i="1"/>
  <c r="H6" i="1"/>
  <c r="I6" i="1"/>
  <c r="C7" i="2"/>
  <c r="G6" i="2"/>
  <c r="J4" i="3"/>
  <c r="K4" i="3"/>
  <c r="N4" i="3"/>
  <c r="F8" i="1" l="1"/>
  <c r="H7" i="1"/>
  <c r="I7" i="1"/>
  <c r="G7" i="2"/>
  <c r="C8" i="2"/>
  <c r="F9" i="1" l="1"/>
  <c r="I9" i="1" s="1"/>
  <c r="H8" i="1"/>
  <c r="I8" i="1"/>
  <c r="C9" i="2"/>
  <c r="G8" i="2"/>
  <c r="F10" i="1" l="1"/>
  <c r="H9" i="1"/>
  <c r="C10" i="2"/>
  <c r="G9" i="2"/>
  <c r="H10" i="1" l="1"/>
  <c r="I10" i="1"/>
  <c r="F11" i="1"/>
  <c r="I11" i="1" s="1"/>
  <c r="C11" i="2"/>
  <c r="G10" i="2"/>
  <c r="F12" i="1" l="1"/>
  <c r="I12" i="1" s="1"/>
  <c r="H11" i="1"/>
  <c r="C12" i="2"/>
  <c r="G11" i="2"/>
  <c r="F13" i="1" l="1"/>
  <c r="I13" i="1" s="1"/>
  <c r="H12" i="1"/>
  <c r="C13" i="2"/>
  <c r="G12" i="2"/>
  <c r="F14" i="1" l="1"/>
  <c r="H13" i="1"/>
  <c r="C14" i="2"/>
  <c r="G13" i="2"/>
  <c r="F15" i="1" l="1"/>
  <c r="I14" i="1"/>
  <c r="H14" i="1"/>
  <c r="C15" i="2"/>
  <c r="G15" i="2" s="1"/>
  <c r="G14" i="2"/>
  <c r="I15" i="1" l="1"/>
  <c r="H15" i="1"/>
</calcChain>
</file>

<file path=xl/sharedStrings.xml><?xml version="1.0" encoding="utf-8"?>
<sst xmlns="http://schemas.openxmlformats.org/spreadsheetml/2006/main" count="100" uniqueCount="86">
  <si>
    <t>месяц</t>
  </si>
  <si>
    <t>план на месяц</t>
  </si>
  <si>
    <t>факт за месяц</t>
  </si>
  <si>
    <t>% исполнения за месяц</t>
  </si>
  <si>
    <t>сумма исполнения за месяц</t>
  </si>
  <si>
    <t>план нарастающим итогом</t>
  </si>
  <si>
    <t>факт нарастающим итогом</t>
  </si>
  <si>
    <t>% исполнения нарастающим итогом</t>
  </si>
  <si>
    <t>сумма исполнения нарастающим итогом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</si>
  <si>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</si>
  <si>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</si>
  <si>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</si>
  <si>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</si>
  <si>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</si>
  <si>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</si>
  <si>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</si>
  <si>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</si>
  <si>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</si>
  <si>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</si>
  <si>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</si>
  <si>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</si>
  <si>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Показатель</t>
  </si>
  <si>
    <t>План текущего месяца</t>
  </si>
  <si>
    <t>Факт с начала месяца</t>
  </si>
  <si>
    <t>План года</t>
  </si>
  <si>
    <t>План с начала года</t>
  </si>
  <si>
    <t>Факт с начала года</t>
  </si>
  <si>
    <t>Факт за аналогичный период прошлого года с начала года</t>
  </si>
  <si>
    <t>Объем доходов бюджета всего, тыс. рублей</t>
  </si>
  <si>
    <t>Налог на доходы физических лиц, тыс. рублей</t>
  </si>
  <si>
    <t>Акцизы</t>
  </si>
  <si>
    <t>Единый налог на вмененный доход, тыс. рублей</t>
  </si>
  <si>
    <t>Транспортный налог, тыс. рублей</t>
  </si>
  <si>
    <t>Госпошлина</t>
  </si>
  <si>
    <t>Аренда земли, тыс. рублей</t>
  </si>
  <si>
    <t>Аренда имущества, тыс. рублей</t>
  </si>
  <si>
    <t>Плата за негативное воздействие на окружающую среду</t>
  </si>
  <si>
    <t>Прочие доходы от оказания платных услуг и компенсации затрат</t>
  </si>
  <si>
    <t>Доходы от продажи имущества, тыс. рублей</t>
  </si>
  <si>
    <t>Доходы от продажи земли, тыс. рублей</t>
  </si>
  <si>
    <t>Штрафы</t>
  </si>
  <si>
    <t>% исполнения с начала года</t>
  </si>
  <si>
    <t>% исполнения за год</t>
  </si>
  <si>
    <t>Единый сельскохозяйственный налог, тыс.рублей</t>
  </si>
  <si>
    <t>Налог, взимаемый в связи с применением патентной системы налогообложения</t>
  </si>
  <si>
    <t>Прочие доходы от использования имущества</t>
  </si>
  <si>
    <t>Прочие налоги и сборы</t>
  </si>
  <si>
    <t>Прочие неналоговые доходы</t>
  </si>
  <si>
    <t>Налог на имущество, тыс. рублей</t>
  </si>
  <si>
    <t>Земельный налог, тыс. рублей</t>
  </si>
  <si>
    <t>КБК</t>
  </si>
  <si>
    <t>601 1 11 05034 14 0000 120</t>
  </si>
  <si>
    <t>601 1 11 09044 14 0000 120</t>
  </si>
  <si>
    <t>601 1 14 06012 14 0000 430</t>
  </si>
  <si>
    <t>601 1 17 01040 14 0000 180</t>
  </si>
  <si>
    <t xml:space="preserve">182 1 01 00000 01 0000 110 </t>
  </si>
  <si>
    <t>100 1 03 00000 01 0000 110</t>
  </si>
  <si>
    <t>182 1 05 02010 02 0000 110</t>
  </si>
  <si>
    <t>182 1 05 03010 01 0000 110</t>
  </si>
  <si>
    <t>182 1 05 04060 02 0000 110</t>
  </si>
  <si>
    <t>182 1 06 01020 14 0000 110</t>
  </si>
  <si>
    <t>182 1 06 04000 02 0000 110</t>
  </si>
  <si>
    <t>182 1 06 06000 14 0000 110</t>
  </si>
  <si>
    <t>182 1 08 00000 01 0000 110</t>
  </si>
  <si>
    <t>601 1 11 05000 14 0000 120</t>
  </si>
  <si>
    <t>048 1 12 00000 01 6000 120</t>
  </si>
  <si>
    <t>601 1 13 00000 14 0000 130</t>
  </si>
  <si>
    <t>601 1 14 02043 14 0000 410</t>
  </si>
  <si>
    <t>601 1 16 00000 00 0000 140</t>
  </si>
  <si>
    <t>Факт за 2022 год</t>
  </si>
  <si>
    <t>Факт нарастающим за 2022 год</t>
  </si>
  <si>
    <t>Нарастающим итогом 2022/Нарастающим итогом 2021, %</t>
  </si>
  <si>
    <t>Факт за аналогичный период прошлого года с начала года в условиях 2022 года</t>
  </si>
  <si>
    <t>Рост/ снижение 2022/2021 тыс.руб.</t>
  </si>
  <si>
    <t>Анализ поступления налоговых и неналоговых доходов бюджета Юсьвинского муниципального округа за 2021-2022 годы в разрезе источников (тыс.руб.)</t>
  </si>
  <si>
    <t>Анализ поступления налоговых и неналоговых доходов бюджета Юсьвинского муниципального округа за 2021-2022 годы (тыс.руб.)</t>
  </si>
  <si>
    <t>Анализ налоговых и неналоговых доходов бюджета Юсьвинского муниципального округа на 01.02.2023 (тыс.руб.)</t>
  </si>
  <si>
    <t>Факт за 2023 год</t>
  </si>
  <si>
    <t>Факт нарастающим за 2023 год</t>
  </si>
  <si>
    <t>Месяц 2023/Месяц 2022, %</t>
  </si>
  <si>
    <t>Нарастающим итогом 2023/Нарастающим итогом 2022, %</t>
  </si>
  <si>
    <t>на 01.02.2023</t>
  </si>
  <si>
    <t>Инициативные платежи</t>
  </si>
  <si>
    <t>601 1 17 15020 14 0000 150</t>
  </si>
  <si>
    <t>УСН</t>
  </si>
  <si>
    <t>182 1 05 00000 01 0000 110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</si>
</sst>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Arial Unicode MS"/>
      <family val="2"/>
      <charset val="204"/>
    </font>
    <font>
      <b/>
      <sz val="8"/>
      <name val="Tahoma"/>
      <family val="2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ahoma"/>
      <family val="2"/>
      <charset val="204"/>
    </font>
    <font>
      <sz val="10"/>
      <color theme="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4"/>
      </left>
      <right/>
      <top style="medium">
        <color indexed="54"/>
      </top>
      <bottom style="medium">
        <color indexed="54"/>
      </bottom>
      <diagonal/>
    </border>
    <border>
      <left/>
      <right style="medium">
        <color indexed="54"/>
      </right>
      <top style="medium">
        <color indexed="54"/>
      </top>
      <bottom style="medium">
        <color indexed="54"/>
      </bottom>
      <diagonal/>
    </border>
    <border>
      <left style="medium">
        <color indexed="54"/>
      </left>
      <right style="medium">
        <color indexed="54"/>
      </right>
      <top style="thin">
        <color indexed="64"/>
      </top>
      <bottom style="medium">
        <color indexed="54"/>
      </bottom>
      <diagonal/>
    </border>
    <border>
      <left/>
      <right style="medium">
        <color indexed="54"/>
      </right>
      <top style="thin">
        <color indexed="64"/>
      </top>
      <bottom style="medium">
        <color indexed="54"/>
      </bottom>
      <diagonal/>
    </border>
    <border>
      <left/>
      <right style="medium">
        <color indexed="54"/>
      </right>
      <top/>
      <bottom style="medium">
        <color indexed="54"/>
      </bottom>
      <diagonal/>
    </border>
    <border>
      <left/>
      <right/>
      <top style="thin">
        <color indexed="64"/>
      </top>
      <bottom style="medium">
        <color indexed="54"/>
      </bottom>
      <diagonal/>
    </border>
    <border>
      <left/>
      <right/>
      <top/>
      <bottom style="medium">
        <color indexed="54"/>
      </bottom>
      <diagonal/>
    </border>
    <border>
      <left/>
      <right style="thin">
        <color indexed="64"/>
      </right>
      <top style="medium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0" xfId="0" applyFont="1" applyFill="1"/>
    <xf numFmtId="0" fontId="4" fillId="2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7" fillId="2" borderId="0" xfId="0" applyNumberFormat="1" applyFont="1" applyFill="1"/>
    <xf numFmtId="0" fontId="0" fillId="0" borderId="0" xfId="0" applyFont="1"/>
    <xf numFmtId="0" fontId="6" fillId="2" borderId="7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/>
    <xf numFmtId="165" fontId="6" fillId="3" borderId="6" xfId="0" applyNumberFormat="1" applyFont="1" applyFill="1" applyBorder="1" applyAlignment="1">
      <alignment horizontal="center" vertical="center" wrapText="1"/>
    </xf>
    <xf numFmtId="165" fontId="6" fillId="3" borderId="8" xfId="0" applyNumberFormat="1" applyFont="1" applyFill="1" applyBorder="1" applyAlignment="1">
      <alignment horizontal="center" vertical="center" wrapText="1"/>
    </xf>
    <xf numFmtId="165" fontId="6" fillId="2" borderId="6" xfId="0" applyNumberFormat="1" applyFont="1" applyFill="1" applyBorder="1" applyAlignment="1">
      <alignment horizontal="center" vertical="center" wrapText="1"/>
    </xf>
    <xf numFmtId="165" fontId="6" fillId="2" borderId="8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view="pageBreakPreview" zoomScaleSheetLayoutView="100" workbookViewId="0">
      <selection activeCell="B16" sqref="B16"/>
    </sheetView>
  </sheetViews>
  <sheetFormatPr defaultRowHeight="15" x14ac:dyDescent="0.25"/>
  <cols>
    <col min="1" max="1" width="9.140625" style="1"/>
    <col min="2" max="5" width="11.5703125" style="1" customWidth="1"/>
    <col min="6" max="8" width="13.7109375" style="1" customWidth="1"/>
    <col min="9" max="9" width="12.140625" style="1" customWidth="1"/>
    <col min="10" max="16384" width="9.140625" style="1"/>
  </cols>
  <sheetData>
    <row r="1" spans="1:11" ht="35.25" customHeight="1" x14ac:dyDescent="0.25">
      <c r="A1" s="23" t="s">
        <v>76</v>
      </c>
      <c r="B1" s="23"/>
      <c r="C1" s="23"/>
      <c r="D1" s="23"/>
      <c r="E1" s="23"/>
      <c r="F1" s="23"/>
      <c r="G1" s="23"/>
      <c r="H1" s="23"/>
      <c r="I1" s="23"/>
    </row>
    <row r="3" spans="1:11" ht="60" x14ac:dyDescent="0.25">
      <c r="A3" s="5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4" t="s">
        <v>6</v>
      </c>
      <c r="H3" s="4" t="s">
        <v>7</v>
      </c>
      <c r="I3" s="4" t="s">
        <v>8</v>
      </c>
      <c r="J3" s="2"/>
      <c r="K3" s="2"/>
    </row>
    <row r="4" spans="1:11" x14ac:dyDescent="0.25">
      <c r="A4" s="3" t="s">
        <v>9</v>
      </c>
      <c r="B4" s="17">
        <v>3453.9279999999999</v>
      </c>
      <c r="C4" s="17">
        <v>4364.951</v>
      </c>
      <c r="D4" s="17">
        <f>SUM(C4/B4*100)</f>
        <v>126.37643286136829</v>
      </c>
      <c r="E4" s="17">
        <f>SUM(C4-B4)</f>
        <v>911.02300000000014</v>
      </c>
      <c r="F4" s="17">
        <f>SUM(B4)</f>
        <v>3453.9279999999999</v>
      </c>
      <c r="G4" s="17">
        <f>C4</f>
        <v>4364.951</v>
      </c>
      <c r="H4" s="17">
        <f>SUM(G4/F4*100)</f>
        <v>126.37643286136829</v>
      </c>
      <c r="I4" s="17">
        <f>SUM(G4-F4)</f>
        <v>911.02300000000014</v>
      </c>
    </row>
    <row r="5" spans="1:11" hidden="1" x14ac:dyDescent="0.25">
      <c r="A5" s="3" t="s">
        <v>10</v>
      </c>
      <c r="B5" s="17"/>
      <c r="C5" s="17"/>
      <c r="D5" s="17" t="e">
        <f t="shared" ref="D5:D15" si="0">SUM(C5/B5*100)</f>
        <v>#DIV/0!</v>
      </c>
      <c r="E5" s="17">
        <f t="shared" ref="E5:E15" si="1">SUM(C5-B5)</f>
        <v>0</v>
      </c>
      <c r="F5" s="17">
        <f>F4+B5</f>
        <v>3453.9279999999999</v>
      </c>
      <c r="G5" s="17">
        <f>G4+C5</f>
        <v>4364.951</v>
      </c>
      <c r="H5" s="17">
        <f t="shared" ref="H5:H15" si="2">SUM(G5/F5*100)</f>
        <v>126.37643286136829</v>
      </c>
      <c r="I5" s="17">
        <f t="shared" ref="I5:I15" si="3">SUM(G5-F5)</f>
        <v>911.02300000000014</v>
      </c>
    </row>
    <row r="6" spans="1:11" hidden="1" x14ac:dyDescent="0.25">
      <c r="A6" s="3" t="s">
        <v>11</v>
      </c>
      <c r="B6" s="17"/>
      <c r="C6" s="17"/>
      <c r="D6" s="17" t="e">
        <f t="shared" si="0"/>
        <v>#DIV/0!</v>
      </c>
      <c r="E6" s="17">
        <f t="shared" si="1"/>
        <v>0</v>
      </c>
      <c r="F6" s="17">
        <f>F5+B6</f>
        <v>3453.9279999999999</v>
      </c>
      <c r="G6" s="17">
        <f>G5+C6</f>
        <v>4364.951</v>
      </c>
      <c r="H6" s="17">
        <f t="shared" si="2"/>
        <v>126.37643286136829</v>
      </c>
      <c r="I6" s="17">
        <f>SUM(G6-F6)</f>
        <v>911.02300000000014</v>
      </c>
    </row>
    <row r="7" spans="1:11" hidden="1" x14ac:dyDescent="0.25">
      <c r="A7" s="3" t="s">
        <v>12</v>
      </c>
      <c r="B7" s="17"/>
      <c r="C7" s="17"/>
      <c r="D7" s="17" t="e">
        <f t="shared" si="0"/>
        <v>#DIV/0!</v>
      </c>
      <c r="E7" s="17">
        <f>SUM(C7-B7)</f>
        <v>0</v>
      </c>
      <c r="F7" s="17">
        <f t="shared" ref="F7:F14" si="4">F6+B7</f>
        <v>3453.9279999999999</v>
      </c>
      <c r="G7" s="17">
        <f>G6+C7</f>
        <v>4364.951</v>
      </c>
      <c r="H7" s="17">
        <f t="shared" si="2"/>
        <v>126.37643286136829</v>
      </c>
      <c r="I7" s="17">
        <f t="shared" si="3"/>
        <v>911.02300000000014</v>
      </c>
    </row>
    <row r="8" spans="1:11" hidden="1" x14ac:dyDescent="0.25">
      <c r="A8" s="3" t="s">
        <v>13</v>
      </c>
      <c r="B8" s="17"/>
      <c r="C8" s="17"/>
      <c r="D8" s="17" t="e">
        <f t="shared" si="0"/>
        <v>#DIV/0!</v>
      </c>
      <c r="E8" s="17">
        <f t="shared" si="1"/>
        <v>0</v>
      </c>
      <c r="F8" s="17">
        <f t="shared" si="4"/>
        <v>3453.9279999999999</v>
      </c>
      <c r="G8" s="17">
        <f>G7+C8</f>
        <v>4364.951</v>
      </c>
      <c r="H8" s="17">
        <f t="shared" si="2"/>
        <v>126.37643286136829</v>
      </c>
      <c r="I8" s="17">
        <f t="shared" si="3"/>
        <v>911.02300000000014</v>
      </c>
    </row>
    <row r="9" spans="1:11" hidden="1" x14ac:dyDescent="0.25">
      <c r="A9" s="3" t="s">
        <v>14</v>
      </c>
      <c r="B9" s="17"/>
      <c r="C9" s="17"/>
      <c r="D9" s="17" t="e">
        <f t="shared" si="0"/>
        <v>#DIV/0!</v>
      </c>
      <c r="E9" s="17">
        <f t="shared" si="1"/>
        <v>0</v>
      </c>
      <c r="F9" s="17">
        <f t="shared" si="4"/>
        <v>3453.9279999999999</v>
      </c>
      <c r="G9" s="17">
        <f>SUM(C4:C9)</f>
        <v>4364.951</v>
      </c>
      <c r="H9" s="17">
        <f t="shared" si="2"/>
        <v>126.37643286136829</v>
      </c>
      <c r="I9" s="17">
        <f>SUM(G9-F9)</f>
        <v>911.02300000000014</v>
      </c>
    </row>
    <row r="10" spans="1:11" hidden="1" x14ac:dyDescent="0.25">
      <c r="A10" s="3" t="s">
        <v>15</v>
      </c>
      <c r="B10" s="17"/>
      <c r="C10" s="17"/>
      <c r="D10" s="17" t="e">
        <f>SUM(C10/B10*100)</f>
        <v>#DIV/0!</v>
      </c>
      <c r="E10" s="17">
        <f t="shared" si="1"/>
        <v>0</v>
      </c>
      <c r="F10" s="17">
        <f t="shared" si="4"/>
        <v>3453.9279999999999</v>
      </c>
      <c r="G10" s="17">
        <f>SUM(C4:C10)</f>
        <v>4364.951</v>
      </c>
      <c r="H10" s="17">
        <f>SUM(G10/F10*100)</f>
        <v>126.37643286136829</v>
      </c>
      <c r="I10" s="17">
        <f t="shared" si="3"/>
        <v>911.02300000000014</v>
      </c>
    </row>
    <row r="11" spans="1:11" hidden="1" x14ac:dyDescent="0.25">
      <c r="A11" s="3" t="s">
        <v>16</v>
      </c>
      <c r="B11" s="17"/>
      <c r="C11" s="17"/>
      <c r="D11" s="17" t="e">
        <f t="shared" si="0"/>
        <v>#DIV/0!</v>
      </c>
      <c r="E11" s="17">
        <f t="shared" si="1"/>
        <v>0</v>
      </c>
      <c r="F11" s="17">
        <f t="shared" si="4"/>
        <v>3453.9279999999999</v>
      </c>
      <c r="G11" s="17">
        <f>SUM(C4:C11)</f>
        <v>4364.951</v>
      </c>
      <c r="H11" s="17">
        <f t="shared" si="2"/>
        <v>126.37643286136829</v>
      </c>
      <c r="I11" s="17">
        <f>SUM(G11-F11)</f>
        <v>911.02300000000014</v>
      </c>
    </row>
    <row r="12" spans="1:11" hidden="1" x14ac:dyDescent="0.25">
      <c r="A12" s="3" t="s">
        <v>17</v>
      </c>
      <c r="B12" s="17"/>
      <c r="C12" s="17"/>
      <c r="D12" s="17" t="e">
        <f t="shared" si="0"/>
        <v>#DIV/0!</v>
      </c>
      <c r="E12" s="17">
        <f t="shared" si="1"/>
        <v>0</v>
      </c>
      <c r="F12" s="17">
        <f t="shared" si="4"/>
        <v>3453.9279999999999</v>
      </c>
      <c r="G12" s="17">
        <f>SUM(C4:C12)</f>
        <v>4364.951</v>
      </c>
      <c r="H12" s="17">
        <f t="shared" si="2"/>
        <v>126.37643286136829</v>
      </c>
      <c r="I12" s="17">
        <f>SUM(G12-F12)</f>
        <v>911.02300000000014</v>
      </c>
    </row>
    <row r="13" spans="1:11" hidden="1" x14ac:dyDescent="0.25">
      <c r="A13" s="3" t="s">
        <v>18</v>
      </c>
      <c r="B13" s="17"/>
      <c r="C13" s="17"/>
      <c r="D13" s="17" t="e">
        <f t="shared" si="0"/>
        <v>#DIV/0!</v>
      </c>
      <c r="E13" s="17">
        <f t="shared" si="1"/>
        <v>0</v>
      </c>
      <c r="F13" s="17">
        <f t="shared" si="4"/>
        <v>3453.9279999999999</v>
      </c>
      <c r="G13" s="17">
        <f>SUM(C4:C13)</f>
        <v>4364.951</v>
      </c>
      <c r="H13" s="17">
        <f t="shared" si="2"/>
        <v>126.37643286136829</v>
      </c>
      <c r="I13" s="17">
        <f>SUM(G13-F13)</f>
        <v>911.02300000000014</v>
      </c>
    </row>
    <row r="14" spans="1:11" hidden="1" x14ac:dyDescent="0.25">
      <c r="A14" s="3" t="s">
        <v>19</v>
      </c>
      <c r="B14" s="17"/>
      <c r="C14" s="17"/>
      <c r="D14" s="17" t="e">
        <f t="shared" si="0"/>
        <v>#DIV/0!</v>
      </c>
      <c r="E14" s="17">
        <f t="shared" si="1"/>
        <v>0</v>
      </c>
      <c r="F14" s="17">
        <f t="shared" si="4"/>
        <v>3453.9279999999999</v>
      </c>
      <c r="G14" s="17">
        <f>SUM(C4:C14)</f>
        <v>4364.951</v>
      </c>
      <c r="H14" s="17">
        <f t="shared" si="2"/>
        <v>126.37643286136829</v>
      </c>
      <c r="I14" s="17">
        <f t="shared" si="3"/>
        <v>911.02300000000014</v>
      </c>
    </row>
    <row r="15" spans="1:11" hidden="1" x14ac:dyDescent="0.25">
      <c r="A15" s="3" t="s">
        <v>20</v>
      </c>
      <c r="B15" s="17"/>
      <c r="C15" s="17"/>
      <c r="D15" s="17" t="e">
        <f t="shared" si="0"/>
        <v>#DIV/0!</v>
      </c>
      <c r="E15" s="17">
        <f t="shared" si="1"/>
        <v>0</v>
      </c>
      <c r="F15" s="17">
        <f>F14+B15</f>
        <v>3453.9279999999999</v>
      </c>
      <c r="G15" s="17">
        <f>SUM(C4:C15)</f>
        <v>4364.951</v>
      </c>
      <c r="H15" s="17">
        <f t="shared" si="2"/>
        <v>126.37643286136829</v>
      </c>
      <c r="I15" s="17">
        <f t="shared" si="3"/>
        <v>911.02300000000014</v>
      </c>
    </row>
  </sheetData>
  <mergeCells count="1">
    <mergeCell ref="A1:I1"/>
  </mergeCells>
  <pageMargins left="0.7" right="0.7" top="0.75" bottom="0.75" header="0.3" footer="0.3"/>
  <pageSetup paperSize="9" scale="78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view="pageBreakPreview" zoomScaleSheetLayoutView="100" workbookViewId="0">
      <selection activeCell="A5" sqref="A5:XFD15"/>
    </sheetView>
  </sheetViews>
  <sheetFormatPr defaultRowHeight="15" x14ac:dyDescent="0.25"/>
  <cols>
    <col min="1" max="1" width="9.140625" style="1"/>
    <col min="2" max="7" width="11.5703125" style="1" customWidth="1"/>
    <col min="8" max="16384" width="9.140625" style="1"/>
  </cols>
  <sheetData>
    <row r="1" spans="1:9" ht="38.25" customHeight="1" x14ac:dyDescent="0.25">
      <c r="A1" s="23" t="s">
        <v>75</v>
      </c>
      <c r="B1" s="23"/>
      <c r="C1" s="23"/>
      <c r="D1" s="23"/>
      <c r="E1" s="23"/>
      <c r="F1" s="23"/>
      <c r="G1" s="23"/>
    </row>
    <row r="3" spans="1:9" ht="105" x14ac:dyDescent="0.25">
      <c r="A3" s="4" t="s">
        <v>0</v>
      </c>
      <c r="B3" s="4" t="s">
        <v>69</v>
      </c>
      <c r="C3" s="4" t="s">
        <v>70</v>
      </c>
      <c r="D3" s="4" t="s">
        <v>77</v>
      </c>
      <c r="E3" s="4" t="s">
        <v>78</v>
      </c>
      <c r="F3" s="4" t="s">
        <v>79</v>
      </c>
      <c r="G3" s="4" t="s">
        <v>80</v>
      </c>
      <c r="H3" s="2"/>
      <c r="I3" s="2"/>
    </row>
    <row r="4" spans="1:9" x14ac:dyDescent="0.25">
      <c r="A4" s="3" t="s">
        <v>9</v>
      </c>
      <c r="B4" s="17">
        <v>3761.259</v>
      </c>
      <c r="C4" s="17">
        <f>B4</f>
        <v>3761.259</v>
      </c>
      <c r="D4" s="17">
        <f>'в 2023 году'!C4</f>
        <v>4364.951</v>
      </c>
      <c r="E4" s="17">
        <f>'в 2023 году'!G4</f>
        <v>4364.951</v>
      </c>
      <c r="F4" s="17">
        <f>SUM(D4/B4*100)</f>
        <v>116.05026402063775</v>
      </c>
      <c r="G4" s="17">
        <f>SUM(E4/C4*100)</f>
        <v>116.05026402063775</v>
      </c>
    </row>
    <row r="5" spans="1:9" hidden="1" x14ac:dyDescent="0.25">
      <c r="A5" s="3" t="s">
        <v>10</v>
      </c>
      <c r="B5" s="17">
        <v>8002.8280000000004</v>
      </c>
      <c r="C5" s="17">
        <f>C4+B5</f>
        <v>11764.087</v>
      </c>
      <c r="D5" s="17">
        <f>'в 2023 году'!C5</f>
        <v>0</v>
      </c>
      <c r="E5" s="17">
        <f>'в 2023 году'!G5</f>
        <v>4364.951</v>
      </c>
      <c r="F5" s="17">
        <f t="shared" ref="F5:F15" si="0">SUM(D5/B5*100)</f>
        <v>0</v>
      </c>
      <c r="G5" s="17">
        <f>SUM(E5/C5*100)</f>
        <v>37.104035357779999</v>
      </c>
    </row>
    <row r="6" spans="1:9" hidden="1" x14ac:dyDescent="0.25">
      <c r="A6" s="3" t="s">
        <v>11</v>
      </c>
      <c r="B6" s="17">
        <v>13102.352999999999</v>
      </c>
      <c r="C6" s="17">
        <f>C5+B6</f>
        <v>24866.44</v>
      </c>
      <c r="D6" s="17">
        <f>'в 2023 году'!C6</f>
        <v>0</v>
      </c>
      <c r="E6" s="17">
        <f>'в 2023 году'!G6</f>
        <v>4364.951</v>
      </c>
      <c r="F6" s="17">
        <f t="shared" si="0"/>
        <v>0</v>
      </c>
      <c r="G6" s="17">
        <f t="shared" ref="G6:G15" si="1">SUM(E6/C6*100)</f>
        <v>17.553582257854362</v>
      </c>
    </row>
    <row r="7" spans="1:9" hidden="1" x14ac:dyDescent="0.25">
      <c r="A7" s="3" t="s">
        <v>12</v>
      </c>
      <c r="B7" s="17">
        <v>8175.9459999999999</v>
      </c>
      <c r="C7" s="17">
        <f t="shared" ref="C7:C15" si="2">C6+B7</f>
        <v>33042.385999999999</v>
      </c>
      <c r="D7" s="17">
        <f>'в 2023 году'!C7</f>
        <v>0</v>
      </c>
      <c r="E7" s="17">
        <f>'в 2023 году'!G7</f>
        <v>4364.951</v>
      </c>
      <c r="F7" s="17">
        <f t="shared" si="0"/>
        <v>0</v>
      </c>
      <c r="G7" s="17">
        <f t="shared" si="1"/>
        <v>13.210156796788223</v>
      </c>
    </row>
    <row r="8" spans="1:9" hidden="1" x14ac:dyDescent="0.25">
      <c r="A8" s="3" t="s">
        <v>13</v>
      </c>
      <c r="B8" s="17">
        <v>8683.6880000000001</v>
      </c>
      <c r="C8" s="17">
        <f t="shared" si="2"/>
        <v>41726.074000000001</v>
      </c>
      <c r="D8" s="17">
        <f>'в 2023 году'!C8</f>
        <v>0</v>
      </c>
      <c r="E8" s="17">
        <f>'в 2023 году'!G8</f>
        <v>4364.951</v>
      </c>
      <c r="F8" s="17">
        <f t="shared" si="0"/>
        <v>0</v>
      </c>
      <c r="G8" s="17">
        <f t="shared" si="1"/>
        <v>10.460967403738966</v>
      </c>
    </row>
    <row r="9" spans="1:9" hidden="1" x14ac:dyDescent="0.25">
      <c r="A9" s="3" t="s">
        <v>14</v>
      </c>
      <c r="B9" s="17">
        <v>7932.9660000000003</v>
      </c>
      <c r="C9" s="17">
        <f t="shared" si="2"/>
        <v>49659.040000000001</v>
      </c>
      <c r="D9" s="17">
        <f>'в 2023 году'!C9</f>
        <v>0</v>
      </c>
      <c r="E9" s="17">
        <f>'в 2023 году'!G9</f>
        <v>4364.951</v>
      </c>
      <c r="F9" s="17">
        <f t="shared" si="0"/>
        <v>0</v>
      </c>
      <c r="G9" s="17">
        <f t="shared" si="1"/>
        <v>8.7898416884418218</v>
      </c>
    </row>
    <row r="10" spans="1:9" hidden="1" x14ac:dyDescent="0.25">
      <c r="A10" s="3" t="s">
        <v>15</v>
      </c>
      <c r="B10" s="17">
        <v>8494.3619999999992</v>
      </c>
      <c r="C10" s="17">
        <f t="shared" si="2"/>
        <v>58153.402000000002</v>
      </c>
      <c r="D10" s="17">
        <f>'в 2023 году'!C10</f>
        <v>0</v>
      </c>
      <c r="E10" s="17">
        <f>'в 2023 году'!G10</f>
        <v>4364.951</v>
      </c>
      <c r="F10" s="17">
        <f t="shared" si="0"/>
        <v>0</v>
      </c>
      <c r="G10" s="17">
        <f t="shared" si="1"/>
        <v>7.5059254486951597</v>
      </c>
    </row>
    <row r="11" spans="1:9" hidden="1" x14ac:dyDescent="0.25">
      <c r="A11" s="3" t="s">
        <v>16</v>
      </c>
      <c r="B11" s="17">
        <v>6909.2870000000003</v>
      </c>
      <c r="C11" s="17">
        <f t="shared" si="2"/>
        <v>65062.688999999998</v>
      </c>
      <c r="D11" s="17">
        <f>'в 2023 году'!C11</f>
        <v>0</v>
      </c>
      <c r="E11" s="17">
        <f>'в 2023 году'!G11</f>
        <v>4364.951</v>
      </c>
      <c r="F11" s="17">
        <f t="shared" si="0"/>
        <v>0</v>
      </c>
      <c r="G11" s="17">
        <f t="shared" si="1"/>
        <v>6.7088389168790732</v>
      </c>
    </row>
    <row r="12" spans="1:9" hidden="1" x14ac:dyDescent="0.25">
      <c r="A12" s="3" t="s">
        <v>17</v>
      </c>
      <c r="B12" s="17">
        <v>7547.5950000000003</v>
      </c>
      <c r="C12" s="17">
        <f t="shared" si="2"/>
        <v>72610.284</v>
      </c>
      <c r="D12" s="17">
        <f>'в 2023 году'!C12</f>
        <v>0</v>
      </c>
      <c r="E12" s="17">
        <f>'в 2023 году'!G12</f>
        <v>4364.951</v>
      </c>
      <c r="F12" s="17">
        <f t="shared" si="0"/>
        <v>0</v>
      </c>
      <c r="G12" s="17">
        <f t="shared" si="1"/>
        <v>6.0114776579031144</v>
      </c>
    </row>
    <row r="13" spans="1:9" hidden="1" x14ac:dyDescent="0.25">
      <c r="A13" s="3" t="s">
        <v>18</v>
      </c>
      <c r="B13" s="17">
        <v>12796.932000000001</v>
      </c>
      <c r="C13" s="17">
        <f t="shared" si="2"/>
        <v>85407.216</v>
      </c>
      <c r="D13" s="17">
        <f>'в 2023 году'!C13</f>
        <v>0</v>
      </c>
      <c r="E13" s="17">
        <f>'в 2023 году'!G13</f>
        <v>4364.951</v>
      </c>
      <c r="F13" s="17">
        <f t="shared" si="0"/>
        <v>0</v>
      </c>
      <c r="G13" s="17">
        <f t="shared" si="1"/>
        <v>5.110752000158862</v>
      </c>
    </row>
    <row r="14" spans="1:9" hidden="1" x14ac:dyDescent="0.25">
      <c r="A14" s="3" t="s">
        <v>19</v>
      </c>
      <c r="B14" s="17">
        <v>14320.427</v>
      </c>
      <c r="C14" s="17">
        <f t="shared" si="2"/>
        <v>99727.642999999996</v>
      </c>
      <c r="D14" s="17">
        <f>'в 2023 году'!C14</f>
        <v>0</v>
      </c>
      <c r="E14" s="17">
        <f>'в 2023 году'!G14</f>
        <v>4364.951</v>
      </c>
      <c r="F14" s="17">
        <f t="shared" si="0"/>
        <v>0</v>
      </c>
      <c r="G14" s="17">
        <f t="shared" si="1"/>
        <v>4.3768717165009106</v>
      </c>
    </row>
    <row r="15" spans="1:9" hidden="1" x14ac:dyDescent="0.25">
      <c r="A15" s="3" t="s">
        <v>20</v>
      </c>
      <c r="B15" s="17">
        <v>16895.419000000002</v>
      </c>
      <c r="C15" s="17">
        <f t="shared" si="2"/>
        <v>116623.06200000001</v>
      </c>
      <c r="D15" s="17">
        <f>'в 2023 году'!C15</f>
        <v>0</v>
      </c>
      <c r="E15" s="17">
        <f>'в 2023 году'!G15</f>
        <v>4364.951</v>
      </c>
      <c r="F15" s="17">
        <f t="shared" si="0"/>
        <v>0</v>
      </c>
      <c r="G15" s="17">
        <f t="shared" si="1"/>
        <v>3.7427854535323379</v>
      </c>
    </row>
  </sheetData>
  <mergeCells count="1">
    <mergeCell ref="A1:G1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view="pageBreakPreview" zoomScale="80" zoomScaleNormal="68" zoomScaleSheetLayoutView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25" sqref="D25"/>
    </sheetView>
  </sheetViews>
  <sheetFormatPr defaultRowHeight="15" x14ac:dyDescent="0.25"/>
  <cols>
    <col min="1" max="1" width="14" style="6" customWidth="1"/>
    <col min="2" max="2" width="27.85546875" style="6" customWidth="1"/>
    <col min="3" max="3" width="30.140625" style="6" bestFit="1" customWidth="1"/>
    <col min="4" max="4" width="12.42578125" style="9" customWidth="1"/>
    <col min="5" max="5" width="11.5703125" style="9" customWidth="1"/>
    <col min="6" max="6" width="10.28515625" style="9" customWidth="1"/>
    <col min="7" max="7" width="11.42578125" style="9" customWidth="1"/>
    <col min="8" max="8" width="11.140625" style="9" customWidth="1"/>
    <col min="9" max="9" width="12.7109375" style="9" bestFit="1" customWidth="1"/>
    <col min="10" max="10" width="11" style="9" customWidth="1"/>
    <col min="11" max="11" width="10.28515625" style="9" customWidth="1"/>
    <col min="12" max="13" width="13.28515625" style="9" customWidth="1"/>
    <col min="14" max="14" width="11.42578125" style="15" bestFit="1" customWidth="1"/>
    <col min="15" max="15" width="12.42578125" style="15" customWidth="1"/>
  </cols>
  <sheetData>
    <row r="1" spans="1:15" ht="32.25" customHeight="1" x14ac:dyDescent="0.3">
      <c r="A1" s="27" t="s">
        <v>74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5" ht="15.75" thickBot="1" x14ac:dyDescent="0.3">
      <c r="A2" s="28" t="s">
        <v>81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5" ht="84.75" thickBot="1" x14ac:dyDescent="0.3">
      <c r="A3" s="29" t="s">
        <v>21</v>
      </c>
      <c r="B3" s="30"/>
      <c r="C3" s="10" t="s">
        <v>50</v>
      </c>
      <c r="D3" s="13" t="s">
        <v>22</v>
      </c>
      <c r="E3" s="8" t="s">
        <v>23</v>
      </c>
      <c r="F3" s="8" t="s">
        <v>3</v>
      </c>
      <c r="G3" s="8" t="s">
        <v>24</v>
      </c>
      <c r="H3" s="8" t="s">
        <v>25</v>
      </c>
      <c r="I3" s="8" t="s">
        <v>26</v>
      </c>
      <c r="J3" s="8" t="s">
        <v>41</v>
      </c>
      <c r="K3" s="8" t="s">
        <v>42</v>
      </c>
      <c r="L3" s="8" t="s">
        <v>27</v>
      </c>
      <c r="M3" s="8" t="s">
        <v>72</v>
      </c>
      <c r="N3" s="8" t="s">
        <v>71</v>
      </c>
      <c r="O3" s="16" t="s">
        <v>73</v>
      </c>
    </row>
    <row r="4" spans="1:15" ht="24" customHeight="1" thickBot="1" x14ac:dyDescent="0.3">
      <c r="A4" s="31" t="s">
        <v>28</v>
      </c>
      <c r="B4" s="32"/>
      <c r="C4" s="11"/>
      <c r="D4" s="18">
        <f>SUM(D5:D25)</f>
        <v>3453.9279999999994</v>
      </c>
      <c r="E4" s="18">
        <f>SUM(E5:E25)</f>
        <v>4364.9479999999994</v>
      </c>
      <c r="F4" s="18">
        <f>SUM(E4/D4*100)</f>
        <v>126.37634600373835</v>
      </c>
      <c r="G4" s="18">
        <f>SUM(G5:G25)</f>
        <v>97401.64499999999</v>
      </c>
      <c r="H4" s="18">
        <f>SUM(H5:H25)</f>
        <v>3453.9279999999994</v>
      </c>
      <c r="I4" s="18">
        <f>SUM(I5:I25)</f>
        <v>4364.9479999999994</v>
      </c>
      <c r="J4" s="18">
        <f>SUM(I4/H4*100)</f>
        <v>126.37634600373835</v>
      </c>
      <c r="K4" s="18">
        <f>SUM(I4/G4*100)</f>
        <v>4.4813904323689808</v>
      </c>
      <c r="L4" s="18">
        <f>SUM(L5:L25)</f>
        <v>3761.2999999999997</v>
      </c>
      <c r="M4" s="18">
        <f>SUM(M5:M25)</f>
        <v>3761.2999999999997</v>
      </c>
      <c r="N4" s="18">
        <f t="shared" ref="N4:N11" si="0">I4/L4*100</f>
        <v>116.04891925663998</v>
      </c>
      <c r="O4" s="19">
        <f>SUM(O5:O25)</f>
        <v>603.64799999999968</v>
      </c>
    </row>
    <row r="5" spans="1:15" ht="25.5" customHeight="1" thickBot="1" x14ac:dyDescent="0.3">
      <c r="A5" s="24" t="s">
        <v>29</v>
      </c>
      <c r="B5" s="25"/>
      <c r="C5" s="12" t="s">
        <v>55</v>
      </c>
      <c r="D5" s="20">
        <v>1356.6</v>
      </c>
      <c r="E5" s="20">
        <v>3015.8629999999998</v>
      </c>
      <c r="F5" s="20">
        <f>SUM(E5/D5*100)</f>
        <v>222.31040837387587</v>
      </c>
      <c r="G5" s="20">
        <v>39582</v>
      </c>
      <c r="H5" s="20">
        <f>D5</f>
        <v>1356.6</v>
      </c>
      <c r="I5" s="20">
        <f>E5</f>
        <v>3015.8629999999998</v>
      </c>
      <c r="J5" s="20">
        <f t="shared" ref="J5:J18" si="1">SUM(I5/H5*100)</f>
        <v>222.31040837387587</v>
      </c>
      <c r="K5" s="20">
        <f t="shared" ref="K5:K24" si="2">SUM(I5/G5*100)</f>
        <v>7.6192789651861954</v>
      </c>
      <c r="L5" s="20">
        <v>1026.4000000000001</v>
      </c>
      <c r="M5" s="20">
        <f>L5</f>
        <v>1026.4000000000001</v>
      </c>
      <c r="N5" s="20">
        <f t="shared" si="0"/>
        <v>293.82920888542475</v>
      </c>
      <c r="O5" s="21">
        <f t="shared" ref="O5:O25" si="3">I5-M5</f>
        <v>1989.4629999999997</v>
      </c>
    </row>
    <row r="6" spans="1:15" ht="20.25" customHeight="1" thickBot="1" x14ac:dyDescent="0.3">
      <c r="A6" s="24" t="s">
        <v>30</v>
      </c>
      <c r="B6" s="25"/>
      <c r="C6" s="12" t="s">
        <v>56</v>
      </c>
      <c r="D6" s="20">
        <v>1850.3</v>
      </c>
      <c r="E6" s="20">
        <v>952.26099999999997</v>
      </c>
      <c r="F6" s="20">
        <f t="shared" ref="F6:F18" si="4">SUM(E6/D6*100)</f>
        <v>51.465221855915253</v>
      </c>
      <c r="G6" s="20">
        <v>22159.200000000001</v>
      </c>
      <c r="H6" s="20">
        <f t="shared" ref="H6:H25" si="5">D6</f>
        <v>1850.3</v>
      </c>
      <c r="I6" s="20">
        <f t="shared" ref="I6:I25" si="6">E6</f>
        <v>952.26099999999997</v>
      </c>
      <c r="J6" s="20">
        <f>SUM(I6/H6*100)</f>
        <v>51.465221855915253</v>
      </c>
      <c r="K6" s="20">
        <f t="shared" si="2"/>
        <v>4.297361818116177</v>
      </c>
      <c r="L6" s="20">
        <v>1970.7</v>
      </c>
      <c r="M6" s="20">
        <f t="shared" ref="M6:M25" si="7">L6</f>
        <v>1970.7</v>
      </c>
      <c r="N6" s="20">
        <f t="shared" si="0"/>
        <v>48.320951946009025</v>
      </c>
      <c r="O6" s="21">
        <f t="shared" si="3"/>
        <v>-1018.4390000000001</v>
      </c>
    </row>
    <row r="7" spans="1:15" ht="20.25" customHeight="1" thickBot="1" x14ac:dyDescent="0.3">
      <c r="A7" s="24" t="s">
        <v>84</v>
      </c>
      <c r="B7" s="26"/>
      <c r="C7" s="22" t="s">
        <v>85</v>
      </c>
      <c r="D7" s="20">
        <v>0</v>
      </c>
      <c r="E7" s="20">
        <v>18.414999999999999</v>
      </c>
      <c r="F7" s="20">
        <v>0</v>
      </c>
      <c r="G7" s="20">
        <v>1309.2</v>
      </c>
      <c r="H7" s="20">
        <f t="shared" si="5"/>
        <v>0</v>
      </c>
      <c r="I7" s="20">
        <f t="shared" si="6"/>
        <v>18.414999999999999</v>
      </c>
      <c r="J7" s="20">
        <v>0</v>
      </c>
      <c r="K7" s="20">
        <f t="shared" si="2"/>
        <v>1.4065841735410936</v>
      </c>
      <c r="L7" s="20">
        <v>0</v>
      </c>
      <c r="M7" s="20">
        <f t="shared" si="7"/>
        <v>0</v>
      </c>
      <c r="N7" s="20">
        <v>0</v>
      </c>
      <c r="O7" s="21">
        <f t="shared" si="3"/>
        <v>18.414999999999999</v>
      </c>
    </row>
    <row r="8" spans="1:15" ht="21" customHeight="1" thickBot="1" x14ac:dyDescent="0.3">
      <c r="A8" s="24" t="s">
        <v>31</v>
      </c>
      <c r="B8" s="25"/>
      <c r="C8" s="12" t="s">
        <v>57</v>
      </c>
      <c r="D8" s="20">
        <v>0</v>
      </c>
      <c r="E8" s="20">
        <v>-33.121000000000002</v>
      </c>
      <c r="F8" s="20">
        <v>0</v>
      </c>
      <c r="G8" s="20">
        <v>0</v>
      </c>
      <c r="H8" s="20">
        <f t="shared" si="5"/>
        <v>0</v>
      </c>
      <c r="I8" s="20">
        <f t="shared" si="6"/>
        <v>-33.121000000000002</v>
      </c>
      <c r="J8" s="20">
        <v>0</v>
      </c>
      <c r="K8" s="20">
        <v>0</v>
      </c>
      <c r="L8" s="20">
        <v>0</v>
      </c>
      <c r="M8" s="20">
        <f>L8</f>
        <v>0</v>
      </c>
      <c r="N8" s="20">
        <v>0</v>
      </c>
      <c r="O8" s="21">
        <f t="shared" si="3"/>
        <v>-33.121000000000002</v>
      </c>
    </row>
    <row r="9" spans="1:15" ht="24.75" customHeight="1" thickBot="1" x14ac:dyDescent="0.3">
      <c r="A9" s="24" t="s">
        <v>43</v>
      </c>
      <c r="B9" s="25"/>
      <c r="C9" s="12" t="s">
        <v>58</v>
      </c>
      <c r="D9" s="20">
        <v>0</v>
      </c>
      <c r="E9" s="20">
        <v>0</v>
      </c>
      <c r="F9" s="20">
        <v>0</v>
      </c>
      <c r="G9" s="20">
        <v>2154</v>
      </c>
      <c r="H9" s="20">
        <f t="shared" si="5"/>
        <v>0</v>
      </c>
      <c r="I9" s="20">
        <f t="shared" si="6"/>
        <v>0</v>
      </c>
      <c r="J9" s="20">
        <v>0</v>
      </c>
      <c r="K9" s="20">
        <f t="shared" si="2"/>
        <v>0</v>
      </c>
      <c r="L9" s="20">
        <v>0</v>
      </c>
      <c r="M9" s="20">
        <f t="shared" si="7"/>
        <v>0</v>
      </c>
      <c r="N9" s="20">
        <v>0</v>
      </c>
      <c r="O9" s="21">
        <f t="shared" si="3"/>
        <v>0</v>
      </c>
    </row>
    <row r="10" spans="1:15" ht="22.5" customHeight="1" thickBot="1" x14ac:dyDescent="0.3">
      <c r="A10" s="24" t="s">
        <v>44</v>
      </c>
      <c r="B10" s="25"/>
      <c r="C10" s="12" t="s">
        <v>59</v>
      </c>
      <c r="D10" s="20">
        <v>0</v>
      </c>
      <c r="E10" s="20">
        <v>-60.811</v>
      </c>
      <c r="F10" s="20">
        <v>0</v>
      </c>
      <c r="G10" s="20">
        <v>573</v>
      </c>
      <c r="H10" s="20">
        <f t="shared" si="5"/>
        <v>0</v>
      </c>
      <c r="I10" s="20">
        <f t="shared" si="6"/>
        <v>-60.811</v>
      </c>
      <c r="J10" s="20">
        <v>0</v>
      </c>
      <c r="K10" s="20">
        <f t="shared" ref="K10:K11" si="8">SUM(I10/G10*100)</f>
        <v>-10.612739965095987</v>
      </c>
      <c r="L10" s="20">
        <v>39.799999999999997</v>
      </c>
      <c r="M10" s="20">
        <f t="shared" si="7"/>
        <v>39.799999999999997</v>
      </c>
      <c r="N10" s="20">
        <f t="shared" si="0"/>
        <v>-152.79145728643218</v>
      </c>
      <c r="O10" s="21">
        <f t="shared" si="3"/>
        <v>-100.61099999999999</v>
      </c>
    </row>
    <row r="11" spans="1:15" ht="22.5" customHeight="1" thickBot="1" x14ac:dyDescent="0.3">
      <c r="A11" s="24" t="s">
        <v>48</v>
      </c>
      <c r="B11" s="25"/>
      <c r="C11" s="12" t="s">
        <v>60</v>
      </c>
      <c r="D11" s="20">
        <v>9.5</v>
      </c>
      <c r="E11" s="20">
        <v>-20.344999999999999</v>
      </c>
      <c r="F11" s="20">
        <f t="shared" si="4"/>
        <v>-214.15789473684211</v>
      </c>
      <c r="G11" s="20">
        <v>1567</v>
      </c>
      <c r="H11" s="20">
        <f t="shared" si="5"/>
        <v>9.5</v>
      </c>
      <c r="I11" s="20">
        <f t="shared" si="6"/>
        <v>-20.344999999999999</v>
      </c>
      <c r="J11" s="20">
        <v>0</v>
      </c>
      <c r="K11" s="20">
        <f t="shared" si="8"/>
        <v>-1.2983407785577536</v>
      </c>
      <c r="L11" s="20">
        <v>24.7</v>
      </c>
      <c r="M11" s="20">
        <f t="shared" si="7"/>
        <v>24.7</v>
      </c>
      <c r="N11" s="20">
        <f t="shared" si="0"/>
        <v>-82.368421052631575</v>
      </c>
      <c r="O11" s="21">
        <f t="shared" si="3"/>
        <v>-45.045000000000002</v>
      </c>
    </row>
    <row r="12" spans="1:15" ht="15.75" thickBot="1" x14ac:dyDescent="0.3">
      <c r="A12" s="24" t="s">
        <v>32</v>
      </c>
      <c r="B12" s="25"/>
      <c r="C12" s="12" t="s">
        <v>61</v>
      </c>
      <c r="D12" s="20">
        <v>0</v>
      </c>
      <c r="E12" s="20">
        <v>0</v>
      </c>
      <c r="F12" s="20">
        <v>0</v>
      </c>
      <c r="G12" s="20">
        <v>0</v>
      </c>
      <c r="H12" s="20">
        <f t="shared" si="5"/>
        <v>0</v>
      </c>
      <c r="I12" s="20">
        <f t="shared" si="6"/>
        <v>0</v>
      </c>
      <c r="J12" s="20">
        <v>0</v>
      </c>
      <c r="K12" s="20">
        <v>0</v>
      </c>
      <c r="L12" s="20">
        <v>303.3</v>
      </c>
      <c r="M12" s="20">
        <f t="shared" si="7"/>
        <v>303.3</v>
      </c>
      <c r="N12" s="20">
        <f>I12/L12*100</f>
        <v>0</v>
      </c>
      <c r="O12" s="21">
        <f t="shared" si="3"/>
        <v>-303.3</v>
      </c>
    </row>
    <row r="13" spans="1:15" ht="15.75" thickBot="1" x14ac:dyDescent="0.3">
      <c r="A13" s="24" t="s">
        <v>49</v>
      </c>
      <c r="B13" s="25"/>
      <c r="C13" s="12" t="s">
        <v>62</v>
      </c>
      <c r="D13" s="20">
        <v>9.9</v>
      </c>
      <c r="E13" s="20">
        <v>30.155999999999999</v>
      </c>
      <c r="F13" s="20">
        <f t="shared" si="4"/>
        <v>304.60606060606057</v>
      </c>
      <c r="G13" s="20">
        <v>5328</v>
      </c>
      <c r="H13" s="20">
        <f t="shared" si="5"/>
        <v>9.9</v>
      </c>
      <c r="I13" s="20">
        <f t="shared" si="6"/>
        <v>30.155999999999999</v>
      </c>
      <c r="J13" s="20">
        <f t="shared" si="1"/>
        <v>304.60606060606057</v>
      </c>
      <c r="K13" s="20">
        <f t="shared" si="2"/>
        <v>0.56599099099099104</v>
      </c>
      <c r="L13" s="20">
        <v>80.3</v>
      </c>
      <c r="M13" s="20">
        <f t="shared" si="7"/>
        <v>80.3</v>
      </c>
      <c r="N13" s="20">
        <f>I13/L13*100</f>
        <v>37.554171855541718</v>
      </c>
      <c r="O13" s="21">
        <f t="shared" si="3"/>
        <v>-50.143999999999998</v>
      </c>
    </row>
    <row r="14" spans="1:15" ht="15.75" thickBot="1" x14ac:dyDescent="0.3">
      <c r="A14" s="24" t="s">
        <v>33</v>
      </c>
      <c r="B14" s="25"/>
      <c r="C14" s="12" t="s">
        <v>63</v>
      </c>
      <c r="D14" s="20">
        <v>42.481999999999999</v>
      </c>
      <c r="E14" s="20">
        <v>49.646999999999998</v>
      </c>
      <c r="F14" s="20">
        <f t="shared" si="4"/>
        <v>116.8659667623935</v>
      </c>
      <c r="G14" s="20">
        <v>1475.5</v>
      </c>
      <c r="H14" s="20">
        <f t="shared" si="5"/>
        <v>42.481999999999999</v>
      </c>
      <c r="I14" s="20">
        <f t="shared" si="6"/>
        <v>49.646999999999998</v>
      </c>
      <c r="J14" s="20">
        <f t="shared" si="1"/>
        <v>116.8659667623935</v>
      </c>
      <c r="K14" s="20">
        <f t="shared" si="2"/>
        <v>3.364757709251101</v>
      </c>
      <c r="L14" s="20">
        <v>96.2</v>
      </c>
      <c r="M14" s="20">
        <f t="shared" si="7"/>
        <v>96.2</v>
      </c>
      <c r="N14" s="20">
        <f>I14/L14*100</f>
        <v>51.608108108108105</v>
      </c>
      <c r="O14" s="21">
        <f t="shared" si="3"/>
        <v>-46.553000000000004</v>
      </c>
    </row>
    <row r="15" spans="1:15" ht="15.75" hidden="1" thickBot="1" x14ac:dyDescent="0.3">
      <c r="A15" s="24" t="s">
        <v>46</v>
      </c>
      <c r="B15" s="25"/>
      <c r="C15" s="12"/>
      <c r="D15" s="20">
        <v>0</v>
      </c>
      <c r="E15" s="20">
        <v>0</v>
      </c>
      <c r="F15" s="20" t="e">
        <f t="shared" si="4"/>
        <v>#DIV/0!</v>
      </c>
      <c r="G15" s="20">
        <v>0</v>
      </c>
      <c r="H15" s="20">
        <f t="shared" si="5"/>
        <v>0</v>
      </c>
      <c r="I15" s="20">
        <f t="shared" si="6"/>
        <v>0</v>
      </c>
      <c r="J15" s="20" t="e">
        <f t="shared" si="1"/>
        <v>#DIV/0!</v>
      </c>
      <c r="K15" s="20">
        <v>0</v>
      </c>
      <c r="L15" s="20">
        <v>0</v>
      </c>
      <c r="M15" s="20">
        <f t="shared" si="7"/>
        <v>0</v>
      </c>
      <c r="N15" s="20">
        <v>0</v>
      </c>
      <c r="O15" s="21">
        <f t="shared" si="3"/>
        <v>0</v>
      </c>
    </row>
    <row r="16" spans="1:15" ht="15.75" thickBot="1" x14ac:dyDescent="0.3">
      <c r="A16" s="24" t="s">
        <v>34</v>
      </c>
      <c r="B16" s="25"/>
      <c r="C16" s="12" t="s">
        <v>64</v>
      </c>
      <c r="D16" s="20">
        <v>28.6</v>
      </c>
      <c r="E16" s="20">
        <v>41.36</v>
      </c>
      <c r="F16" s="20">
        <f t="shared" si="4"/>
        <v>144.61538461538461</v>
      </c>
      <c r="G16" s="20">
        <v>4933</v>
      </c>
      <c r="H16" s="20">
        <f t="shared" si="5"/>
        <v>28.6</v>
      </c>
      <c r="I16" s="20">
        <f t="shared" si="6"/>
        <v>41.36</v>
      </c>
      <c r="J16" s="20">
        <f t="shared" si="1"/>
        <v>144.61538461538461</v>
      </c>
      <c r="K16" s="20">
        <f t="shared" si="2"/>
        <v>0.83843502939387804</v>
      </c>
      <c r="L16" s="20">
        <v>11.6</v>
      </c>
      <c r="M16" s="20">
        <f t="shared" si="7"/>
        <v>11.6</v>
      </c>
      <c r="N16" s="20">
        <f t="shared" ref="N16:N22" si="9">I16/L16*100</f>
        <v>356.55172413793105</v>
      </c>
      <c r="O16" s="21">
        <f t="shared" si="3"/>
        <v>29.759999999999998</v>
      </c>
    </row>
    <row r="17" spans="1:15" ht="15.75" thickBot="1" x14ac:dyDescent="0.3">
      <c r="A17" s="24" t="s">
        <v>35</v>
      </c>
      <c r="B17" s="25"/>
      <c r="C17" s="12" t="s">
        <v>51</v>
      </c>
      <c r="D17" s="20">
        <v>17.399999999999999</v>
      </c>
      <c r="E17" s="20">
        <v>28.905000000000001</v>
      </c>
      <c r="F17" s="20">
        <v>0</v>
      </c>
      <c r="G17" s="20">
        <v>541.79999999999995</v>
      </c>
      <c r="H17" s="20">
        <f t="shared" si="5"/>
        <v>17.399999999999999</v>
      </c>
      <c r="I17" s="20">
        <f t="shared" si="6"/>
        <v>28.905000000000001</v>
      </c>
      <c r="J17" s="20">
        <f t="shared" si="1"/>
        <v>166.12068965517244</v>
      </c>
      <c r="K17" s="20">
        <f t="shared" si="2"/>
        <v>5.3349944629014407</v>
      </c>
      <c r="L17" s="20">
        <v>41.6</v>
      </c>
      <c r="M17" s="20">
        <f t="shared" si="7"/>
        <v>41.6</v>
      </c>
      <c r="N17" s="20">
        <f t="shared" si="9"/>
        <v>69.48317307692308</v>
      </c>
      <c r="O17" s="21">
        <f t="shared" si="3"/>
        <v>-12.695</v>
      </c>
    </row>
    <row r="18" spans="1:15" ht="24" customHeight="1" thickBot="1" x14ac:dyDescent="0.3">
      <c r="A18" s="24" t="s">
        <v>45</v>
      </c>
      <c r="B18" s="25"/>
      <c r="C18" s="12" t="s">
        <v>52</v>
      </c>
      <c r="D18" s="20">
        <v>16.600000000000001</v>
      </c>
      <c r="E18" s="20">
        <v>44.192</v>
      </c>
      <c r="F18" s="20">
        <f t="shared" si="4"/>
        <v>266.2168674698795</v>
      </c>
      <c r="G18" s="20">
        <v>586.5</v>
      </c>
      <c r="H18" s="20">
        <f t="shared" si="5"/>
        <v>16.600000000000001</v>
      </c>
      <c r="I18" s="20">
        <f t="shared" si="6"/>
        <v>44.192</v>
      </c>
      <c r="J18" s="20">
        <f t="shared" si="1"/>
        <v>266.2168674698795</v>
      </c>
      <c r="K18" s="20">
        <v>0</v>
      </c>
      <c r="L18" s="20">
        <v>23.2</v>
      </c>
      <c r="M18" s="20">
        <f t="shared" si="7"/>
        <v>23.2</v>
      </c>
      <c r="N18" s="20">
        <f t="shared" si="9"/>
        <v>190.48275862068965</v>
      </c>
      <c r="O18" s="21">
        <f t="shared" si="3"/>
        <v>20.992000000000001</v>
      </c>
    </row>
    <row r="19" spans="1:15" ht="21.75" customHeight="1" thickBot="1" x14ac:dyDescent="0.3">
      <c r="A19" s="24" t="s">
        <v>36</v>
      </c>
      <c r="B19" s="25"/>
      <c r="C19" s="12" t="s">
        <v>65</v>
      </c>
      <c r="D19" s="20">
        <v>0</v>
      </c>
      <c r="E19" s="20">
        <v>8.9529999999999994</v>
      </c>
      <c r="F19" s="20">
        <v>0</v>
      </c>
      <c r="G19" s="20">
        <v>159.4</v>
      </c>
      <c r="H19" s="20">
        <f t="shared" si="5"/>
        <v>0</v>
      </c>
      <c r="I19" s="20">
        <f t="shared" si="6"/>
        <v>8.9529999999999994</v>
      </c>
      <c r="J19" s="20">
        <v>0</v>
      </c>
      <c r="K19" s="20">
        <f t="shared" si="2"/>
        <v>5.6166875784190706</v>
      </c>
      <c r="L19" s="20">
        <v>0.7</v>
      </c>
      <c r="M19" s="20">
        <f t="shared" si="7"/>
        <v>0.7</v>
      </c>
      <c r="N19" s="20">
        <f t="shared" si="9"/>
        <v>1279</v>
      </c>
      <c r="O19" s="21">
        <f t="shared" si="3"/>
        <v>8.2530000000000001</v>
      </c>
    </row>
    <row r="20" spans="1:15" ht="24.75" customHeight="1" thickBot="1" x14ac:dyDescent="0.3">
      <c r="A20" s="24" t="s">
        <v>37</v>
      </c>
      <c r="B20" s="25"/>
      <c r="C20" s="12" t="s">
        <v>66</v>
      </c>
      <c r="D20" s="20">
        <v>0</v>
      </c>
      <c r="E20" s="20">
        <v>15.544</v>
      </c>
      <c r="F20" s="20">
        <v>0</v>
      </c>
      <c r="G20" s="20">
        <v>15690.7</v>
      </c>
      <c r="H20" s="20">
        <f t="shared" si="5"/>
        <v>0</v>
      </c>
      <c r="I20" s="20">
        <f t="shared" si="6"/>
        <v>15.544</v>
      </c>
      <c r="J20" s="20">
        <v>0</v>
      </c>
      <c r="K20" s="20">
        <f t="shared" si="2"/>
        <v>9.9065051272409763E-2</v>
      </c>
      <c r="L20" s="20">
        <v>50.2</v>
      </c>
      <c r="M20" s="20">
        <f t="shared" si="7"/>
        <v>50.2</v>
      </c>
      <c r="N20" s="20">
        <f t="shared" si="9"/>
        <v>30.964143426294822</v>
      </c>
      <c r="O20" s="21">
        <f t="shared" si="3"/>
        <v>-34.656000000000006</v>
      </c>
    </row>
    <row r="21" spans="1:15" ht="22.5" customHeight="1" thickBot="1" x14ac:dyDescent="0.3">
      <c r="A21" s="24" t="s">
        <v>38</v>
      </c>
      <c r="B21" s="25"/>
      <c r="C21" s="12" t="s">
        <v>67</v>
      </c>
      <c r="D21" s="20">
        <v>0</v>
      </c>
      <c r="E21" s="20">
        <v>55.698999999999998</v>
      </c>
      <c r="F21" s="20">
        <v>0</v>
      </c>
      <c r="G21" s="20">
        <v>0</v>
      </c>
      <c r="H21" s="20">
        <f t="shared" si="5"/>
        <v>0</v>
      </c>
      <c r="I21" s="20">
        <f t="shared" si="6"/>
        <v>55.698999999999998</v>
      </c>
      <c r="J21" s="20">
        <v>0</v>
      </c>
      <c r="K21" s="20">
        <v>0</v>
      </c>
      <c r="L21" s="20">
        <v>0</v>
      </c>
      <c r="M21" s="20">
        <f t="shared" si="7"/>
        <v>0</v>
      </c>
      <c r="N21" s="20">
        <v>0</v>
      </c>
      <c r="O21" s="21">
        <f t="shared" si="3"/>
        <v>55.698999999999998</v>
      </c>
    </row>
    <row r="22" spans="1:15" ht="15.75" thickBot="1" x14ac:dyDescent="0.3">
      <c r="A22" s="24" t="s">
        <v>39</v>
      </c>
      <c r="B22" s="25"/>
      <c r="C22" s="12" t="s">
        <v>53</v>
      </c>
      <c r="D22" s="20">
        <v>0</v>
      </c>
      <c r="E22" s="20">
        <v>39.591999999999999</v>
      </c>
      <c r="F22" s="20">
        <v>0</v>
      </c>
      <c r="G22" s="20">
        <v>262.60000000000002</v>
      </c>
      <c r="H22" s="20">
        <f t="shared" si="5"/>
        <v>0</v>
      </c>
      <c r="I22" s="20">
        <f t="shared" si="6"/>
        <v>39.591999999999999</v>
      </c>
      <c r="J22" s="20">
        <v>0</v>
      </c>
      <c r="K22" s="20">
        <f t="shared" si="2"/>
        <v>15.076923076923073</v>
      </c>
      <c r="L22" s="20">
        <v>34.1</v>
      </c>
      <c r="M22" s="20">
        <f t="shared" si="7"/>
        <v>34.1</v>
      </c>
      <c r="N22" s="20">
        <f t="shared" si="9"/>
        <v>116.10557184750732</v>
      </c>
      <c r="O22" s="21">
        <f t="shared" si="3"/>
        <v>5.4919999999999973</v>
      </c>
    </row>
    <row r="23" spans="1:15" ht="15.75" thickBot="1" x14ac:dyDescent="0.3">
      <c r="A23" s="24" t="s">
        <v>40</v>
      </c>
      <c r="B23" s="25"/>
      <c r="C23" s="12" t="s">
        <v>68</v>
      </c>
      <c r="D23" s="20">
        <v>0</v>
      </c>
      <c r="E23" s="20">
        <v>56.042999999999999</v>
      </c>
      <c r="F23" s="20">
        <v>0</v>
      </c>
      <c r="G23" s="20">
        <v>857.2</v>
      </c>
      <c r="H23" s="20">
        <f t="shared" si="5"/>
        <v>0</v>
      </c>
      <c r="I23" s="20">
        <f t="shared" si="6"/>
        <v>56.042999999999999</v>
      </c>
      <c r="J23" s="20">
        <v>0</v>
      </c>
      <c r="K23" s="20">
        <f t="shared" si="2"/>
        <v>6.5379141390573965</v>
      </c>
      <c r="L23" s="20">
        <v>58.5</v>
      </c>
      <c r="M23" s="20">
        <f t="shared" si="7"/>
        <v>58.5</v>
      </c>
      <c r="N23" s="20">
        <f>I23/L23*100</f>
        <v>95.8</v>
      </c>
      <c r="O23" s="21">
        <f t="shared" si="3"/>
        <v>-2.4570000000000007</v>
      </c>
    </row>
    <row r="24" spans="1:15" ht="15.75" thickBot="1" x14ac:dyDescent="0.3">
      <c r="A24" s="24" t="s">
        <v>82</v>
      </c>
      <c r="B24" s="26"/>
      <c r="C24" s="22" t="s">
        <v>83</v>
      </c>
      <c r="D24" s="20">
        <v>122.54600000000001</v>
      </c>
      <c r="E24" s="20">
        <v>122.595</v>
      </c>
      <c r="F24" s="20">
        <v>0</v>
      </c>
      <c r="G24" s="20">
        <v>222.54499999999999</v>
      </c>
      <c r="H24" s="20">
        <f t="shared" si="5"/>
        <v>122.54600000000001</v>
      </c>
      <c r="I24" s="20">
        <f t="shared" si="6"/>
        <v>122.595</v>
      </c>
      <c r="J24" s="20">
        <v>0</v>
      </c>
      <c r="K24" s="20">
        <f t="shared" si="2"/>
        <v>55.087735064818354</v>
      </c>
      <c r="L24" s="20">
        <v>0</v>
      </c>
      <c r="M24" s="20">
        <f t="shared" si="7"/>
        <v>0</v>
      </c>
      <c r="N24" s="20">
        <v>0</v>
      </c>
      <c r="O24" s="21">
        <f t="shared" si="3"/>
        <v>122.595</v>
      </c>
    </row>
    <row r="25" spans="1:15" ht="15.75" thickBot="1" x14ac:dyDescent="0.3">
      <c r="A25" s="24" t="s">
        <v>47</v>
      </c>
      <c r="B25" s="25"/>
      <c r="C25" s="12" t="s">
        <v>54</v>
      </c>
      <c r="D25" s="20">
        <v>0</v>
      </c>
      <c r="E25" s="20">
        <v>0</v>
      </c>
      <c r="F25" s="20">
        <v>0</v>
      </c>
      <c r="G25" s="20">
        <v>0</v>
      </c>
      <c r="H25" s="20">
        <f t="shared" si="5"/>
        <v>0</v>
      </c>
      <c r="I25" s="20">
        <f t="shared" si="6"/>
        <v>0</v>
      </c>
      <c r="J25" s="20">
        <v>0</v>
      </c>
      <c r="K25" s="20">
        <v>0</v>
      </c>
      <c r="L25" s="20">
        <v>0</v>
      </c>
      <c r="M25" s="20">
        <f t="shared" si="7"/>
        <v>0</v>
      </c>
      <c r="N25" s="20">
        <v>0</v>
      </c>
      <c r="O25" s="21">
        <f t="shared" si="3"/>
        <v>0</v>
      </c>
    </row>
    <row r="29" spans="1:15" x14ac:dyDescent="0.25">
      <c r="H29" s="14"/>
      <c r="I29" s="14"/>
    </row>
  </sheetData>
  <mergeCells count="25">
    <mergeCell ref="A1:N1"/>
    <mergeCell ref="A2:N2"/>
    <mergeCell ref="A20:B20"/>
    <mergeCell ref="A21:B21"/>
    <mergeCell ref="A22:B22"/>
    <mergeCell ref="A3:B3"/>
    <mergeCell ref="A4:B4"/>
    <mergeCell ref="A5:B5"/>
    <mergeCell ref="A6:B6"/>
    <mergeCell ref="A15:B15"/>
    <mergeCell ref="A7:B7"/>
    <mergeCell ref="A23:B23"/>
    <mergeCell ref="A25:B25"/>
    <mergeCell ref="A8:B8"/>
    <mergeCell ref="A12:B12"/>
    <mergeCell ref="A14:B14"/>
    <mergeCell ref="A16:B16"/>
    <mergeCell ref="A17:B17"/>
    <mergeCell ref="A19:B19"/>
    <mergeCell ref="A9:B9"/>
    <mergeCell ref="A10:B10"/>
    <mergeCell ref="A18:B18"/>
    <mergeCell ref="A11:B11"/>
    <mergeCell ref="A13:B13"/>
    <mergeCell ref="A24:B24"/>
  </mergeCells>
  <pageMargins left="0.7" right="0.7" top="0.75" bottom="0.75" header="0.3" footer="0.3"/>
  <pageSetup paperSize="9" scale="6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в 2023 году</vt:lpstr>
      <vt:lpstr>в 2022-2023 гг</vt:lpstr>
      <vt:lpstr>в разрезе источников</vt:lpstr>
      <vt:lpstr>'в 2023 году'!Область_печати</vt:lpstr>
      <vt:lpstr>'в разрезе источников'!Область_печати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2023-02-28T06:31:47Z</dcterms:modified>
</cp:coreProperties>
</file>